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1. SHARE POINT\ARCHIVOS 2022\4. Enfoque Hacía prevención\Seguimiento Planes de mejoramiento 2022\2. Planes Contraloria\IV Trimestre 2022\1. Reporte OCI\"/>
    </mc:Choice>
  </mc:AlternateContent>
  <bookViews>
    <workbookView xWindow="0" yWindow="0" windowWidth="24000" windowHeight="9630" tabRatio="437" activeTab="1"/>
  </bookViews>
  <sheets>
    <sheet name="Instructivo" sheetId="9" r:id="rId1"/>
    <sheet name="CB-0402F_P.MEJORAMIENTO" sheetId="8" r:id="rId2"/>
    <sheet name="Resultados seguimiento" sheetId="10" r:id="rId3"/>
  </sheets>
  <definedNames>
    <definedName name="_xlnm._FilterDatabase" localSheetId="1" hidden="1">'CB-0402F_P.MEJORAMIENTO'!$B$3:$BI$34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0" l="1"/>
  <c r="I8" i="10"/>
  <c r="I9" i="10" s="1"/>
  <c r="H8" i="10"/>
  <c r="H9" i="10" s="1"/>
  <c r="G8" i="10"/>
  <c r="G9" i="10" s="1"/>
  <c r="F8" i="10"/>
  <c r="F9" i="10" s="1"/>
  <c r="E8" i="10"/>
  <c r="K9" i="10" s="1"/>
  <c r="D8" i="10"/>
  <c r="Z4" i="8" l="1"/>
  <c r="AA4" i="8" s="1"/>
  <c r="BF4" i="8" s="1"/>
  <c r="Q5" i="8"/>
  <c r="R5" i="8" s="1"/>
  <c r="Z5" i="8"/>
  <c r="AA5" i="8" s="1"/>
  <c r="BF5" i="8" s="1"/>
  <c r="Q6" i="8"/>
  <c r="R6" i="8" s="1"/>
  <c r="Z6" i="8"/>
  <c r="AA6" i="8" s="1"/>
  <c r="Q7" i="8"/>
  <c r="R7" i="8" s="1"/>
  <c r="BF7" i="8" s="1"/>
  <c r="Q8" i="8"/>
  <c r="R8" i="8" s="1"/>
  <c r="BF8" i="8" s="1"/>
  <c r="Q9" i="8"/>
  <c r="R9" i="8" s="1"/>
  <c r="Z9" i="8"/>
  <c r="AA9" i="8" s="1"/>
  <c r="BF9" i="8" s="1"/>
  <c r="Q10" i="8"/>
  <c r="R10" i="8" s="1"/>
  <c r="BF10" i="8" s="1"/>
  <c r="Q11" i="8"/>
  <c r="R11" i="8" s="1"/>
  <c r="BF11" i="8" s="1"/>
  <c r="Q12" i="8"/>
  <c r="R12" i="8" s="1"/>
  <c r="BF12" i="8" s="1"/>
  <c r="Q13" i="8"/>
  <c r="R13" i="8" s="1"/>
  <c r="Z13" i="8"/>
  <c r="AA13" i="8" s="1"/>
  <c r="AJ13" i="8"/>
  <c r="AK13" i="8" s="1"/>
  <c r="AR13" i="8"/>
  <c r="AS13" i="8" s="1"/>
  <c r="BA13" i="8"/>
  <c r="BB13" i="8" s="1"/>
  <c r="Q14" i="8"/>
  <c r="R14" i="8" s="1"/>
  <c r="BF14" i="8" s="1"/>
  <c r="AI14" i="8"/>
  <c r="AJ14" i="8" s="1"/>
  <c r="AN14" i="8" s="1"/>
  <c r="AK14" i="8"/>
  <c r="AR14" i="8"/>
  <c r="AS14" i="8" s="1"/>
  <c r="AW14" i="8" s="1"/>
  <c r="AT14" i="8"/>
  <c r="BA14" i="8"/>
  <c r="BB14" i="8" s="1"/>
  <c r="BC14" i="8"/>
  <c r="Q15" i="8"/>
  <c r="R15" i="8" s="1"/>
  <c r="Z15" i="8"/>
  <c r="AA15" i="8" s="1"/>
  <c r="AI15" i="8"/>
  <c r="AJ15" i="8" s="1"/>
  <c r="AN15" i="8" s="1"/>
  <c r="AK15" i="8"/>
  <c r="AR15" i="8"/>
  <c r="AS15" i="8" s="1"/>
  <c r="AW15" i="8" s="1"/>
  <c r="AT15" i="8"/>
  <c r="BA15" i="8"/>
  <c r="BB15" i="8" s="1"/>
  <c r="BC15" i="8"/>
  <c r="Q16" i="8"/>
  <c r="R16" i="8" s="1"/>
  <c r="Z16" i="8"/>
  <c r="AA16" i="8" s="1"/>
  <c r="BF16" i="8" s="1"/>
  <c r="AI16" i="8"/>
  <c r="AJ16" i="8" s="1"/>
  <c r="AN16" i="8" s="1"/>
  <c r="AK16" i="8"/>
  <c r="AR16" i="8"/>
  <c r="AS16" i="8" s="1"/>
  <c r="AW16" i="8" s="1"/>
  <c r="AT16" i="8"/>
  <c r="BA16" i="8"/>
  <c r="BB16" i="8" s="1"/>
  <c r="BC16" i="8"/>
  <c r="Q17" i="8"/>
  <c r="R17" i="8" s="1"/>
  <c r="S17" i="8" s="1"/>
  <c r="Z17" i="8"/>
  <c r="AA17" i="8" s="1"/>
  <c r="BF17" i="8" s="1"/>
  <c r="AI17" i="8"/>
  <c r="AJ17" i="8" s="1"/>
  <c r="AN17" i="8" s="1"/>
  <c r="AK17" i="8"/>
  <c r="AR17" i="8"/>
  <c r="AS17" i="8" s="1"/>
  <c r="AW17" i="8" s="1"/>
  <c r="AT17" i="8"/>
  <c r="BA17" i="8"/>
  <c r="BB17" i="8" s="1"/>
  <c r="BC17" i="8"/>
  <c r="O18" i="8"/>
  <c r="O19" i="8" s="1"/>
  <c r="Q18" i="8"/>
  <c r="R18" i="8" s="1"/>
  <c r="Z18" i="8"/>
  <c r="AA18" i="8" s="1"/>
  <c r="AI18" i="8"/>
  <c r="AJ18" i="8" s="1"/>
  <c r="AN18" i="8" s="1"/>
  <c r="AK18" i="8"/>
  <c r="AR18" i="8"/>
  <c r="AS18" i="8" s="1"/>
  <c r="AW18" i="8" s="1"/>
  <c r="AT18" i="8"/>
  <c r="BA18" i="8"/>
  <c r="BB18" i="8" s="1"/>
  <c r="BC18" i="8"/>
  <c r="Q19" i="8"/>
  <c r="R19" i="8" s="1"/>
  <c r="Z19" i="8"/>
  <c r="AA19" i="8" s="1"/>
  <c r="BF19" i="8" s="1"/>
  <c r="AI19" i="8"/>
  <c r="AJ19" i="8" s="1"/>
  <c r="AN19" i="8" s="1"/>
  <c r="AK19" i="8"/>
  <c r="AR19" i="8"/>
  <c r="AS19" i="8" s="1"/>
  <c r="AW19" i="8" s="1"/>
  <c r="AT19" i="8"/>
  <c r="BA19" i="8"/>
  <c r="BB19" i="8" s="1"/>
  <c r="BC19" i="8"/>
  <c r="Q20" i="8"/>
  <c r="R20" i="8" s="1"/>
  <c r="Z20" i="8"/>
  <c r="AA20" i="8" s="1"/>
  <c r="BF20" i="8" s="1"/>
  <c r="AI20" i="8"/>
  <c r="AJ20" i="8" s="1"/>
  <c r="AN20" i="8" s="1"/>
  <c r="AK20" i="8"/>
  <c r="AR20" i="8"/>
  <c r="AS20" i="8" s="1"/>
  <c r="AW20" i="8" s="1"/>
  <c r="AT20" i="8"/>
  <c r="BA20" i="8"/>
  <c r="BB20" i="8" s="1"/>
  <c r="BC20" i="8"/>
  <c r="Q21" i="8"/>
  <c r="R21" i="8" s="1"/>
  <c r="BF21" i="8" s="1"/>
  <c r="AI21" i="8"/>
  <c r="AJ21" i="8" s="1"/>
  <c r="AN21" i="8" s="1"/>
  <c r="AK21" i="8"/>
  <c r="AR21" i="8"/>
  <c r="AS21" i="8" s="1"/>
  <c r="AW21" i="8" s="1"/>
  <c r="AT21" i="8"/>
  <c r="BA21" i="8"/>
  <c r="BB21" i="8" s="1"/>
  <c r="BC21" i="8"/>
  <c r="Q22" i="8"/>
  <c r="R22" i="8" s="1"/>
  <c r="V22" i="8" s="1"/>
  <c r="Z22" i="8"/>
  <c r="AA22" i="8" s="1"/>
  <c r="BF22" i="8" s="1"/>
  <c r="AI22" i="8"/>
  <c r="AJ22" i="8" s="1"/>
  <c r="AN22" i="8" s="1"/>
  <c r="AK22" i="8"/>
  <c r="AR22" i="8"/>
  <c r="AS22" i="8" s="1"/>
  <c r="AW22" i="8" s="1"/>
  <c r="AT22" i="8"/>
  <c r="BA22" i="8"/>
  <c r="BB22" i="8" s="1"/>
  <c r="BC22" i="8"/>
  <c r="Q23" i="8"/>
  <c r="R23" i="8" s="1"/>
  <c r="Z23" i="8"/>
  <c r="AA23" i="8" s="1"/>
  <c r="AI23" i="8"/>
  <c r="AJ23" i="8" s="1"/>
  <c r="AN23" i="8" s="1"/>
  <c r="AK23" i="8"/>
  <c r="AR23" i="8"/>
  <c r="AS23" i="8" s="1"/>
  <c r="AW23" i="8" s="1"/>
  <c r="AT23" i="8"/>
  <c r="BA23" i="8"/>
  <c r="BB23" i="8" s="1"/>
  <c r="BC23" i="8"/>
  <c r="Q24" i="8"/>
  <c r="R24" i="8" s="1"/>
  <c r="V24" i="8" s="1"/>
  <c r="Z24" i="8"/>
  <c r="AA24" i="8" s="1"/>
  <c r="AJ24" i="8"/>
  <c r="AK24" i="8" s="1"/>
  <c r="AR24" i="8"/>
  <c r="AS24" i="8" s="1"/>
  <c r="AT24" i="8" s="1"/>
  <c r="BA24" i="8"/>
  <c r="BB24" i="8" s="1"/>
  <c r="BC24" i="8" s="1"/>
  <c r="BA32" i="8"/>
  <c r="BB32" i="8" s="1"/>
  <c r="BA33" i="8"/>
  <c r="BB33" i="8" s="1"/>
  <c r="BF33" i="8" s="1"/>
  <c r="BA34" i="8"/>
  <c r="BB34" i="8" s="1"/>
  <c r="BA31" i="8"/>
  <c r="BB31" i="8" s="1"/>
  <c r="BF31" i="8" s="1"/>
  <c r="BA30" i="8"/>
  <c r="BB30" i="8" s="1"/>
  <c r="BF30" i="8" s="1"/>
  <c r="BA29" i="8"/>
  <c r="BB29" i="8" s="1"/>
  <c r="BF29" i="8" s="1"/>
  <c r="BA28" i="8"/>
  <c r="BB28" i="8" s="1"/>
  <c r="BF28" i="8" s="1"/>
  <c r="BB27" i="8"/>
  <c r="BF27" i="8" s="1"/>
  <c r="BA26" i="8"/>
  <c r="BB26" i="8" s="1"/>
  <c r="BF26" i="8" s="1"/>
  <c r="BA25" i="8"/>
  <c r="BB25" i="8" s="1"/>
  <c r="BF25" i="8" s="1"/>
  <c r="AR25" i="8"/>
  <c r="AS25" i="8" s="1"/>
  <c r="AR26" i="8"/>
  <c r="AS26" i="8" s="1"/>
  <c r="AR27" i="8"/>
  <c r="AS27" i="8" s="1"/>
  <c r="AW27" i="8" s="1"/>
  <c r="AR28" i="8"/>
  <c r="AS28" i="8" s="1"/>
  <c r="AT28" i="8" s="1"/>
  <c r="AR29" i="8"/>
  <c r="AS29" i="8" s="1"/>
  <c r="AR30" i="8"/>
  <c r="AS30" i="8" s="1"/>
  <c r="AT30" i="8" s="1"/>
  <c r="AR31" i="8"/>
  <c r="AS31" i="8" s="1"/>
  <c r="AR32" i="8"/>
  <c r="AS32" i="8" s="1"/>
  <c r="AW32" i="8" s="1"/>
  <c r="AR33" i="8"/>
  <c r="AS33" i="8" s="1"/>
  <c r="AR34" i="8"/>
  <c r="AS34" i="8" s="1"/>
  <c r="AT34" i="8" s="1"/>
  <c r="AN13" i="8" l="1"/>
  <c r="AB18" i="8"/>
  <c r="BF18" i="8"/>
  <c r="AB23" i="8"/>
  <c r="BF23" i="8"/>
  <c r="AB15" i="8"/>
  <c r="BF15" i="8"/>
  <c r="AN24" i="8"/>
  <c r="S22" i="8"/>
  <c r="AB24" i="8"/>
  <c r="AE24" i="8"/>
  <c r="V17" i="8"/>
  <c r="AB16" i="8"/>
  <c r="AE16" i="8"/>
  <c r="V8" i="8"/>
  <c r="S8" i="8"/>
  <c r="V13" i="8"/>
  <c r="S13" i="8"/>
  <c r="AE6" i="8"/>
  <c r="BG6" i="8" s="1"/>
  <c r="AB6" i="8"/>
  <c r="V11" i="8"/>
  <c r="S11" i="8"/>
  <c r="AE5" i="8"/>
  <c r="AB5" i="8"/>
  <c r="AT29" i="8"/>
  <c r="AW29" i="8"/>
  <c r="BC13" i="8"/>
  <c r="BF13" i="8"/>
  <c r="V20" i="8"/>
  <c r="S20" i="8"/>
  <c r="AB19" i="8"/>
  <c r="AE19" i="8"/>
  <c r="AE9" i="8"/>
  <c r="AB9" i="8"/>
  <c r="AE4" i="8"/>
  <c r="AB4" i="8"/>
  <c r="BF24" i="8"/>
  <c r="AE23" i="8"/>
  <c r="AW28" i="8"/>
  <c r="AT32" i="8"/>
  <c r="S24" i="8"/>
  <c r="S16" i="8"/>
  <c r="V16" i="8"/>
  <c r="S6" i="8"/>
  <c r="V6" i="8"/>
  <c r="AB22" i="8"/>
  <c r="AE22" i="8"/>
  <c r="V15" i="8"/>
  <c r="S15" i="8"/>
  <c r="AB20" i="8"/>
  <c r="AE20" i="8"/>
  <c r="AT13" i="8"/>
  <c r="AW13" i="8"/>
  <c r="V18" i="8"/>
  <c r="S18" i="8"/>
  <c r="S14" i="8"/>
  <c r="V14" i="8"/>
  <c r="AB13" i="8"/>
  <c r="AE13" i="8"/>
  <c r="S10" i="8"/>
  <c r="V10" i="8"/>
  <c r="S7" i="8"/>
  <c r="V7" i="8"/>
  <c r="S5" i="8"/>
  <c r="V5" i="8"/>
  <c r="S19" i="8"/>
  <c r="V19" i="8"/>
  <c r="S12" i="8"/>
  <c r="V12" i="8"/>
  <c r="S9" i="8"/>
  <c r="V9" i="8"/>
  <c r="S23" i="8"/>
  <c r="V23" i="8"/>
  <c r="V21" i="8"/>
  <c r="S21" i="8"/>
  <c r="AB17" i="8"/>
  <c r="AE17" i="8"/>
  <c r="AW24" i="8"/>
  <c r="AT27" i="8"/>
  <c r="AE18" i="8"/>
  <c r="AE15" i="8"/>
  <c r="BF34" i="8"/>
  <c r="BC27" i="8"/>
  <c r="BC28" i="8"/>
  <c r="BC29" i="8"/>
  <c r="BC30" i="8"/>
  <c r="BC32" i="8"/>
  <c r="AW26" i="8"/>
  <c r="AT26" i="8"/>
  <c r="BC25" i="8"/>
  <c r="BC33" i="8"/>
  <c r="AT31" i="8"/>
  <c r="AW31" i="8"/>
  <c r="BC31" i="8"/>
  <c r="AW33" i="8"/>
  <c r="AT33" i="8"/>
  <c r="AW25" i="8"/>
  <c r="AT25" i="8"/>
  <c r="BC26" i="8"/>
  <c r="BC34" i="8"/>
  <c r="AW30" i="8"/>
  <c r="AW34" i="8"/>
</calcChain>
</file>

<file path=xl/sharedStrings.xml><?xml version="1.0" encoding="utf-8"?>
<sst xmlns="http://schemas.openxmlformats.org/spreadsheetml/2006/main" count="679" uniqueCount="370">
  <si>
    <t>CIERRES ACCION / HALLAZGO</t>
  </si>
  <si>
    <t>Fuente de hallazgo</t>
  </si>
  <si>
    <t>Detalle de la fuente</t>
  </si>
  <si>
    <t>Hallazgo y/o situación</t>
  </si>
  <si>
    <t>Causa(s) del hallazgo</t>
  </si>
  <si>
    <t>% que se espera alcanzar de la meta</t>
  </si>
  <si>
    <t>2.Fecha seguimiento</t>
  </si>
  <si>
    <t>2.Actividades realizadas  a la fecha</t>
  </si>
  <si>
    <t>2.Resultado del indicador</t>
  </si>
  <si>
    <t>2.Alerta</t>
  </si>
  <si>
    <t>2.Auditor que realizó el seguimiento</t>
  </si>
  <si>
    <t>3.Fecha seguimiento</t>
  </si>
  <si>
    <t>3.Actividades realizadas  a la fecha</t>
  </si>
  <si>
    <t>3.Resultado del indicador</t>
  </si>
  <si>
    <t>3.Alerta</t>
  </si>
  <si>
    <t>3.Analisis - Seguimiento OCI4</t>
  </si>
  <si>
    <t>4.Fecha seguimiento</t>
  </si>
  <si>
    <t>4.Detalle del avance de la acción de mejora</t>
  </si>
  <si>
    <t>4.Actividades realizadas  a la fecha</t>
  </si>
  <si>
    <t>4.Resultado del indicador</t>
  </si>
  <si>
    <t>4.Alerta</t>
  </si>
  <si>
    <t>Estado de la acción</t>
  </si>
  <si>
    <t>4. 100% avance en ejecución de la meta</t>
  </si>
  <si>
    <t>Unidad de Medida</t>
  </si>
  <si>
    <t>Cantidad Unidad de Medida</t>
  </si>
  <si>
    <t>Origen Externo</t>
  </si>
  <si>
    <t xml:space="preserve">3.1.3.1. </t>
  </si>
  <si>
    <t>Hallazgo Administrativo con presunta incidencia disciplinaria por falta de 
planeación al justificar la compra de 15 computadores portátiles sin haber tenido 
cuidado al colocar los parámetros en Colombia Compra Eficiente.</t>
  </si>
  <si>
    <t>Por no incluir las características técnicas específicas en el simulador, en la opción de observaciones.</t>
  </si>
  <si>
    <t>CAPACITACIÓN EN EL USO DE LA TIENDA VIRTUAL</t>
  </si>
  <si>
    <t xml:space="preserve">Capacitación </t>
  </si>
  <si>
    <t>OFICINA DE SISTEMAS 
SECRETARIA GENERAL</t>
  </si>
  <si>
    <t>La evidencia sumistrada no es suficiente para recomendar al ente de Control su cierre, toda vez que, unicamente fueron aportados: 1) La programación de la reunión con el personal de Compra Eficiente y 2) dos pantallazos de la reunión en teams.
Por lo anterior se recomienda, por lo menos generar una memoria del contenido de la capacitación</t>
  </si>
  <si>
    <t>Se sugiere el cierre de la acción, toda vez que, mediante correo de fecha 10 de marzo del 2022, la Secretaría G remitió memoria de capacitación que relaciona la guía para comprar por la Tienda Virtual del Estado Colombiano (paso a paso del proceso para comprar); así mismo, se remite acta de la capacitación debidamente firmada por los aistentes.</t>
  </si>
  <si>
    <t>Manuela Hernándz J.</t>
  </si>
  <si>
    <t>ABIERTO</t>
  </si>
  <si>
    <t xml:space="preserve">ACTUALIZACIÓN Y SOCIALIZACIÓN DEL PROCEDIMIENTO PARA LA CONTRATACIÓN A TRAVÉS DE LA TIENDA VIRTUAL INLUYENDO PUNTO DE CONTROL
</t>
  </si>
  <si>
    <t>Procedimiento actualizado</t>
  </si>
  <si>
    <t xml:space="preserve">Posible incumplimiento: Pendiente de entrega de evidencias por parte del área responsable para respectiva validación por pate de la OCI. </t>
  </si>
  <si>
    <t>Pro 103-416-2 fecha 20-12-21, modificación del procedimiento; refuerzan controles</t>
  </si>
  <si>
    <t xml:space="preserve">Se sugiere el cierre de la acción, toda vez que, en correo del 23 de marzo del 2022, la Secretaría G adjunta procedimiento Pro 103-416-2 Tienda virtual del estado Colombiano, cuya modificación fue el 20 de diciembre del 2021, actualizando actividades y reforzando controles; así mismo, se adjunta acta de CIDGYD de la sesión del 20 de diciembre del 2021, donde fueron aprobados los ajustes realizados al citado procedimiento. </t>
  </si>
  <si>
    <t>FORMULACIÓN DEL PROCEDIMIENTO PARA LA ADQUISICIÓN DE RECURSOS TECNOLÓGICOS</t>
  </si>
  <si>
    <t xml:space="preserve">Procedimiento </t>
  </si>
  <si>
    <t xml:space="preserve">Se sugiere el cierre de la acción, toda vez que, en el acta del 20 de diciembre del 2021 de la sesión del CIDGYD, fue aprobado el Procedimiento para la Adquisición de Bienes Tecnológicos. 
Pendiente de retroalimentación para aprobación en el CIDGYD. </t>
  </si>
  <si>
    <t>Andrey Puerto S.</t>
  </si>
  <si>
    <t xml:space="preserve">3.2.1.2.1.1.1. </t>
  </si>
  <si>
    <t>Hallazgo Administrativo con presunta incidencia disciplinaria por la ineficaz gestión de la Lotería de Bogotá causada por la falta de planeación, ejecución y cumplimiento de compromisos del Proyecto de Inversión No. 61 “Fortalecimiento Institucional Comercial y Operativo de la Lotería de Bogotá” del Plan de Desarrollo Bogotá Mejor para Todos.</t>
  </si>
  <si>
    <t>Dada la emergencia sanitaria del COVID 2019, durante el periodo marzo a mayo, no se realizaron contratos asociados al proyeto de inversión, lo que impidió cumplir con la ejecución del proyecto de Inversión No. 61 “Fortalecimiento Institucional Comercial y Operativo de la Lotería de Bogotá” del Plan de Desarrollo Bogotá Mejor para Todos.</t>
  </si>
  <si>
    <t>Realizar reuniones mensuales de seguimiento, donde se muestre el nivel de avance presupuestal y físico del proyecto de inversión, así mismo, se incluya dentro del seguimiento mensual el avance acumulado del plan  de desarrollo</t>
  </si>
  <si>
    <t>Reuniones de seguimiento</t>
  </si>
  <si>
    <t>Planeacion Estratégica y de Negocios</t>
  </si>
  <si>
    <t>Para la vigencia 2021 se han elaborado y publicado en la pagina web los siguientes informes de ejecución del proyecto de inversión de los tres primeros trimestres del 2021.
El informe correspondiente al cuarto trimestre se radicará y publicará en lo que resta de enero de 2022. En sesiones del CIGYD llevadas a cabo los días: 24 de febrero de 2021, 12 de mayo, 11 de junio, 30 de julio, 11 de agosto, 23 de septiembre, 12 de octubre, 10 de noviembre y 20 de diciembre, Se presentaron los avances en la ejecución del proyecto de inversión de la Lotería de Bogotá.</t>
  </si>
  <si>
    <t xml:space="preserve">En la vigencia 2021, se realizaron 9 reuniones de seguimiento a las actividades contempladas dentro del proyecto de inversión de la entidad ante el CIDGYD. No obstante, si bien es cierto la acción iniciaba el 01 de octrubre del 2021 y posterior a ello, se identifican unicamente 3 reuniones. Se observa que la entidad desde febrero del 2021, sesionaba reuniones de seguimiento a los proyectos de inversión.  </t>
  </si>
  <si>
    <t>CUMPLIDA</t>
  </si>
  <si>
    <t xml:space="preserve">3.2.2.1.1. </t>
  </si>
  <si>
    <t>Hallazgo Administrativo por inconsistencias en la información, relacionada con la identificación de los Objetivos de Desarrollo Sostenible – ODS, asociados al  Proyecto de Inversión No. 61 del Plan de Desarrollo Bogotá Mejor para Todos 2016-2020.</t>
  </si>
  <si>
    <t>La Lotería de Bogotá siempre asoció el proyecto de Inversión No. 61 del Plan de Desarrollo Bogotá Mejor para Todos 2016- 2020 a la ODS 16- Paz, justicia e instituciones sólidas, sin embargo de acuerdo a lo informado por la Secretaría Distrital de Planeación, previa solcitud de la entidad, se indicó que el proyeto había sido asicaido a la ODS 17- Alianzas para Lograr los Objetivos, razón por la cual se generó inconsistencia en la información reportada a la Contraloría de Bogotá.</t>
  </si>
  <si>
    <t>Incluir en los informes trimestrales, el avance de los objetivos de Desarrollo Sostenible – ODS, asociados al Proyecto de Inversión, y remitir copia de dicho informe a la Secretaría Distrital de Planeación, con el fin de evitar inconsistencias en la identificaicón de los ODS.</t>
  </si>
  <si>
    <t>Informes de ejecución</t>
  </si>
  <si>
    <t>Para la vigencia 2021 se han elaborado y publicado los siguientes informes de ejecución del proyecto de inversión, donde se asocian las metas de los ODS:
a) Primer trimestre: https://loteriadebogota.com/wp-content/uploads/files/planeacion/INFORME_PI_TRI1_2021.pdf
b) Segundo trimestre: https://loteriadebogota.com/wp-content/uploads/files/planeacion/INFORME_PI_TRI2_2021.pdf
c) Tercer trimestre: https://loteriadebogota.com/wp-content/uploads/files/planeacion/INFORME_PI_TRI3_2021.pdf
El informe correspondiente al cuarto trimestre se radicará y publicará en lo que resta de enero de 2022.</t>
  </si>
  <si>
    <t xml:space="preserve">Desde el segundo trimestre del 2021, se incluyó en el informe de ejecución del proyecto de inversión, el seguimiento al avace del ODS N°16. "Paz, justicia e instituciones sólidas", asociadas a la meta de la ODS 16.6. Crear a todos los niveles instituciones eficaces y transparentes que rindan cuentas, evidenciando una ejecución a 31 de diciembre del 2021 del 100% y 99,99% respectivamente.  
No obstante, en las evidencias suministradas no se identificó la remisión de las copias de tres de los cuatro informes a la Secretaría Distrital de Planeación. </t>
  </si>
  <si>
    <t>Remitir copia del informe de ejecución trimestral del proyecto de invesión a la Secretaría Distrital de Planeación, con el fin de evitar inconsistencias en la identificación de los ODS.</t>
  </si>
  <si>
    <t>La Secretaría Distrital de Hacienda consolida la información sectorial para enviar a la Secretaría Distrital de Planeación, por tal motivo, se ha enviado la información mediante correo electrónico de la ejecución del proyecto de inversión a la Secretaría Distrital de Hacienda, como cabeza de sector.</t>
  </si>
  <si>
    <t xml:space="preserve">Posible incumplimiento: De la evidencia sumistrada se identificó el envío en febrero del 2022 de uno de los cuatro  informes de inversión vigencia 2021 de la entida a SDP. De acuerdo a lo informado por los responsables del proceso, en la vigencia 2021, no se remitíeron correos con copia del informe a la Secretaría Distrital de Planeación, teniendo en cuenta que la Secretaría Distrital de Hacienda consolida la información sectorial para remitir a dicho ente de control. No obstante, esta oficina considera que la justificación por parte del responsable no responde a la acción formulada.
Se recomienda realizar el envío de los informes faltantes de la vigencia 2021 a la SDP, con el fin de dar cumplimiento a la acción formulada. Sin embargo, es posible que el ente de control no acepte la evidencia por cuanto la acción  debía finalizar en enero del 2022. 
</t>
  </si>
  <si>
    <t xml:space="preserve">Se sugiere el cierre de la acción, toda vez que, el 01 de abril del 2022, desde la O. de Planeación estratégica se remitieron los informes de seguimiento a inversión del I, II y III trimestre del 2021 a la la Secretaría Distrital de Planeación en cumplimiento con la acción de mejora formulada. </t>
  </si>
  <si>
    <t xml:space="preserve">3.3.1.2. </t>
  </si>
  <si>
    <t>Hallazgo Administrativo por la no depuración de la cuenta 24072001- Recaudo Consignaciones No Identificadas.</t>
  </si>
  <si>
    <t>Partidas conciliatorias de vigencias anteriores a 2020 de bancos sobre las cuales no se identificó el tercero y/o concepto que originó la transacción oportunamente.</t>
  </si>
  <si>
    <t>Depurar los saldos de vigencias anteriores de la cuenta 24072001</t>
  </si>
  <si>
    <t>Avance en la depuración de la cuenta contable 24072001- Recaudo Consignaciones No Identificadas</t>
  </si>
  <si>
    <t>Unidad Financiera y Contable</t>
  </si>
  <si>
    <t>Se adjunta Res.2016 de 2021 "por medo de la cual se ordena la depuración y saneamiento de partidas contables" ; Acta de CSC de fecha 2 y 11 de nov.de 2021;  registro Contables del 30/11//2021.</t>
  </si>
  <si>
    <t>Se validan las evidencias reportadas y se da cierre a la acción de mejora para solucionar el hallazgo.</t>
  </si>
  <si>
    <t>Divia Castillo</t>
  </si>
  <si>
    <t>3.3.1.3.</t>
  </si>
  <si>
    <t>Hallazgo Administrativo por incertidumbre en el manejo dado a las Cuentas por Cobrar de sorteos extraordinarios, impidiendo establecer la realidad sobre estos recursos para su recuperabilidad.</t>
  </si>
  <si>
    <t>Cartera pendiente de cobro a distribuidores de sorteos extraordinarios.</t>
  </si>
  <si>
    <t>Depurar saldo de la cuenta por cobrar sorteos extraordinarios de vigencias anteriores</t>
  </si>
  <si>
    <t xml:space="preserve">Avance en la depuración de la cuenta por cobrar de sorteos  extraordinarios </t>
  </si>
  <si>
    <t>Se adjunta  Res. 240 del 30/12/2021 "por medio de la cua se ordena la depuración y saneamiento de unas partidas contables" ; acta de CSC No.007 de 29/12/2021; ficha de sanemiento contable No. 13 del 22/12/2021; Registro Contable de fecha 30/12/2021.</t>
  </si>
  <si>
    <t xml:space="preserve">3.3.1.4. </t>
  </si>
  <si>
    <t>Hallazgo Administrativo por no registrar en Cuentas de Orden información contable que provenga de las actuaciones judiciales</t>
  </si>
  <si>
    <t>Fallas en la comunicación entre la Secretaría General y el Area Financiera y Contable que dificultan el flujo de información de los procesos jurídicos que tengan incidencia en la información financiera de la Lotería de Bogotá.</t>
  </si>
  <si>
    <t>Ajustar el proceso de "Generación de Estados Financieros -PRO-310-249-9", incluyendo puntos de control.</t>
  </si>
  <si>
    <t xml:space="preserve">Procedimiento  aprobado 
</t>
  </si>
  <si>
    <t>Se ajustó el procedimiento, se solcitó a la Secretaría General informe fallos judiciales que tengan incidencia en los estados financieros</t>
  </si>
  <si>
    <t xml:space="preserve">Se reporta formato PRO-310-249-10 Generación de Estados Financieros ajustado y aprobado en CIDGYD sesionado el 16 de septiembre del 2021. </t>
  </si>
  <si>
    <t xml:space="preserve">3.3.1.5 </t>
  </si>
  <si>
    <t>Hallazgo Administrativo por incertidumbre en el manejo y control en el registro de las cuotas y abonos al crédito de vivienda activo de exfuncionarios.</t>
  </si>
  <si>
    <t>Actividades manuales y deficiencias en los aplicativos utilizados para el control de los créditos a empleados.</t>
  </si>
  <si>
    <t>Diseñar e implementar módulo de control de créditos a trabajadores y extrabajadores</t>
  </si>
  <si>
    <t>Módulo implementado</t>
  </si>
  <si>
    <t xml:space="preserve">Unidad Financiera y Contable
</t>
  </si>
  <si>
    <t>Se solicitó a la Mesa de Servicio la creación del módulo, estamos a la espera de la implementación.</t>
  </si>
  <si>
    <t>Se  reporta  correo electronico del 22/02/2022 "Seguimiento Modulo de prestamos"  de gestión. proyectos@loteriade bogota.com, donde se observa que el modulo préstamos se encuentra creado, pero presenta inconsistencias; por lo tanto, se recomienda su seguimiento para obtener la implementación efectiva del módulo de control de créditos a trabajadores y extrabajadores.</t>
  </si>
  <si>
    <t>17/03/2022</t>
  </si>
  <si>
    <t>Se solicitó a Sistemas la creación del nuevo módulo, se envía seguimiento del área</t>
  </si>
  <si>
    <t xml:space="preserve">Si bien la acción de mejora formulada se encuentra en termino, en correo electrónico del 31 de marzo del 2022 no se reportó evidiencia de la solicitud efectuada a la Oficina de Sistemas para la impletación del modulo de control de créditos a trabajadores y extrabajadores
Se recomienda el envío de las evidencias que sustenten las actividades realizadas, para revisión y validación por parte de la OCI.
</t>
  </si>
  <si>
    <t>Manuela Hernández J. - Divia Castillo</t>
  </si>
  <si>
    <t>30/06/2022</t>
  </si>
  <si>
    <t>Con el fin de cumplir con la actividad programada se reliquidaron los créditos de vivienda y libre inversión, creándose una carpeta compartida con la Unidad de Talento Humano, con el fin de tener certeza del valor de las cuotas a descontar en cada  periodo mensual, y se puedan incluir los abonos a capital, siendo consistente la información reportada tanto en Contabildiad como en Talento Humano.</t>
  </si>
  <si>
    <t>Divia Castillo
Manuela Hernández J</t>
  </si>
  <si>
    <t>30/09/2022</t>
  </si>
  <si>
    <t xml:space="preserve">Divia Castillo A. </t>
  </si>
  <si>
    <t xml:space="preserve">3.3.1.7. </t>
  </si>
  <si>
    <t>Hallazgo Administrativo por inconsistencias en los valores registrados en el auxiliar de la cuenta de Thomas Greg frente al balance de prueba y estados financieros.</t>
  </si>
  <si>
    <t>Registros contables migrados de aplicativos contables anteriores que no fueron identificados y/o depurados en su oportunidad.</t>
  </si>
  <si>
    <t>Depurar saldos de cuenta por pagar 24010101</t>
  </si>
  <si>
    <t>Res.2016 de 2021 "por medo de la cual se ordena la depuración y saneamiento de partidas contables" ; Acta de CSC de fecha 2 y 11 de nov.de 2021;  registro Contables del 30/11//2021.</t>
  </si>
  <si>
    <t>3.3.1.8.</t>
  </si>
  <si>
    <t>Hallazgo Administrativo por inadecuada clasificación de las cuentas por pagar-Subcuenta Otras Cuentas por Pagar</t>
  </si>
  <si>
    <t>Inconsistencias en la parametrización contable de la órden de pago con la cual se registra el pago de las cesantías e intereses.</t>
  </si>
  <si>
    <t>Realizar los ajustes correspondientes a la parametrización contable de la orden de pago con la cual se registra el pago de las cesantias e intereses de cesantías.</t>
  </si>
  <si>
    <t>Orden de pago con parametro ajustado</t>
  </si>
  <si>
    <t>Se ajustó la parametrización de la Orden de Pago de Cesantías. OP 2172 , 2176, 2174</t>
  </si>
  <si>
    <t>Se sugiere el cierre de la acción, toda vez que, el 07 de abril del 2022, la U. Financiera y Contable remitió evidencia de la parametrización en la causación de las cesantias en las ordenes de pago; antes se causaba en la cuenta 24909001 Otras cuentas por pagar, ahora en la cuenta 25110201 Cesantias (ordenes de pago 2174, 2175 y 2176)</t>
  </si>
  <si>
    <t xml:space="preserve">3.3.2.1. </t>
  </si>
  <si>
    <t>Hallazgo Administrativo por incumplimiento a la normatividad expedida por la Contaduría General de la Nación-CGN mediante Resolución 426 de 2019 para Empresas que no cotizan en el mercado de valores y que no captan ni administran ahorro del público</t>
  </si>
  <si>
    <t>Ausencia de procedimientos para el análisis y socialización de los cambios normativos en materia contable.</t>
  </si>
  <si>
    <t xml:space="preserve">Implementación de mesa técnica de análisis de cambios en la normatividad contable </t>
  </si>
  <si>
    <t>mesas ténicas realizadas y documentadas</t>
  </si>
  <si>
    <t xml:space="preserve">Posible incumplimiento: El 28 de febrero del 2022, se programó reunión entre la Gerencia, Oficina de Control Interno y el área de Contabilidad, donde esta última presentó la programación de reuniones para sesionarlas en marzo del 2022 con el fin de actualizar el Manual de Políticas Contables. 
No obstante, se recomienda suscribir las actas de las mesas técnicas a desarrollar en cumplimiento de la acción formulada. 
Adicionalmente, se identificó que esta acción debía cumplirse a 31 de enero del 2022. </t>
  </si>
  <si>
    <t>Manual de Políticas Contables revisado y actualizado</t>
  </si>
  <si>
    <t xml:space="preserve">Se sugiere el cierre de está acción teniendo en cuenta que se adelantaron tres reuniones para revisión de las políticas contables: 15 de diciembre del 2021, revisión de políticas de inversiones de excedentes de liquidez (participación Unidad Financiera, Tesorería y Contabilidad); 24 de enero del 2021, revisión política de activos y política de activos contingentes (participantes Unidad Financiera); marzo del 2022, revisión de Políticas contables (participación de Secretaría General, Talento Humano y Financiera)
</t>
  </si>
  <si>
    <t xml:space="preserve">Actualizar politicas y procedimientos </t>
  </si>
  <si>
    <t>Politicas y procedimientos ajustados</t>
  </si>
  <si>
    <t xml:space="preserve">Se revisó la Resolución 426 de 2019 de la CGN y se estan proyectando los cambios que apliquen a la Política Contable de la Lotería </t>
  </si>
  <si>
    <t xml:space="preserve">Se sugiere el cierre de está acción, dado que el área reporto mediante correo del 08 de abril del 2022, el acta de Comité de Sostenibilidad Contable del 31 de marzo del 2022, donde se aprobó los ajustes realizados al Manual de Políticas contables y la Resolución 000051 del 31 de marzo, por medio del cual se adopta el manual de políticas contables ajustado. 
Así mismo Remitió procedimiento de Generación de estados financieros versión 10 aprobado en septiembre del 2021, se actuaizó la política de operación sobre conciliaciones en relación con los pasivos contingentes, tal y como se incluyó en la Política Contable, en diciembre del 2021. Adicionalmente revisó y actualizó nuevamente el procedimiento de Generación de estados Financieros, versión 12 en abril del 2022 incluyendo la matriz de flujo de información contable.
</t>
  </si>
  <si>
    <t xml:space="preserve">3.3.4.1. </t>
  </si>
  <si>
    <t>Hallazgo Administrativo con incidencia fiscal en cuantía de $8.778.030 y presunta incidencia disciplinaria, por el pago de Sanción – Multa a la SUPERINTENDENCIA NACIONAL DE SALUD, por incumplimiento de normas financieras y presupuestales de la vigencia 2008, pago que se hizo efectivo en la vigencia 2020.</t>
  </si>
  <si>
    <t>Inobservaciona y/o inadecuado análisis de los cambios en la normatividad contable y financiera.</t>
  </si>
  <si>
    <t xml:space="preserve">Se sugiere el cierre de está acción, dado que el área reporto mediante correo del 08 de abril del 2022, el acta de Comité de Sostenibilidad Contable del 31 de marzo del 2022, donde se aprobó los ajustes realizados al Manual de Políticas contables y la Resolución 000051 del 31 de marzo, por medio del cual se adopta el manual de políticas contables ajustado. 
Así mismo Remitió procedimiento de Generación de estados financieros versión 10 aprobado en septiembre del 2021, se actuaizó la política de operación sobre conciliaciones en relación con los pasivos contingentes, tal y como se incluyó en la Política Contable, en diciembre del 2021. Adicionalmente revisó y actualizó nuevamente el procedimiento de Generación de estados Financieros, versión 12 en abril del 2022 incluyendo la matriz de flujo de información contable. 
</t>
  </si>
  <si>
    <t>Socialización de politicas y procedimientos</t>
  </si>
  <si>
    <t>jornadas de socialización de politicas y procedimientos</t>
  </si>
  <si>
    <t>Posible incumplimiento: Dado que no se ha surtido la actualización del Manual de Políticas Contables y procedimientos,, impide evidenciar su socialización. 
Se recomienda, consignar en las actas de las mesas técnicas, la socialización parcial de los temas abordados en cada uno de ellas y al consolidar la versión definitiva de la actualización, socializarlo en CIDGYD.</t>
  </si>
  <si>
    <t xml:space="preserve">Se sugiere el cirre de esta acción, dado que el área responsable en sesión del 31 de marzo del 2022 se realizó la socialización de los ajustes realizados al Manual de Políticas de conformidad con la Resolución 212 del 2021 emitida por la Contaduría General de la Nación. Así mismo, en sesión del CIDGYD del 01 de abril, socializó los cambios efectuados al procedimiento de Generación de estados Financieros versión 12, respecto de la inclusión de la matriz de flujo de información contable. 
</t>
  </si>
  <si>
    <t xml:space="preserve">3.3.4.2. </t>
  </si>
  <si>
    <t>Hallazgo Administrativo por baja ejecución en los rubros Honorarios Empresa Recursos Decreto 576/2020 y Cuentas por Pagar Inversión y, adiciones al presupuesto inicial, que no fueron comprometidos al finalizar la vigencia 2020.</t>
  </si>
  <si>
    <t>Dada la emergencia sanitaria del COVID 2019 , no se comprometieron recursos asociados a estos rubros</t>
  </si>
  <si>
    <t xml:space="preserve">Realizar reuniones mensuales de análisis y seguimiento, donde se muestre el nivel de avance presupuestal y físico de los recursos </t>
  </si>
  <si>
    <t>1701/2022</t>
  </si>
  <si>
    <t xml:space="preserve">3.3.4.3. </t>
  </si>
  <si>
    <t>Hallazgo Administrativo por indebida apropiación presupuestal del Contrato de Prestación de Servicios No. 94 suscrito el 31/12/2020 y registrado como Cuentas por Pagar al cierre del 2020.</t>
  </si>
  <si>
    <t>Error humano en la asignación de la fuente y/o partida presupuestal al momento de la solicitud de CDP's y RP's</t>
  </si>
  <si>
    <t>Realizar capacitación con los jefes de área a fin de socializar la correcta clasificación presupuestal de las transacciones.</t>
  </si>
  <si>
    <t>Capacitación</t>
  </si>
  <si>
    <t xml:space="preserve">Posible incumplimiento: Al 03 de marzo del 2022, esta oficina no ha recibido evidencia que sustente el cumplimiento de la acción formulada que debía ser realizada al 28 de febrero del 2022.  </t>
  </si>
  <si>
    <t>Se efectuó capacitación sobre la nueva aplicación para solicitar CDP en el comité directivo del 21 de diciembre de 2021</t>
  </si>
  <si>
    <t xml:space="preserve">Se sugiere el cierre de la acción de mejora, por cuanto, se realizó capacitación a los líderes de los procesos para la correcta clasificación presupuestal de las transacciones en la sesión del Comité de Gerencia del 21 de diciembre del 2021; se adjunta acta y listado de asistencia. 
</t>
  </si>
  <si>
    <t>Modificar los procedimientos de control y ejecución presupuestal a fin de implementar un control que permita verificar la correcta asignación de las fuentes y/o cuentas presupuestales.</t>
  </si>
  <si>
    <t>Modificacón del procedimiento</t>
  </si>
  <si>
    <t>Se solicitó a la Mesa de Servicio que se incluyera un punto de control en la expedición de CDP y Registros Presupuestales, estamos a la espera de la implementación</t>
  </si>
  <si>
    <t xml:space="preserve">Posible incumplimiento: Al 03 de marzo del 2022, esta oficina no ha recibid evidencia que sustente el cumplimiento de la acción formulada que debe ser realizada al 31 de marzo del 2022.  </t>
  </si>
  <si>
    <t>Procedimiento revisado y ajustado. Se presentará al CYGD el 01 de abril</t>
  </si>
  <si>
    <t xml:space="preserve">Se sugiere el cierre de la acción de mejora, por cuanto, el área responsable reportó que el procedimiento PRO310-245-10 EJECUCIÓN Y CONTROL PRESUPUESTAL fue aprobado en la sesión del 01 de abril del 2022 del CIDGYD, (se adjunta acta de comité), actualizando el procedimiento y se fortalecen controles. 
</t>
  </si>
  <si>
    <t xml:space="preserve">3.3.4.4. </t>
  </si>
  <si>
    <t>Hallazgo Administrativo con presunta incidencia disciplinaria por el registro de un Contrato de Prestación de Servicios de la vigencia 2016, que presenta apropiación en las Cuentas por Pagar al finalizar el 2020, sin la documentación soporte de su ejecución.</t>
  </si>
  <si>
    <t xml:space="preserve">insuficiente seguimiento a la ejecucion trimestral </t>
  </si>
  <si>
    <t xml:space="preserve">Seguimiento trimestral a la ejecución física y financiera. </t>
  </si>
  <si>
    <t>reuniones de seguimiento</t>
  </si>
  <si>
    <t>Secretaría General</t>
  </si>
  <si>
    <t xml:space="preserve">Si bien es cierto el cumplimiento de la acción tiene fecha de terminación al 31 de Diciembre del 2022, se identificó que los seguimientos trimestrales a la ejecución física y financiera,  debían inicar desde el mes de octubre de la vigencia anterior, es decir, al 31 de enero del 2022 el responsable debe aportar evidencia del primer seguimiento.  </t>
  </si>
  <si>
    <t>Acta de comité Directivo del 29 de diciembre de 2021 donde se efectuò seguimiento a los saldos pendientes por pagar de los diferentes contratos. Se envía mensualmente la información de los registros por rubro a todos los jefes de Unidad</t>
  </si>
  <si>
    <t xml:space="preserve">La acción de mejora se encuentra en termino; en correo electrónico del 07 de abril del 2022 el área responsable reporta acta de comité directivo del 29 de diciembre del 2021 donde donde se revisaron los saldos. Así mismo se informa que todos los meses se está enviando a los Jefes de Unidad y Supervisores de Contratos la información de los Registros y los saldos. Por otra parte, la ejecución presupuestal es enviada mensualmente a la Secretearía General y a la Gerencia y es presentanda en la reunión mensual de junta directiva. 
No obstante a lo anterior, se recomienda presentar las evidencias correspondientes de las actividades descritas.   
 no reportó evdiencia de los seguimientos trimestrales a la Ejecución física y Financiera
Por lo anterior, se recmienda el envío de las evidencias que sustenten las actividades realizadas, para revisión y validación por parte de la OCI.
</t>
  </si>
  <si>
    <t>Se valida soportes de segumiento mensual por parte de la Unidad Financiera, Gerencia General y presentación a la JD de la entidad de la ejecución prespuestal.
Tanto la Unidad Financiera como la Gerencia, envían correos a las jefes de unidad, solicitando se revisen los pagos de los contratos, así como los saldos presupuestales pendientes de cancelar.</t>
  </si>
  <si>
    <t>Actas de fecha 29/12/2021, 07/03/2022 - Acta de comite Directivo- Revisión del presupuesto 2022 y acta Depuración Cuentas por Pagar 05/09/22</t>
  </si>
  <si>
    <t>La acción de mejora se encuentra en término; se validan evidencias de seguimiento reportadas , actas de fechas 29/12/2021, 07/03/2022 -acta de Comite Directivo- Revisión del Presupuesto  y 05/09/22 - depuraión de Cuentas por Pagar.</t>
  </si>
  <si>
    <t>INFORME FINAL AUDITORÍA DE REGULARIDAD PAD 2022, código 76</t>
  </si>
  <si>
    <t>3.3.1.1</t>
  </si>
  <si>
    <t>ESTE HECHO SE GENERA POR INSUFICIENCIA EN LOS CONTROLES DE LA INFORMACIÓN QUE SE PRESENTA EN LAS NOTAS A LOS ESTADOS FINANCIEROS.</t>
  </si>
  <si>
    <t>AJUSTAR Y APROBAR EL PROCEDIMIENTO DE GENERACIÓN DE ESTADOS FINANCIEROS PRO310-249-10 , CON EL FIN DE INCLUIR QUE LA ENTIDAD REVELARÁ EN LAS NOTAS A LOS ESTADOS FINANCIEROS LA ANTIGÜEDAD DE TODA LA CARTERA POR COBRAR.</t>
  </si>
  <si>
    <t>PROCEDIMIENTO PRESENTACIÓN ESTADOS FINANCIEROS AJUSTADO Y APROBADO</t>
  </si>
  <si>
    <t>UNIDAD FINANCIERA</t>
  </si>
  <si>
    <t>Se enviaron los procedimiento para aprobacion de las correcion a planeacion PRO310-249-10</t>
  </si>
  <si>
    <t>En Termino</t>
  </si>
  <si>
    <t>La acción de mejora se encuentra en termino; revisado el reporte el 14/10/2022 en la carpeta compartidad de planes de mejoramiento y a la fecha, no se identifica reporte de grado de avance por el proceso.</t>
  </si>
  <si>
    <t>Se envio los procedimiento ajustado para revision y aprobacion de planeacion</t>
  </si>
  <si>
    <t>La acción de mejora se encuentra en termino; revisada la carpeta compartida de planes de mejoramiento se evidencia proyecto de ajuste al procedimiento  Pro 310-249-10 - Generación de Estados Financieros el cual se encuentra pendiente de aprobación en el marco del CIDGYD a sesionar en el mes de enero del 2023.</t>
  </si>
  <si>
    <t>3.3.1.2</t>
  </si>
  <si>
    <t>ESTE HECHO SE GENERA POR INEFICIENCIA EN LA CONSTITUCIÓN DE LAS GARANTÍAS Y EL RESPECTIVO COBRO POR VÍA JUDICIAL DE LOS CRÉDITOS DE VIVIENDA OTORGADOS A LOS TRABAJADORES OFICIALES.</t>
  </si>
  <si>
    <t>REVISAR  Y EMITIR CONCEPTO SOBRE LA SUFICIENCIA DE LAS GARANTÍAS Y PÓLIZAS  ACTUALES  QUE RESPALDAN LOS CRÉDITOS HIPOTECARIOS  EN CASO DE REQUERIRSE UN AJUSTE REMITIR RECOMENDACIÓN AL COMITÉ DE BIENESTAR .</t>
  </si>
  <si>
    <t>CONCEPTO SUFICIENCIA GARANTÍAS CRÉDITOS DE VIVIENDA.</t>
  </si>
  <si>
    <t>SECRETARÍA GENERAL</t>
  </si>
  <si>
    <t>En término  se procede a su revisión</t>
  </si>
  <si>
    <t>En termino - a la fecha no se reporta grado de avence por el proceso</t>
  </si>
  <si>
    <t xml:space="preserve">Manuela Hernández J. </t>
  </si>
  <si>
    <t>La Secretaria General actualmente se encuentra en revisión de la documentación legal , procedimiento y función a fin de emitir el concepto. Pendiente anexo correo de la abogada de representación judicial que señala lo indicado anteriormente "</t>
  </si>
  <si>
    <t xml:space="preserve">La acción se encuentra en término; revisada la carpeta compartida de planes de mejoramiento el 18/01/2023 no se identificó soportes. No obstante, según lo reportado por el proceso responsable la actividad se encuentra en trámite.  </t>
  </si>
  <si>
    <t xml:space="preserve">Islena Pineda R. 
</t>
  </si>
  <si>
    <t>AUSENCIA DE CONTROLES EFECTIVOS QUE PERMITAN REVISAR LAS OBLIGACIONES OBJETO DE SANEAMIENTO CONTABLE E INICIAR LOS PROCESOS JUDICIALES CORRESPONDIENTES Y/O HACER EFECTIVAS LAS PÓLIZAS DE CUMPLIMIENTO.</t>
  </si>
  <si>
    <t>AJUSTAR Y APROBAR PROCEDIMIENTO DE GESTIÓN DE CARTERA PRO310:244-8  PARA INCLUIR LA GENERACIÓN POR PARTE DE LA UNIDAD FINANCIERA DE  INFORMES BIMESTRALES DE ALERTAMIENTO SOBRE EL CUMPLIMIENTO DEL PAGO DE LOS CRÉDITOS HIPOTECARIOS POR PARTE DE EX TRABAJADORES DE LA LOTERÍA.</t>
  </si>
  <si>
    <t>PROCEDIMIENTO GESTIÓN CARTERA AJUSTADO Y APROBADO</t>
  </si>
  <si>
    <t xml:space="preserve">En término se procede a su revisión se adjunta en la carpeta correcion  en donde se indica la verificacion de la conciliacion de los creditos de vivienda  de PRO310 249-1 GENERACION DE ESTADOS FINANCIEROS , PRO310 244-8 GESTION DE CARTERA ( Cambios de terminos de distribuidor a deudor  con el fin de aplicar ambos comceptos, sin especificar), PRO103 386 -1 COBRO PERSUASIASIVO </t>
  </si>
  <si>
    <t>3.3.1.3</t>
  </si>
  <si>
    <t>FALTA DE CONTROLES PREVIOS EN LA DEPURACIÓN DE LA CUENTA GARANTÍAS SORTEOS ORDINARIOS</t>
  </si>
  <si>
    <t>ANÁLISIS Y DEPURACIÓN CUENTA GARANTÍAS SORTEOS ORDINARIOS,  LA CUAL INCLUYE ACCIONES PREVIAS DE ANÁLISIS DE VIABILIDAD DE ENTREGA DE LOS SALDOS DE LAS CUENTAS O PROCEDENCIA DE LA DEPURACIÓN.</t>
  </si>
  <si>
    <t>TERCEROS DEPURADOS CON FICHA DE ANÁLISIS</t>
  </si>
  <si>
    <t xml:space="preserve">Se adjunta  el acta de depuracion de garantias saldos a favor de distribuidores </t>
  </si>
  <si>
    <t>AJUSTAR Y APROBAR EL PROCEDIMIENTO DE PRESENTACIÓN DE ESTADOS FINANCIEROS PRO310-249-10 , CON EL FIN DE INCLUIR EN LOS PUNTOS DE CONTROL LA CONCILIACIÓN DE LA CUENTA 29039001</t>
  </si>
  <si>
    <t xml:space="preserve">Se adjunto el procedimiento ajustado en la carpeta esta pendiente de revision </t>
  </si>
  <si>
    <t>3.3.1.4</t>
  </si>
  <si>
    <t>FALTA DE CONTROLES PREVIOS EN LA CONCILIACIÓN DE LA INFORMACIÓN CONTABLE Y PRESUPUESTAL.</t>
  </si>
  <si>
    <t>AJUSTAR Y APROBAR EL PROCEDIMIENTO DE PRESENTACIÓN DE ESTADOS FINANCIEROS PRO310-249-10 , CON EL FIN DE INCLUIR EN LOS PUNTOS DE CONTROL LA CONCILIACIÓN DE LA INFORMACIÓN CONTABLE Y PRESUPUESTAL</t>
  </si>
  <si>
    <t xml:space="preserve">Se adjunto el procedimiento ajustado en la carpeta esta pendiente de revision se adjunta la evidencia de que se ha realizado  durante los ultimos meses. </t>
  </si>
  <si>
    <t>La acción se  encuentra en termino; revisada la carpeta compartida de planes de mejoramiento el 23/01/2023, se validan la procedimientos PRO310-244-8 y PRO310-249-10 ajustados, los cuales se encuentran pendientes de aprobación en el marco del CIDGYD a desarrollar en el mes de enero del 2023.</t>
  </si>
  <si>
    <t>3.3.4.2.1</t>
  </si>
  <si>
    <t>FALTA DE CONTROLES PREVIOS A LA AUTORIZACIÓN DE MEDICAMENTOS.</t>
  </si>
  <si>
    <t>DISEÑAR, DOCUMENTAR E IMPLEMENTAR UN PROCEDIMIENTO PARA LA ENTREGA DE MEDICAMENTOS, EL CUAL ESTABLEZCA LOS CONTROLES PARA ENTREGAR MEDICAMENTOS QUE CUMPLAN CON LAS ESPECIFICACIONES DE LA CONVENCIÓN COLECTIVA DE TRABAJO.</t>
  </si>
  <si>
    <t>PROCEDIMIENTO DESEÑADO, DOCUMENTADO E IMPLEMENTADO ENTREGA DE MEDICAMENTOS.</t>
  </si>
  <si>
    <t>UNIDAD DE TALENTO HUMANO</t>
  </si>
  <si>
    <t>14/10/2022</t>
  </si>
  <si>
    <t>Se está costruyendo el procedimiento para remitirlo a aprobación por parte del Comité Instituciona de Gestión y Desempeño, si embargo ya se están realizando los controles de verificación,  a través del la página del Ministerio de Salud POS POPULI, para verificar si estos son NO POS.</t>
  </si>
  <si>
    <t>Manuela Hernández J.</t>
  </si>
  <si>
    <t>3.3.4.2.2</t>
  </si>
  <si>
    <t>NO OBSERVANCIA DE LOS PROCEDIMIENTOS  PARA LA APROBACIÓN DE PLANES DE PREMIOS DEFINIDOS EN LA NORMATIVIDAD VIGENTE.</t>
  </si>
  <si>
    <t>1. ACTUALIZAR Y APROBAR EL PROCEDIMIENTO 06. PRO420-202-9 DEFINICIÓN DE PLAN DE PREMIOS  EN CONCORDANCIA CON LA NORMATIVIDAD VIGENTE EN LO QUE RESPECTA  A LA FIJACIÓN, APROBACIÓN Y OPERACIÓN DEL PLAN DE PREMIOS DE SORTEOS ORDINARIOS Y SORTEOS EXTRAORDINARIOS.</t>
  </si>
  <si>
    <t>ACTUALIZAR Y APROBAR EL  PROCEDIMIENTO PRO420-202-9 DEFINICIÓN DE PLAN DE PREMIOS</t>
  </si>
  <si>
    <t>SUBGERENCIA GENERAL / UNIDAD DE LOTERIAS</t>
  </si>
  <si>
    <t>19/10/2022</t>
  </si>
  <si>
    <t xml:space="preserve">No se presentan soportes toda vez que la actividad se encuentra para enero de 2023. </t>
  </si>
  <si>
    <t xml:space="preserve">Se realiza la evaluación del procedimiento, se están realizando los ajustes necesarios, la entrega final del procedimiento debe darse en enero de 2023. </t>
  </si>
  <si>
    <t>La acción se encuentra en término; revisado el 19/10/2022 la carpeta compartida de planes de mejoramiento, se identifica que el proceo reporta que se encuentra en proceso de formulación para posterior aprobación en el marco del CIDGYD.</t>
  </si>
  <si>
    <t>Se  realiza un avance del procedimiento PRO-420-202-9 de acuerdo con la normatividad vigente. El cual se presentará en el comité de gestión y desempeño en el mes de enero de 2023.</t>
  </si>
  <si>
    <t xml:space="preserve">PENDIENTE </t>
  </si>
  <si>
    <t>2. DISEÑO DE UNA LISTA DE CHEQUEO BASADA EN LOS REQUERIMIENTOS FIJADOS EN LA NORMATIVIDAD VIGENTE PARA INTEGRAR AL PROCEDIMIENTO PRO 420-202-9 Y PARA APLICAR EN EL SEGUIMIENTO AL CUMPLIMIENTO DE LOS REQUISITOS PARA LA MODIFICACIÓN Y O REDISTRIBUCIÓN DEL PLAN DE PREMIOS DE SORTEOS ORDINARIOS Y FORMULACIÓN DE PLANES DE PREMIOS DE SORTEOS EXTRAORDINARIOS.</t>
  </si>
  <si>
    <t>LISTA DE CHEQUEO APROBADA E INTEGRADA AL PROCEDIMIENTO PRO- 420 202- 9 (DEFINICIÓN PLAN DE PREMIOS).</t>
  </si>
  <si>
    <t>Se  realiza un avance de la lista de chequeo asociada al  procedimiento PRO-420-202-9eEl cual se presentará en el comité de gesti´n y desempeño en el mes de enero de 2023.</t>
  </si>
  <si>
    <t>4.2.1</t>
  </si>
  <si>
    <t>FALTA DE UN PROCEDIMIENTO QUE INCLUYA LAS ACCIONES A SEGUIR FRENTE A LA APLICACIÓN DEL ARTÍCULO 13 DE LA CONVENCIÓN COLECTIVA Y UNA  POLÍTICA QUE PROMUEVA ESPACIOS DE DIÁLOGOS CUANDO EXISTA DIFERENCIAS ENTRE LA ORGANIZACIÓN SINDICAL Y LA ADMINISTRACIÓN DE LA ENTIDAD, BUSCANDO SIEMPRE MECANISMOS INTERNOS DE SOLUCIÓN DE CONFLICTOS.</t>
  </si>
  <si>
    <t>DISEÑAR, DOCUMENTAR E IMPLEMENTAR UN PROCEDIMIENTO QUE INCLUYA LAS ACCIONES A SEGUIR FRENTE A LA APLICACIÓN DEL ARTÍCULO 13 DE LA CONVENCIÓN COLECTIVA Y UNA POLÍTICA QUE PROMUEVA ESPACIOS DE DIÁLOGOS CUANDO EXISTA DIFERENCIAS ENTRE LA ORGANIZACIÓN SINDICAL Y LA ADMINISTRACIÓN DE LA ENTIDAD, BUSCANDO SIEMPRE MECANISMOS INTERNOS DE SOLUCIÓN DE CONFLICTOS.</t>
  </si>
  <si>
    <t>PROCEDIMIENTO APLICACIÓN ARTÍCULO 13 DE LA CONVENCIÓN COLECTIVA, IMPLEMENTADO.</t>
  </si>
  <si>
    <t>SECRETARIA GENERAL  UNIDAD DE TALENTO HUMANO</t>
  </si>
  <si>
    <t>En término se procede a su revisión</t>
  </si>
  <si>
    <t>Se está costruyendo el procedimiento para remitirlo a aprobación por parte del Comité Instituciona de Gestión y Desempeño.</t>
  </si>
  <si>
    <t xml:space="preserve">La acción se encuentra cumplida. De acuerdo con la información de Talento Humano el procedimiento se elaboró y se presentó al Comité institucional y fue aprobado . Pendiente por entregar evidencia por parte de Talento Humano </t>
  </si>
  <si>
    <t>Pendiente evaluación por el ente de control</t>
  </si>
  <si>
    <t>Cerrada por la Contraloría en Informe de auditoría de regularidad COD 76 PAD 2022, pág 22-26</t>
  </si>
  <si>
    <t>Estado del hallazgo y/u observación</t>
  </si>
  <si>
    <t>Fuente Origen cierre hallazgo y/u observación</t>
  </si>
  <si>
    <t>INFORME PRELIMINAR DE AUDITORÍA DE REGULARIDAD Código de Auditoría No. 76, 2020-PAD 2021</t>
  </si>
  <si>
    <t>Seguimiento OCI</t>
  </si>
  <si>
    <t>SECCIÓN 1. FUENTE DE INFORMACIÓN</t>
  </si>
  <si>
    <r>
      <rPr>
        <b/>
        <sz val="11"/>
        <color rgb="FF000000"/>
        <rFont val="Arial Narrow"/>
        <family val="2"/>
      </rPr>
      <t>Se sugiere el cierre de la acción; revisado el 26/10/2022 los soportes cargados por el proceso responable, se identificó herramienta excel donde se llevará el registro y control de los créditos a trabajadores de la entidad, el cual será alimentado paralelamente por la Unidad Financiera y la Undiad de Talento Humano. Al final dichas áreas, realizaran conciliaciones para determinar que la información entre las 2 unidades no contiene errores o inexactitudes. 
No obstante, esta Oficina realizará seguimeinto a dicha herramienta para identificar la funcionalidad del módulo implementado. 
ALERTA DE POSIBLE INCUMPLIMIENTO;</t>
    </r>
    <r>
      <rPr>
        <sz val="11"/>
        <color rgb="FF000000"/>
        <rFont val="Arial Narrow"/>
        <family val="2"/>
      </rPr>
      <t xml:space="preserve"> Teniendo en cuenta lo reportado por la Unidad Financiera y Contable respecto de la implementación del modulo de créditos en el aplicativo, fue copiado a OCI correo electrónico del 22 de julio remitido desde la Unidad Financiera reiterándo la solicitud a la Oficina de Sistemas y Secretaría General de la implementación e este modulo.  
No obstante, esta Oficina genera la alerta a la administración por un posible incumplimiento dado que la fecha de terminación es 31/08/2022, es decir en un mes. 
Fecha de inicio de la acción: 01/10/2021
- Jefe finaniera alerta sobre proximo vencimiento de la acción.</t>
    </r>
  </si>
  <si>
    <r>
      <t xml:space="preserve">Posile incumplimiento: Aunque fueron suministradas como evidencias tres ordenes de pago asociadas con cesantias, no se identifica evidencia que sustente la acción formulada por la entidad para el cierre del hallazgo </t>
    </r>
    <r>
      <rPr>
        <b/>
        <i/>
        <sz val="11"/>
        <color theme="1"/>
        <rFont val="Arial Narrow"/>
        <family val="2"/>
      </rPr>
      <t>"Realizar los ajustes correspondientes a la parametrización contable de la orden de pago con la cual se registra el pago de las cesantias e intereses de cesantías"</t>
    </r>
    <r>
      <rPr>
        <b/>
        <sz val="11"/>
        <color theme="1"/>
        <rFont val="Arial Narrow"/>
        <family val="2"/>
      </rPr>
      <t xml:space="preserve">
Se recomienda aportar la evdiencia que sustente el cumplimiento de la acción lo antes posible dado que esta tenía como fecha de término el 31 de enero del 2022. </t>
    </r>
  </si>
  <si>
    <r>
      <t xml:space="preserve">Se reporta proyecto ajuste Manual de politicas contables -versión 1 y Pro-310-249-10
El 28 de febrero del 2022, se programó reunión entre la Gerencia, Oficina de Control Interno y el área de Contabilidad, donde esta última presentó la programación de reuniones para sesionarlas en marzo del 2022 con el fin de actualziar el Manual de Políticas Contables. 
</t>
    </r>
    <r>
      <rPr>
        <b/>
        <sz val="11"/>
        <color theme="1"/>
        <rFont val="Arial Narrow"/>
        <family val="2"/>
      </rPr>
      <t xml:space="preserve">No obstante, se recomienda efectuar la actualización paralela del Manual con los procedimientos dado que la acción se formuló para ajustar ambos documentos.  </t>
    </r>
  </si>
  <si>
    <r>
      <t xml:space="preserve">LA ACCIÓN SE ENCUENTRA EN TERMINO;La Unidad Financiera reportó seguimiento mensual por parte de la Unidad Financiera, Gerencia General y presentación a la JD de la entidad de la ejecución presupuestal. 
</t>
    </r>
    <r>
      <rPr>
        <b/>
        <sz val="11"/>
        <color rgb="FF000000"/>
        <rFont val="Arial Narrow"/>
        <family val="2"/>
      </rPr>
      <t xml:space="preserve">No obstante a lo anterior, esta Oficina no ha recibido las evidencias (actas de reuniones de seguimiento trimestrales) donde se identifique el cumplimiento de la acción, las cuales deben ser aportadas al ente de control para el cierre de las acciones. 
</t>
    </r>
  </si>
  <si>
    <r>
      <rPr>
        <b/>
        <sz val="11"/>
        <color rgb="FF000000"/>
        <rFont val="Arial Narrow"/>
        <family val="2"/>
      </rPr>
      <t>La acción de mejora se encuentra en término;</t>
    </r>
    <r>
      <rPr>
        <sz val="11"/>
        <color rgb="FF000000"/>
        <rFont val="Arial Narrow"/>
        <family val="2"/>
      </rPr>
      <t xml:space="preserve"> revisado el 19/10/2022 el reporte realizado por el proceso responsable, se identifica memorando interno n°3-2022-1299 del 06/10/2022 a la abogada de la Secretaría General para inicio de las actividades correspondientes para el cumplimiento de la acción. 
Esta Oficina recomienda, realizar las actividades formuladas dentro del plazo establecido, a fin de evitar incumplimientos. </t>
    </r>
  </si>
  <si>
    <r>
      <t xml:space="preserve">La acción se encuentra en término; </t>
    </r>
    <r>
      <rPr>
        <sz val="11"/>
        <color rgb="FF000000"/>
        <rFont val="Arial Narrow"/>
        <family val="2"/>
      </rPr>
      <t>revisado el 19/10/2022 la carpeta compartida de planes de mejoramiento, se identifica que el área responsable reporta que se encuentra en proceso de revisión del procedimiento para posterior aprobación en el marco del CIDGYD.</t>
    </r>
  </si>
  <si>
    <r>
      <t xml:space="preserve">La acción se encuentra en término; </t>
    </r>
    <r>
      <rPr>
        <sz val="11"/>
        <color rgb="FF000000"/>
        <rFont val="Arial Narrow"/>
        <family val="2"/>
      </rPr>
      <t xml:space="preserve">revisado el 19/10/2022 la carpeta compartida de planes de mejoramiento, se identifica que el proceo reporta que se encuentra en proceso de formulación para posterior aprobación en el marco del CIDGYD. 
Así mismo, desde la Secretaría General se remitió memorando n°3-2022-1294 del 06/10/2022, soliictando a la Unidad de Talento Humano las gestiones correspondientes para el cumplimiento de la actividad. </t>
    </r>
  </si>
  <si>
    <t>Número único del Hallazgo</t>
  </si>
  <si>
    <t>SECCIÓN 2. DETALLE PLAN DE MEJORAMIENTO</t>
  </si>
  <si>
    <t>Acción de mejora a implementar</t>
  </si>
  <si>
    <t xml:space="preserve">Responsable de la acción a implementar </t>
  </si>
  <si>
    <t>Fecha de inicio
(DD-MM-AA)</t>
  </si>
  <si>
    <t>Fecha terminación
(DD-MM-AA)</t>
  </si>
  <si>
    <t>Seguimiento IV Trimestre</t>
  </si>
  <si>
    <t>4. Estado de la acción</t>
  </si>
  <si>
    <t>SECCIÓN 3. SEGUIMIENTO OCI</t>
  </si>
  <si>
    <t>Seguimiento 2 IV Trimestre</t>
  </si>
  <si>
    <t>4.Analisis - Seguimiento OCI</t>
  </si>
  <si>
    <t>Seguimiento III Trimestre</t>
  </si>
  <si>
    <t xml:space="preserve">Seguimiento I Trimestre </t>
  </si>
  <si>
    <t>1. Fecha seguimiento</t>
  </si>
  <si>
    <t>1.Detalle del avance de la acción de mejora</t>
  </si>
  <si>
    <t>1.Actividades realizadas  a la fecha</t>
  </si>
  <si>
    <t>1.Resultado del indicador</t>
  </si>
  <si>
    <t>1. 25% avance en ejecución de la meta</t>
  </si>
  <si>
    <t>1.Alerta</t>
  </si>
  <si>
    <t>1.Auditor que realizó el seguimiento</t>
  </si>
  <si>
    <t>1.Analisis - Seguimiento OCI</t>
  </si>
  <si>
    <t>Seguimiento II Trimestre</t>
  </si>
  <si>
    <t>2.Detalle del avance de la acción de mejora</t>
  </si>
  <si>
    <t>2. 50% avance en ejecución de la meta</t>
  </si>
  <si>
    <t>2.Analisis - Seguimiento OCI</t>
  </si>
  <si>
    <t>3.Detalle del avance de la acción de mejora</t>
  </si>
  <si>
    <t>3. 75% avance en ejecución de la meta</t>
  </si>
  <si>
    <t>3.Auditor que realizó el seguimiento</t>
  </si>
  <si>
    <t>3. Auditor que realizó el seguimiento</t>
  </si>
  <si>
    <t xml:space="preserve">3. Auditor que realizó el seguimiento </t>
  </si>
  <si>
    <t>Se sugiere el cierre de la acción, toda vez que, mediante correo de fecha 10 de marzo del 2022, la Secretaría G remitió memoria de capacitación que relaciona la guía para comprar por la Tienda Virtual del Estado Colombiano (paso a paso del proceso para comprar); así mismo, se remite acta de la capacitación debidamente firmada por los asistentes.</t>
  </si>
  <si>
    <t xml:space="preserve">Se sugiere el cierre de la acción; en la vigencia 2021, se realizaron 9 reuniones de seguimiento a las actividades contempladas dentro del proyecto de inversión de la entidad ante el CIDGYD. No obstante, si bien es cierto la acción iniciaba el 01 de octubre del 2021 y posterior a ello, se identifican únicamente 3 reuniones, se observa que la entidad desde febrero del 2021 sesionaba reuniones de seguimiento a los proyectos de inversión.  </t>
  </si>
  <si>
    <t>Se sugiere el cierre de la acción; desde el segundo trimestre del 2021, se incluyó en el informe de ejecución del proyecto de inversión, el seguimiento al avance del ODS N°16. "Paz, justicia e instituciones sólidas", asociadas a la meta de la ODS 16.6. Crear a todos los niveles instituciones eficaces y transparentes que rindan cuentas, evidenciando una ejecución a 31 de diciembre del 2021 del 100% y 99,99% respectivamente.  
Se remitieron los informes de seguimiento a inversión del I, II y III trimestre del 2021 a la  Secretaría Distrital de Planeación</t>
  </si>
  <si>
    <t xml:space="preserve">Se sugiere el cierre de la acción, toda vez que, el 01 de abril del 2022, desde la O. de Planeación estratégica se remitieron los informes de seguimiento a inversión del I, II y III trimestre del 2021 a la  Secretaría Distrital de Planeación en cumplimiento con la acción de mejora formulada. </t>
  </si>
  <si>
    <t>Se sugiere el cierre de la acción, dado que se identificó la depuración de los saldos de la cuenta 24072001 mediante acto administrativo-resolución 216 del 2021 expedida por la Lotería de Bogotá; así mismo, se identifica el estado de cuenta allegado por la Unidad Financiera.</t>
  </si>
  <si>
    <t>Se sugiere el cierre de la acción, dado que se identificó la depuración de los saldos de la cuenta de los sorteos extraordinarios de vigencias anteriores mediante acto administrativo-resolución 240 del 2021 expedida por la Lotería de Bogotá; así mismo, se identifica la ficha de saneamiento contable n°13  allegada por la Unidad Financiera.</t>
  </si>
  <si>
    <t>Se sugiere el cierre de la acción, dado que se reporta procedimiento PRO-310-249-10 Generación de Estados Financieros ajustado y aprobado en CIDGYD sesionado el 16 de septiembre del 2021 en el cual se identifica la inclusión de la solicitud mensualmente a la Secretaría General de la información de los procesos judiciales y se debe conciliar trimestralmente la información registrada en la Contabilidad con el aplicativo SIPROJW (actividad 2 del procedimiento).</t>
  </si>
  <si>
    <t xml:space="preserve">Se sugiere el cierre de la acción, teniendo en cuenta que en el seguimiento del III trimestre del 2022 se identificó herramienta Excel donde se lleva el registro y control de los créditos a trabajadores de la entidad, el cual es alimentado paralelamente por la Unidad Financiera y la Unidad de Talento Humano. De acuerdo a lo anterior, se realizó seguimiento el 23/01/2023 para verificar la implementación y funcionalidad de dicha herramienta; se identifica matriz Excel donde se lleva el seguimiento realizado por la Unidad Financiera y la Unidad de Talento Humano a los prestamos de vivienda. </t>
  </si>
  <si>
    <t>Se sugiere el cierre de la acción, dado que se identificó la depuración de los saldos de la cuenta 24010101 mediante acto administrativo-resolución 216 del 2021 expedida por la Lotería de Bogotá, segunda tabla fila 9; así mismo, se identifica acta de comité de sostenibilidad contable del 11/11/2021 allegada por la Unidad Financiera.</t>
  </si>
  <si>
    <t>Se sugiere el cierre de la acción, toda vez que, el 07 de abril del 2022, la U. Financiera y Contable remitió evidencia de la parametrización en la causación de las cesantías en las ordenes de pago; antes se causaba en la cuenta 24909001 Otras cuentas por pagar, ahora en la cuenta 25110201 Cesantías (ordenes de pago 2174, 2175 y 2176)</t>
  </si>
  <si>
    <t xml:space="preserve">Se sugiere el cierre de está acción teniendo en cuenta que se adelantaron 4 reuniones para revisión de las políticas contables: 24/01/2021, revisión política de activos y política de activos contingentes (participantes Unidad Financiera); 15/12/2021, revisión de políticas de inversiones de excedentes de liquidez (participación Unidad Financiera, Tesorería y Contabilidad); 28/02/2022, revisión política contable; marzo del 2022, revisión de Políticas contables (participación de Secretaría General, Talento Humano y Financiera)
</t>
  </si>
  <si>
    <t xml:space="preserve">Se sugiere el cierre de está acción, dado que el área reporto mediante correo del 08/04/2022: 1) acta de Comité de Sostenibilidad Contable del 31/03/2022, donde se aprobó los ajustes realizados al Manual de Políticas contables y la Resolución 000051 del 31 de marzo, por medio del cual se adopta dicho documento y: 2) procedimiento de Generación de estados financieros versión del 12/04/2022 donde se incluyó la matriz de flujo de información contable; en septiembre de 2021 se actualizó el procedimiento con la política de operación sobre conciliaciones en relación con los pasivos contingentes.
</t>
  </si>
  <si>
    <t xml:space="preserve">Se sugiere el cierre de esta acción, dado que el área responsable en sesión del 31 de marzo del 2022 se realizó la socialización de los ajustes realizados al Manual de Políticas de conformidad con la Resolución 212 del 2021 emitida por la Contaduría General de la Nación. Así mismo, en sesión del CIDGYD del 01 de abril, socializó los cambios efectuados al procedimiento de Generación de estados Financieros versión 12, respecto de la inclusión de la matriz de flujo de información contable. 
</t>
  </si>
  <si>
    <t xml:space="preserve">Se sugiere el cierre de la acción, dado que se identificaron 2 reuniones del CIDGYD del 10/11/2021 y 12/10/2021 donde se realizó seguimiento al proyecto de inversión. </t>
  </si>
  <si>
    <t xml:space="preserve">Se sugiere el cierre de la acción, por cuanto, se realizó capacitación a los líderes de los procesos para la correcta clasificación presupuestal de las transacciones en la sesión del Comité de Gerencia del 21 de diciembre del 2021; se adjunta acta y listado de asistencia. 
</t>
  </si>
  <si>
    <t xml:space="preserve">Se sugiere el cierre de la acción, por cuanto, el área responsable reportó que el procedimiento PRO310-245-10 EJECUCIÓN Y CONTROL PRESUPUESTAL fue aprobado en la sesión del 01 de abril del 2022 del CIDGYD, (se adjunta acta de comité), actualizando el procedimiento y se fortalecen controles. 
</t>
  </si>
  <si>
    <t xml:space="preserve">Se sugiere el cierre de la acción; revisada la carpeta compartida de planes de mejoramiento el 23/01/2023 se identificaron 5 actas de fechas: 29/12/2021, 07/03/2022, 01/07/2022, 05/09/2022 y 27/12/2022. </t>
  </si>
  <si>
    <t xml:space="preserve">La acción de mejora se encuentra en termino; revisada la carpeta compartida de planes de mejoramiento el 23/01/2023 se evidencia procedimiento PRO310-244-8- - Gestión de Cartera-  ajustado; se envió el procedimiento ajustado para revisión y aprobación de planeación previa a la presentación en el marco del CIDGYD a sesionar en el mes de enero del 2023. </t>
  </si>
  <si>
    <t xml:space="preserve">La acción se encuentra en termino; mediante correo electrónico del 26/01/2023 el proceso responsable adjuntó: 1) Saldo a 30 de junio del 2022 de la Cuenta 29039001 GARANTIAS SORTEOS ORDINARIOS por valor de $8.725.000 y ; 2) Saldo depurado a 01 de julio del 2022 de la cuenta 29039001 GARANTIAS SORTEOS ORDINARIOS por valor de $0. 
Se encuentra pendiente la ficha de análisis de la cuenta 29039001 GARANTIAS SORTEOS ORDINARIOS, dónde se identifique el análisis y las actividades documentadas  en función de la depuración realizada. </t>
  </si>
  <si>
    <t>La acción se encuentra en termino; revisada la carpeta compartida de planes de mejoramiento, se evidencia procedimiento PRO310-244-8- Gestión de Cartera, ajustado. Dicho documento se encuentra pendiente de aprobación en el marco del CIDGYD a desarrollar en el mes de enero del 2023.</t>
  </si>
  <si>
    <t xml:space="preserve">La acción se encuentra en termino; revisada la carpeta compartida de planes de mejoramiento el 23/01/2023 se identificó procedimiento PRO320-467-1 Entrega de medicamentos donde se identifican actividades relativas a la revisión, autorización y entrega de los medicamentos y aparatos ortopédicos, de acuerdo a lo establecido en el artículo 24 de la convención colectiva de trabajo; no obstante, el proceso responsable indicó que se encuentra en proceso de actualización para inclusión de verificación de los medicamentos a entregar. </t>
  </si>
  <si>
    <t xml:space="preserve">La acción se encuentra en termino; teniendo en cuenta que no se encontraron soportes en la carpeta compartida de planes de mejoramiento, en consulta realizada al jefe de Unidad de Loterías el 25/01/2023 se indicó que esta pendiente el procedimiento con los ajustes hasta que no se presente en marco del CIDGYD a realizar en el mes de enero. </t>
  </si>
  <si>
    <t xml:space="preserve">La acción se encuentra en termino; teniendo en cuenta que no se encontraron soportes en la carpeta compartida de planes de mejoramiento, en consulta realizada al jefe de Unidad de Loterías el 25/01/2023 se indicó que esta pendiente la lista de chequeo con los ajustes hasta que no se presente en marco del CIDGYD a realizar en el mes de enero. </t>
  </si>
  <si>
    <t xml:space="preserve">La acción se encuentra en termino; revisada la carpeta compartida de planes de mejoramiento el 25/01/2023 se identificó procedimiento PRO320-218-10 Convocatoria, selección y vinculación de personal aprobado en CIDGYD del 22/12/2022 donde se incluyó la política n°13 relacionada a la gestión en caso de presentarse controversias con la organización sindical respecto del art 13. de la convección colectiva. 
Se encuentra pendiente versión final del procedimiento y el acta de comité CIDGYD donde se aprobó. </t>
  </si>
  <si>
    <t>SEGUIMIENTO PLANES DE MEJORAMIENTO LOTERÍA DE BOGOTÁ</t>
  </si>
  <si>
    <r>
      <t>CODIGO:</t>
    </r>
    <r>
      <rPr>
        <sz val="8"/>
        <color theme="1"/>
        <rFont val="Arial Narrow"/>
        <family val="2"/>
      </rPr>
      <t xml:space="preserve"> FRO102-561-1</t>
    </r>
  </si>
  <si>
    <r>
      <t xml:space="preserve">FECHA: </t>
    </r>
    <r>
      <rPr>
        <sz val="8"/>
        <color theme="1"/>
        <rFont val="Arial Narrow"/>
        <family val="2"/>
      </rPr>
      <t>19/04/2023</t>
    </r>
  </si>
  <si>
    <t xml:space="preserve">Orientaciones Generales: </t>
  </si>
  <si>
    <t xml:space="preserve">El archivo contiene las siguiente hojas: </t>
  </si>
  <si>
    <t xml:space="preserve">Hoja "Seguimiento", la cual contiene la siguiente estructura: </t>
  </si>
  <si>
    <t>ITEM</t>
  </si>
  <si>
    <t>DESCRIPCIÓN</t>
  </si>
  <si>
    <t>Indica si es Auditoría Interna, Auditoría Externa, Revisión por la Dirección, Tratamiento del Producto y/o Servicio No Conforme,  Medición de Indicadores, Mapa de Riesgos, Autoevaluación del Proceso, Sistema de Gestión, Quejas y Reclamos, Normograma, OTRO: describa</t>
  </si>
  <si>
    <t>Nombre completo del informe origen del hallazgo</t>
  </si>
  <si>
    <t>Proceso afectado</t>
  </si>
  <si>
    <t>Nombre del proceso auditado</t>
  </si>
  <si>
    <t>Numero consecutivo único dado por la Oficina de Control Interno</t>
  </si>
  <si>
    <t>Descripción del hallazgo (/OPORTUNIDAD DE MEJORA/NO CONFORMIDAD/ OBSERVACIÓN) completo, contenido en el informe de auditoría.</t>
  </si>
  <si>
    <t>Causa(s) del hallazgo u observación</t>
  </si>
  <si>
    <t>Indica la causa(s) raíz identificada por el proceso que dió origen al hallazgo, observación y/o debilidad de auditoría identificado, con el fin de establecer una actividad efectiva, que prevenga la reincidencia del hallazgo.</t>
  </si>
  <si>
    <t xml:space="preserve">Inidca el detalle todas las actividades que ejecutarán para eliminar la(s) causa(s) del hallazgo. </t>
  </si>
  <si>
    <t>Indica la acción o documento que presenta el cumplimiento de la acción determinada . (Ej: informes, jornadas de capacitación, reuniones actas, etc.)</t>
  </si>
  <si>
    <t>Indica la cantidad asociada a las actividades realizables y verificables de la acción que se espera alcanzar en el tiempo definido, teniendo en cuenta la realidad Institucional y recursos disponibles (Ej: 5 informes, 10 jornadas de capacitación, 3 actas, etc.).</t>
  </si>
  <si>
    <t>Tipo de acción propuesta</t>
  </si>
  <si>
    <t>Indica la acción que subsana la causa que dio origen al hallazgo identificado, con el fin de solucionar las causas identificadas, para que no vuelvan a suceder.
(Acción de mejora, acción correctiva)</t>
  </si>
  <si>
    <t>Indica el responsable o líder del proceso o unidad auditada, a la cual le corresponde ejecutar la acción correctiva a implementar.</t>
  </si>
  <si>
    <t>Indica el porcentaje que el proceso o unidad auditada espera alcanzar con la acción de mejora formulada. (Por lo general es del 100%)</t>
  </si>
  <si>
    <t>Fecha de Inicio</t>
  </si>
  <si>
    <t>Indica la fecha en que comienza cada acción a implementar registrada. El formato debe ser (DD/MM/AAAA)</t>
  </si>
  <si>
    <t>Fecha de Terminación</t>
  </si>
  <si>
    <t xml:space="preserve">Indica la fecha en que finaliza cada acción implementada. El formato debe ser (DD/MM/AAAA). 
</t>
  </si>
  <si>
    <t xml:space="preserve">Teniendo en cuenta que la periodicidad establecida por la OCI para realizar el seguimiento a los planes de mejoramiento es trimestral, el instrumento cuenta con 4 subsecciones para los 4 seguimientos trimestrestrales de cada vigencia. </t>
  </si>
  <si>
    <t>Fecha seguimiento</t>
  </si>
  <si>
    <t xml:space="preserve">Indica la fecha de corte en que se realiza el seguimiento. El formato debe ser (DD/MM/AAAA)
La OCI realiza seguimiento trimestral a los planes de mejoramiento de la entidad. </t>
  </si>
  <si>
    <t>Detalle del avance de la acción de mejora</t>
  </si>
  <si>
    <t xml:space="preserve">Indica la descripción de manera breve y cualitativa el avance de las actividades realizadas por el proceso a la fecha de corte de seguimiento, el cual debe estar directamente relacionado con la acciónde mejora formulada.  </t>
  </si>
  <si>
    <t>Actividades realizadas  a la fecha</t>
  </si>
  <si>
    <t xml:space="preserve">Registra el avance de las actividades realizadas por el proceso a la fecha de corte de seguimiento en valor numérico, el cual va directamente relacionado con la cantidad de unidad de medida formulada. </t>
  </si>
  <si>
    <t>Alerta</t>
  </si>
  <si>
    <t>Identifica el 
EN TERMINO: La acción de mejora se encuentra 
ALERTA: La acción de mejora no presenta avances significativos durante el periodo de corte de seguimiento. 
OK: La acción de mejora alcanzo el 100% de la meta esperada</t>
  </si>
  <si>
    <t>Analisis - Seguimiento OCI</t>
  </si>
  <si>
    <t xml:space="preserve">Indica el detalle del análisis adelantado por el auditor que realizó el seguimiento, de conformidad con lo reportado por el proceso responsable; en este se indica el estado de la acción de mejora. </t>
  </si>
  <si>
    <t>Auditor que realizó el seguimiento</t>
  </si>
  <si>
    <t xml:space="preserve">Indica el nombre del auditor desigando que realizó el seguimiento al plan de mejoramiento. </t>
  </si>
  <si>
    <r>
      <t xml:space="preserve">Indica el estado de la acción a la fecha de seguimiento. 
</t>
    </r>
    <r>
      <rPr>
        <b/>
        <sz val="11"/>
        <color theme="1"/>
        <rFont val="Arial Narrow"/>
        <family val="2"/>
      </rPr>
      <t>SIN INICIAR Y/O EN EJECUCIÓN:</t>
    </r>
    <r>
      <rPr>
        <sz val="11"/>
        <color theme="1"/>
        <rFont val="Arial Narrow"/>
        <family val="2"/>
      </rPr>
      <t xml:space="preserve"> Indica que la acción se está desarrollando en los plazos establecidos y se encuentra en términos.
</t>
    </r>
    <r>
      <rPr>
        <b/>
        <sz val="11"/>
        <color theme="1"/>
        <rFont val="Arial Narrow"/>
        <family val="2"/>
      </rPr>
      <t>ATENCIÓN:</t>
    </r>
    <r>
      <rPr>
        <sz val="11"/>
        <color theme="1"/>
        <rFont val="Arial Narrow"/>
        <family val="2"/>
      </rPr>
      <t xml:space="preserve"> Indica que la acción no presenta avances significativos y se encuentra proxima a su vencimiento. 
</t>
    </r>
    <r>
      <rPr>
        <b/>
        <sz val="11"/>
        <color theme="1"/>
        <rFont val="Arial Narrow"/>
        <family val="2"/>
      </rPr>
      <t>INCUMPLIDA:</t>
    </r>
    <r>
      <rPr>
        <sz val="11"/>
        <color theme="1"/>
        <rFont val="Arial Narrow"/>
        <family val="2"/>
      </rPr>
      <t xml:space="preserve"> Indica que la acción no se cumplió dentro de los plazos establecidos. 
</t>
    </r>
    <r>
      <rPr>
        <b/>
        <sz val="11"/>
        <color theme="1"/>
        <rFont val="Arial Narrow"/>
        <family val="2"/>
      </rPr>
      <t>CUMPLIDA</t>
    </r>
    <r>
      <rPr>
        <sz val="11"/>
        <color theme="1"/>
        <rFont val="Arial Narrow"/>
        <family val="2"/>
      </rPr>
      <t xml:space="preserve">: Indica que la acción se cumplió en un 100% en los plazos extablecidos.
</t>
    </r>
  </si>
  <si>
    <t>SECCIÓN 4. CIERRE ACCION / HALLAZGO</t>
  </si>
  <si>
    <t xml:space="preserve">Indica el estado del hallazgo y/u observación a la fecha de seguimiento.
ABIERTO: 
CERRADO: </t>
  </si>
  <si>
    <t xml:space="preserve">Indica si el seguimiento fue realizado por la OCI, por el ente de control externo. </t>
  </si>
  <si>
    <t xml:space="preserve">Indica el soporte que evidencia el cierre del hallazgo. 
Nombre completo del informe donde se registra el cierre del hallazgo en caso de que la fuente de origen sea externa. 
</t>
  </si>
  <si>
    <t>Hoja "Resultados seguimiento", la cual refleja el estado de los planes de mejoramiento de la entidad en cada seguimiento trimestral.</t>
  </si>
  <si>
    <t>TABLA RESUMEN ESTADO PLANES DE MEJORAMIENTO CONTRALORÍA DE BOGOTÁ</t>
  </si>
  <si>
    <t>AUDITORÍA</t>
  </si>
  <si>
    <t>N° HALLAZGOS / OBSERVACIONES</t>
  </si>
  <si>
    <t>N° ACCIONES</t>
  </si>
  <si>
    <t xml:space="preserve">CERRADAS POR ENTE DE CONTROL </t>
  </si>
  <si>
    <t>PENDIENTE VALIDACIÓN POR ENTE DE CONTROL</t>
  </si>
  <si>
    <t>EN EJECUCIÓN</t>
  </si>
  <si>
    <t>EN EJECUCIÓN SIN REPORTE DE AVANCE</t>
  </si>
  <si>
    <t>INCUMPLIDAS</t>
  </si>
  <si>
    <t>EN EJECUCIÓN TERMINO VENCIDO</t>
  </si>
  <si>
    <t>Auditoría de Regularidad, Vigencia 2020- PAD 2021 (76)**</t>
  </si>
  <si>
    <t>Auditoría de Regularidad, vigencia 2021-PAD 2022 (76)</t>
  </si>
  <si>
    <t>TOTAL</t>
  </si>
  <si>
    <t xml:space="preserve">** En el seguimiento con corte a IV trimestre 2022, se realizó seguimiento a las 2 acciones de mejoramiento de la Auditoría de Regularidad-COD 76, vigencia 2020-PAD 2021 pendientes de cumplir por la entidad; teniendo en cuenta, que las demás fueron cumplidas en los seguimientos anteriores. </t>
  </si>
  <si>
    <t>HALLAZGO ADMINISTRATIVA POR NO REALIZAR NOTAS A LOS ESTADOS FINANCIEROS, CONFORME A LO SOLICITADO POR LA CONTADURÍA GENERAL DE LA NACIÓN EN LA RESOLUCIÓN 193 DE 2020.</t>
  </si>
  <si>
    <t>HALLAZGO ADMINISTRATIVA CON PRESUNTA INCIDENCIA DISCIPLINARIA, POR NO EJERCER LA ACCIÓN DE COBRO DE $184.910.699 POR CONCEPTO DE CRÉDITOS PARA VIVIENDA A EXFUNCIONARIOS DE LA LOTERÍA DE BOGOTÁ DE MANERA OPORTUNA Y/O NO REALIZARLA DE FORMA EFICIENTE PERMITIENDO LA PRESCRIPCIÓN DE LAS ACREENCIAS</t>
  </si>
  <si>
    <t>HALLAZGO ADMINISTRATIVA POR LA NO DEPURACIÓN DE LA CUENTA 29039001 GARANTÍAS SORTEOS ORDINARIOS.</t>
  </si>
  <si>
    <t>HALLAZGO ADMINISTRATIVA POR NO REALIZAR LA CONCILIACIÓN ENTRE LA CONTABILIDAD FINANCIERA Y PRESUPUESTAL A DICIEMBRE 31 DE 2021.</t>
  </si>
  <si>
    <t>HALLAZGO ADMINISTRATIVA CON PRESUNTA INCIDENCIA DISCIPLINARIA Y FISCAL EN CUANTÍA DE $2.018.100 POR AUTORIZAR MEDICAMENTOS QUE NO CUMPLEN LAS ESPECIFICACIONES DE LA CONVENCIÓN COLECTIVA DE TRABAJO, SUSCRITA ENTRE EL SINDICATO DE TRABAJADORES OFICIALES Y EMPLEADOS PÚBLICOS DE LA LOTERÍA DE BOGOTÁ</t>
  </si>
  <si>
    <t>HALLAZGO ADMINISTRATIVA CON PRESUNTA INCIDENCIA DISCIPLINARIA Y FISCAL EN CUANTÍA DE $67.901.595, DEBIDO AL PAGO DE SANCIÓN A LA SUPERINTENDENCIA NACIONAL DE SALUD POR INCUMPLIMIENTO DE LAS NORMAS EN LOS JUEGOS DE LOTERÍA TRADICIONAL O DE BILLETES.</t>
  </si>
  <si>
    <t>Hallazgo Administrativo por la no existencia de un procedimiento que permita encontrar una solución conciliada entre EL SINDICATO DE TRABAJADORES
OFICIALES Y EMPLEADOS PÚBLICOS DE LA LOTERÍA DE BOGOTÁ "SINTRALOT" y la GERENCIA DE LA LOTERÍA DE BOGOTÁ cuando se esté frente a la aplicación del ARTÍCULO 13. DE LOS CARGOS VACANTES de la CONVENCIÓN COLECTIVA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</si>
</sst>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yyyy/mm/dd"/>
    <numFmt numFmtId="165" formatCode="d/mm/yyyy;@"/>
  </numFmts>
  <fonts count="30" x14ac:knownFonts="1">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11"/>
      <color theme="1"/>
      <name val="Calibri"/>
      <family val="2"/>
    </font>
    <font>
      <b/>
      <sz val="10"/>
      <color theme="1"/>
      <name val="Arial Narrow"/>
      <family val="2"/>
    </font>
    <font>
      <b/>
      <sz val="11"/>
      <color theme="1"/>
      <name val="Arial Narrow"/>
      <family val="2"/>
    </font>
    <font>
      <sz val="11"/>
      <color theme="1"/>
      <name val="Arial Narrow"/>
      <family val="2"/>
    </font>
    <font>
      <sz val="11"/>
      <color indexed="8"/>
      <name val="Arial Narrow"/>
      <family val="2"/>
    </font>
    <font>
      <sz val="11"/>
      <name val="Arial Narrow"/>
      <family val="2"/>
    </font>
    <font>
      <sz val="11"/>
      <color rgb="FFFF0000"/>
      <name val="Arial Narrow"/>
      <family val="2"/>
    </font>
    <font>
      <sz val="11"/>
      <color rgb="FF000000"/>
      <name val="Arial Narrow"/>
      <family val="2"/>
    </font>
    <font>
      <sz val="11"/>
      <color rgb="FF00B050"/>
      <name val="Arial Narrow"/>
      <family val="2"/>
    </font>
    <font>
      <b/>
      <sz val="11"/>
      <color rgb="FF000000"/>
      <name val="Arial Narrow"/>
      <family val="2"/>
    </font>
    <font>
      <b/>
      <i/>
      <sz val="11"/>
      <color theme="1"/>
      <name val="Arial Narrow"/>
      <family val="2"/>
    </font>
    <font>
      <sz val="11"/>
      <color rgb="FFC00000"/>
      <name val="Arial Narrow"/>
      <family val="2"/>
    </font>
    <font>
      <sz val="12"/>
      <color theme="1"/>
      <name val="Arial Narrow"/>
      <family val="2"/>
    </font>
    <font>
      <b/>
      <sz val="12"/>
      <color theme="1"/>
      <name val="Arial Narrow"/>
      <family val="2"/>
    </font>
    <font>
      <b/>
      <sz val="8"/>
      <color theme="1"/>
      <name val="Arial Narrow"/>
      <family val="2"/>
    </font>
    <font>
      <sz val="8"/>
      <color theme="1"/>
      <name val="Arial Narrow"/>
      <family val="2"/>
    </font>
    <font>
      <b/>
      <sz val="6"/>
      <name val="Arial"/>
      <family val="2"/>
    </font>
    <font>
      <sz val="6"/>
      <name val="Arial"/>
      <family val="2"/>
    </font>
    <font>
      <b/>
      <sz val="9"/>
      <color rgb="FF000000"/>
      <name val="Arial Narrow"/>
      <family val="2"/>
    </font>
    <font>
      <sz val="10"/>
      <color rgb="FF000000"/>
      <name val="Arial Narrow"/>
      <family val="2"/>
    </font>
    <font>
      <sz val="10"/>
      <color theme="1"/>
      <name val="Arial Narrow"/>
      <family val="2"/>
    </font>
    <font>
      <sz val="10"/>
      <name val="Arial Narrow"/>
      <family val="2"/>
    </font>
    <font>
      <sz val="10"/>
      <color rgb="FFFF0000"/>
      <name val="Arial Narrow"/>
      <family val="2"/>
    </font>
    <font>
      <b/>
      <sz val="10"/>
      <name val="Arial Narrow"/>
      <family val="2"/>
    </font>
    <font>
      <b/>
      <sz val="12"/>
      <color rgb="FF000000"/>
      <name val="Arial Narrow"/>
      <family val="2"/>
    </font>
    <font>
      <sz val="9"/>
      <color indexed="8"/>
      <name val="Arial Narrow"/>
      <family val="2"/>
    </font>
  </fonts>
  <fills count="24">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499984740745262"/>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rgb="FF5B9BD5"/>
        <bgColor indexed="64"/>
      </patternFill>
    </fill>
    <fill>
      <patternFill patternType="solid">
        <fgColor rgb="FFFFC000"/>
        <bgColor indexed="64"/>
      </patternFill>
    </fill>
    <fill>
      <patternFill patternType="solid">
        <fgColor rgb="FFD2DEEF"/>
        <bgColor indexed="64"/>
      </patternFill>
    </fill>
    <fill>
      <patternFill patternType="solid">
        <fgColor rgb="FF0070C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indexed="64"/>
      </right>
      <top/>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s>
  <cellStyleXfs count="12">
    <xf numFmtId="0" fontId="0" fillId="0" borderId="0"/>
    <xf numFmtId="9" fontId="1" fillId="0" borderId="0" applyFont="0" applyFill="0" applyBorder="0" applyAlignment="0" applyProtection="0"/>
    <xf numFmtId="0" fontId="2" fillId="0" borderId="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0" fontId="1" fillId="0" borderId="0"/>
    <xf numFmtId="43" fontId="2" fillId="0" borderId="0" applyFont="0" applyFill="0" applyBorder="0" applyAlignment="0" applyProtection="0"/>
    <xf numFmtId="0" fontId="1" fillId="0" borderId="0"/>
    <xf numFmtId="9" fontId="1" fillId="0" borderId="0" applyFont="0" applyFill="0" applyBorder="0" applyAlignment="0" applyProtection="0"/>
  </cellStyleXfs>
  <cellXfs count="192">
    <xf numFmtId="0" fontId="0" fillId="0" borderId="0" xfId="0"/>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6" fillId="16" borderId="2"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0" applyFont="1" applyBorder="1"/>
    <xf numFmtId="0" fontId="7" fillId="0" borderId="1" xfId="0" applyFont="1" applyBorder="1" applyAlignment="1">
      <alignment horizontal="center" vertical="top" wrapText="1"/>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top" wrapText="1"/>
      <protection locked="0"/>
    </xf>
    <xf numFmtId="9" fontId="7" fillId="0" borderId="1" xfId="1" applyFont="1" applyFill="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2" fontId="7" fillId="0" borderId="1" xfId="0" applyNumberFormat="1" applyFont="1" applyBorder="1" applyAlignment="1" applyProtection="1">
      <alignment horizontal="center" vertical="center"/>
      <protection locked="0"/>
    </xf>
    <xf numFmtId="9" fontId="7" fillId="0" borderId="1" xfId="0" applyNumberFormat="1" applyFont="1" applyBorder="1" applyAlignment="1" applyProtection="1">
      <alignment horizontal="center" vertical="center"/>
      <protection locked="0"/>
    </xf>
    <xf numFmtId="0" fontId="7" fillId="14" borderId="1" xfId="0" applyFont="1" applyFill="1" applyBorder="1" applyAlignment="1">
      <alignment horizontal="center" vertical="center" wrapText="1"/>
    </xf>
    <xf numFmtId="0" fontId="9" fillId="0" borderId="1" xfId="0" applyFont="1" applyBorder="1" applyAlignment="1" applyProtection="1">
      <alignment horizontal="center" vertical="center"/>
      <protection locked="0"/>
    </xf>
    <xf numFmtId="9" fontId="7" fillId="0" borderId="1" xfId="1" applyFont="1" applyBorder="1" applyAlignment="1" applyProtection="1">
      <alignment horizontal="center" vertical="center"/>
      <protection locked="0"/>
    </xf>
    <xf numFmtId="0" fontId="7" fillId="12" borderId="1" xfId="0" applyFont="1" applyFill="1" applyBorder="1" applyAlignment="1" applyProtection="1">
      <alignment horizontal="center" vertical="center"/>
      <protection locked="0"/>
    </xf>
    <xf numFmtId="0" fontId="7" fillId="0" borderId="0" xfId="0" applyFont="1"/>
    <xf numFmtId="0" fontId="7" fillId="0" borderId="1" xfId="0" applyFont="1" applyFill="1" applyBorder="1" applyAlignment="1">
      <alignment horizontal="center" vertical="top" wrapText="1"/>
    </xf>
    <xf numFmtId="164" fontId="7" fillId="15" borderId="1" xfId="0" applyNumberFormat="1" applyFont="1" applyFill="1" applyBorder="1" applyAlignment="1" applyProtection="1">
      <alignment horizontal="center" vertical="center"/>
      <protection locked="0"/>
    </xf>
    <xf numFmtId="0" fontId="6" fillId="14" borderId="1" xfId="0" applyFont="1" applyFill="1" applyBorder="1" applyAlignment="1">
      <alignment horizontal="center" vertical="top" wrapText="1"/>
    </xf>
    <xf numFmtId="14" fontId="10" fillId="0" borderId="1" xfId="0" applyNumberFormat="1"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1" xfId="0" applyFont="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7" fillId="17" borderId="1" xfId="0" applyFont="1" applyFill="1" applyBorder="1" applyAlignment="1">
      <alignment horizontal="center" vertical="top" wrapText="1"/>
    </xf>
    <xf numFmtId="0" fontId="8" fillId="0" borderId="1" xfId="3"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top" wrapText="1"/>
    </xf>
    <xf numFmtId="14" fontId="11" fillId="0" borderId="1" xfId="0" applyNumberFormat="1" applyFont="1" applyBorder="1" applyAlignment="1">
      <alignment horizontal="center" vertical="center"/>
    </xf>
    <xf numFmtId="14" fontId="11" fillId="15" borderId="1" xfId="0" applyNumberFormat="1" applyFont="1" applyFill="1" applyBorder="1" applyAlignment="1">
      <alignment horizontal="center" vertical="center"/>
    </xf>
    <xf numFmtId="14" fontId="7" fillId="0" borderId="1" xfId="0" applyNumberFormat="1" applyFont="1" applyBorder="1" applyAlignment="1">
      <alignment horizontal="center" vertical="center" wrapText="1"/>
    </xf>
    <xf numFmtId="0" fontId="7" fillId="0" borderId="1" xfId="0" applyFont="1" applyBorder="1" applyAlignment="1">
      <alignment horizontal="center" wrapText="1"/>
    </xf>
    <xf numFmtId="0" fontId="7" fillId="14" borderId="1" xfId="0" applyFont="1" applyFill="1" applyBorder="1" applyAlignment="1">
      <alignment horizontal="center" vertical="center"/>
    </xf>
    <xf numFmtId="0" fontId="7" fillId="0" borderId="1" xfId="0" applyFont="1" applyBorder="1" applyAlignment="1">
      <alignment horizontal="center"/>
    </xf>
    <xf numFmtId="0" fontId="7" fillId="15"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14" fontId="7" fillId="15" borderId="1" xfId="0" applyNumberFormat="1" applyFont="1" applyFill="1" applyBorder="1" applyAlignment="1">
      <alignment horizontal="center" vertical="center"/>
    </xf>
    <xf numFmtId="0" fontId="7" fillId="0" borderId="2" xfId="0" applyFont="1" applyBorder="1"/>
    <xf numFmtId="0" fontId="7" fillId="0" borderId="1" xfId="0" applyFont="1" applyBorder="1" applyAlignment="1">
      <alignment vertical="center"/>
    </xf>
    <xf numFmtId="0" fontId="7" fillId="14" borderId="1" xfId="0" applyFont="1" applyFill="1" applyBorder="1" applyAlignment="1" applyProtection="1">
      <alignment horizontal="center" vertical="center" wrapText="1"/>
      <protection locked="0"/>
    </xf>
    <xf numFmtId="165" fontId="11" fillId="0" borderId="1" xfId="0" applyNumberFormat="1" applyFont="1" applyBorder="1" applyAlignment="1">
      <alignment horizontal="center" vertical="center"/>
    </xf>
    <xf numFmtId="0" fontId="7" fillId="0" borderId="1" xfId="0" applyFont="1" applyBorder="1" applyAlignment="1">
      <alignment vertical="top" wrapText="1"/>
    </xf>
    <xf numFmtId="0" fontId="11" fillId="0" borderId="1" xfId="0" applyFont="1" applyBorder="1" applyAlignment="1">
      <alignment vertical="top" wrapText="1"/>
    </xf>
    <xf numFmtId="0" fontId="11" fillId="0" borderId="1" xfId="0" applyFont="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pplyProtection="1">
      <alignment horizontal="center" vertical="center" wrapText="1"/>
      <protection locked="0"/>
    </xf>
    <xf numFmtId="0" fontId="7" fillId="0" borderId="1" xfId="0" applyFont="1" applyBorder="1" applyAlignment="1">
      <alignment vertical="top"/>
    </xf>
    <xf numFmtId="0" fontId="7" fillId="0" borderId="1" xfId="0" applyFont="1" applyBorder="1" applyAlignment="1">
      <alignment horizontal="left" vertical="top"/>
    </xf>
    <xf numFmtId="0" fontId="7" fillId="13" borderId="1" xfId="0" applyFont="1" applyFill="1" applyBorder="1" applyAlignment="1">
      <alignment horizontal="center" vertical="center" wrapText="1"/>
    </xf>
    <xf numFmtId="9" fontId="7" fillId="0" borderId="1" xfId="0" applyNumberFormat="1" applyFont="1" applyBorder="1" applyAlignment="1">
      <alignment horizontal="center" vertical="center"/>
    </xf>
    <xf numFmtId="0" fontId="7" fillId="13" borderId="1" xfId="0" applyFont="1" applyFill="1" applyBorder="1" applyAlignment="1">
      <alignment wrapText="1"/>
    </xf>
    <xf numFmtId="14" fontId="7" fillId="14" borderId="1" xfId="0" applyNumberFormat="1" applyFont="1" applyFill="1" applyBorder="1" applyAlignment="1">
      <alignment horizontal="center" vertical="center"/>
    </xf>
    <xf numFmtId="0" fontId="7" fillId="15" borderId="1" xfId="0" applyFont="1" applyFill="1" applyBorder="1" applyAlignment="1">
      <alignment horizontal="center" vertical="top" wrapText="1"/>
    </xf>
    <xf numFmtId="2" fontId="7" fillId="0" borderId="1" xfId="0" applyNumberFormat="1" applyFont="1" applyBorder="1" applyAlignment="1" applyProtection="1">
      <alignment horizontal="center" vertical="center" wrapText="1"/>
      <protection locked="0"/>
    </xf>
    <xf numFmtId="9" fontId="7" fillId="0" borderId="1" xfId="1" applyFont="1" applyFill="1" applyBorder="1" applyAlignment="1" applyProtection="1">
      <alignment horizontal="center" vertical="center" wrapText="1"/>
      <protection locked="0"/>
    </xf>
    <xf numFmtId="0" fontId="7" fillId="13" borderId="1" xfId="0" applyFont="1" applyFill="1" applyBorder="1" applyAlignment="1">
      <alignment horizontal="center" vertical="top" wrapText="1"/>
    </xf>
    <xf numFmtId="0" fontId="7" fillId="0" borderId="1" xfId="0" quotePrefix="1" applyFont="1" applyBorder="1" applyAlignment="1">
      <alignment horizontal="center" vertical="center" wrapText="1"/>
    </xf>
    <xf numFmtId="9" fontId="11" fillId="0" borderId="1" xfId="0" quotePrefix="1" applyNumberFormat="1" applyFont="1" applyBorder="1" applyAlignment="1">
      <alignment horizontal="center" vertical="center" wrapText="1"/>
    </xf>
    <xf numFmtId="0" fontId="10" fillId="0" borderId="1" xfId="0" applyFont="1" applyBorder="1" applyAlignment="1">
      <alignment horizontal="center" wrapText="1"/>
    </xf>
    <xf numFmtId="0" fontId="7" fillId="14" borderId="1" xfId="0" applyFont="1" applyFill="1" applyBorder="1" applyAlignment="1">
      <alignment horizontal="center"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14" borderId="1" xfId="0" applyFont="1" applyFill="1" applyBorder="1" applyAlignment="1">
      <alignment horizontal="left" vertical="center" wrapText="1"/>
    </xf>
    <xf numFmtId="165" fontId="7" fillId="14" borderId="1" xfId="0" applyNumberFormat="1" applyFont="1" applyFill="1" applyBorder="1" applyAlignment="1">
      <alignment horizontal="center" vertical="center"/>
    </xf>
    <xf numFmtId="165" fontId="7" fillId="0" borderId="1" xfId="0" applyNumberFormat="1" applyFont="1" applyBorder="1" applyAlignment="1">
      <alignment horizontal="center" vertical="center"/>
    </xf>
    <xf numFmtId="0" fontId="8" fillId="0" borderId="1" xfId="0" applyFont="1" applyBorder="1" applyAlignment="1">
      <alignment horizontal="left" vertical="top" wrapText="1"/>
    </xf>
    <xf numFmtId="0" fontId="15" fillId="0" borderId="1" xfId="0" applyFont="1" applyBorder="1" applyAlignment="1">
      <alignment horizontal="left" vertical="center" wrapText="1"/>
    </xf>
    <xf numFmtId="0" fontId="11" fillId="0" borderId="3" xfId="0" applyFont="1" applyBorder="1" applyAlignment="1">
      <alignment vertical="top" wrapText="1"/>
    </xf>
    <xf numFmtId="0" fontId="13" fillId="0" borderId="1" xfId="0" applyFont="1" applyBorder="1" applyAlignment="1">
      <alignment horizontal="center" vertical="top" wrapText="1"/>
    </xf>
    <xf numFmtId="0" fontId="11" fillId="0" borderId="6" xfId="0" applyFont="1" applyBorder="1" applyAlignment="1">
      <alignment horizontal="left" vertical="top" wrapText="1"/>
    </xf>
    <xf numFmtId="0" fontId="7" fillId="0" borderId="2" xfId="0" applyFont="1" applyBorder="1" applyAlignment="1">
      <alignment horizontal="center" vertical="center"/>
    </xf>
    <xf numFmtId="0" fontId="11" fillId="0" borderId="1" xfId="0" applyFont="1" applyBorder="1" applyAlignment="1">
      <alignment horizontal="left" vertical="center" wrapText="1"/>
    </xf>
    <xf numFmtId="9" fontId="11" fillId="0" borderId="1" xfId="1" applyFont="1" applyFill="1" applyBorder="1" applyAlignment="1" applyProtection="1">
      <alignment horizontal="center" vertical="center"/>
      <protection locked="0"/>
    </xf>
    <xf numFmtId="165" fontId="11" fillId="14" borderId="1" xfId="0" applyNumberFormat="1" applyFont="1" applyFill="1" applyBorder="1" applyAlignment="1">
      <alignment horizontal="center" vertical="center"/>
    </xf>
    <xf numFmtId="14" fontId="7" fillId="0" borderId="4" xfId="0" applyNumberFormat="1" applyFont="1" applyBorder="1" applyAlignment="1">
      <alignment horizontal="center" vertical="center"/>
    </xf>
    <xf numFmtId="0" fontId="7" fillId="0" borderId="3" xfId="0" applyFont="1" applyBorder="1" applyAlignment="1">
      <alignment horizontal="left" vertical="top" wrapText="1"/>
    </xf>
    <xf numFmtId="0" fontId="7" fillId="0" borderId="3" xfId="0" applyFont="1" applyBorder="1" applyAlignment="1">
      <alignment horizontal="center" vertical="center"/>
    </xf>
    <xf numFmtId="2" fontId="7" fillId="0" borderId="5" xfId="0" applyNumberFormat="1" applyFont="1" applyBorder="1" applyAlignment="1" applyProtection="1">
      <alignment horizontal="center" vertical="center"/>
      <protection locked="0"/>
    </xf>
    <xf numFmtId="0" fontId="11" fillId="0" borderId="3" xfId="0" applyFont="1" applyBorder="1" applyAlignment="1">
      <alignment vertical="center" wrapText="1"/>
    </xf>
    <xf numFmtId="0" fontId="11" fillId="0" borderId="7" xfId="0" applyFont="1" applyBorder="1" applyAlignment="1">
      <alignment horizontal="left" vertical="top" wrapText="1"/>
    </xf>
    <xf numFmtId="0" fontId="7" fillId="0" borderId="8" xfId="0" applyFont="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5" fillId="19" borderId="1"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9" borderId="1" xfId="0" applyFont="1" applyFill="1" applyBorder="1" applyAlignment="1" applyProtection="1">
      <alignment horizontal="center" vertical="center" wrapText="1"/>
      <protection locked="0"/>
    </xf>
    <xf numFmtId="0" fontId="5" fillId="10" borderId="1" xfId="0" applyFont="1" applyFill="1" applyBorder="1" applyAlignment="1" applyProtection="1">
      <alignment horizontal="center" vertical="center" wrapText="1"/>
      <protection locked="0"/>
    </xf>
    <xf numFmtId="0" fontId="7" fillId="0" borderId="1" xfId="0" applyFont="1" applyFill="1" applyBorder="1" applyAlignment="1">
      <alignment horizontal="left" vertical="top" wrapText="1"/>
    </xf>
    <xf numFmtId="0" fontId="16" fillId="0" borderId="0" xfId="0" applyFont="1"/>
    <xf numFmtId="0" fontId="17" fillId="0" borderId="20" xfId="0" applyFont="1" applyBorder="1" applyAlignment="1">
      <alignment vertical="center"/>
    </xf>
    <xf numFmtId="0" fontId="18" fillId="0" borderId="22" xfId="0" applyFont="1" applyBorder="1" applyAlignment="1">
      <alignment horizontal="center" vertical="center"/>
    </xf>
    <xf numFmtId="0" fontId="17" fillId="0" borderId="23" xfId="0" applyFont="1" applyBorder="1" applyAlignment="1">
      <alignment vertical="center"/>
    </xf>
    <xf numFmtId="14" fontId="18" fillId="0" borderId="25" xfId="0" applyNumberFormat="1" applyFont="1" applyBorder="1" applyAlignment="1">
      <alignment horizontal="center" vertical="center"/>
    </xf>
    <xf numFmtId="0" fontId="16" fillId="0" borderId="26" xfId="0" applyFont="1" applyBorder="1" applyAlignment="1">
      <alignment horizontal="center"/>
    </xf>
    <xf numFmtId="0" fontId="16" fillId="0" borderId="0" xfId="0" applyFont="1" applyAlignment="1">
      <alignment horizontal="center"/>
    </xf>
    <xf numFmtId="0" fontId="16" fillId="0" borderId="27" xfId="0" applyFont="1" applyBorder="1" applyAlignment="1">
      <alignment horizontal="center"/>
    </xf>
    <xf numFmtId="0" fontId="6" fillId="0" borderId="26" xfId="0" applyFont="1" applyBorder="1"/>
    <xf numFmtId="0" fontId="16" fillId="0" borderId="27" xfId="0" applyFont="1" applyBorder="1"/>
    <xf numFmtId="0" fontId="7" fillId="0" borderId="26" xfId="0" applyFont="1" applyBorder="1"/>
    <xf numFmtId="0" fontId="16" fillId="0" borderId="26" xfId="0" applyFont="1" applyBorder="1"/>
    <xf numFmtId="0" fontId="6" fillId="6" borderId="1" xfId="0" applyFont="1" applyFill="1" applyBorder="1" applyAlignment="1">
      <alignment horizontal="center"/>
    </xf>
    <xf numFmtId="0" fontId="6" fillId="0" borderId="1"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20" fillId="0" borderId="0" xfId="0" applyFont="1" applyAlignment="1">
      <alignment vertical="top" wrapText="1"/>
    </xf>
    <xf numFmtId="0" fontId="7" fillId="0" borderId="1" xfId="0" applyFont="1" applyBorder="1" applyAlignment="1" applyProtection="1">
      <alignment vertical="top" wrapText="1"/>
      <protection locked="0"/>
    </xf>
    <xf numFmtId="0" fontId="6"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16" fillId="0" borderId="28" xfId="0" applyFont="1" applyBorder="1"/>
    <xf numFmtId="0" fontId="16" fillId="0" borderId="24" xfId="0" applyFont="1" applyBorder="1"/>
    <xf numFmtId="0" fontId="16" fillId="0" borderId="29" xfId="0" applyFont="1" applyBorder="1"/>
    <xf numFmtId="0" fontId="23" fillId="22" borderId="38" xfId="0" applyFont="1" applyFill="1" applyBorder="1" applyAlignment="1">
      <alignment horizontal="justify" vertical="center" wrapText="1" readingOrder="1"/>
    </xf>
    <xf numFmtId="0" fontId="23" fillId="22" borderId="38" xfId="0" applyFont="1" applyFill="1" applyBorder="1" applyAlignment="1">
      <alignment horizontal="center" vertical="center" wrapText="1" readingOrder="1"/>
    </xf>
    <xf numFmtId="0" fontId="24" fillId="22" borderId="38" xfId="0" applyFont="1" applyFill="1" applyBorder="1" applyAlignment="1">
      <alignment horizontal="center" vertical="center" wrapText="1" readingOrder="1"/>
    </xf>
    <xf numFmtId="0" fontId="25" fillId="22" borderId="38" xfId="0" applyFont="1" applyFill="1" applyBorder="1" applyAlignment="1">
      <alignment horizontal="center" vertical="center" wrapText="1" readingOrder="1"/>
    </xf>
    <xf numFmtId="0" fontId="26" fillId="22" borderId="38" xfId="0" applyFont="1" applyFill="1" applyBorder="1" applyAlignment="1">
      <alignment horizontal="center" vertical="center" wrapText="1" readingOrder="1"/>
    </xf>
    <xf numFmtId="0" fontId="27" fillId="23" borderId="38" xfId="0" applyFont="1" applyFill="1" applyBorder="1" applyAlignment="1">
      <alignment vertical="center" wrapText="1"/>
    </xf>
    <xf numFmtId="0" fontId="28" fillId="23" borderId="38" xfId="0" applyFont="1" applyFill="1" applyBorder="1" applyAlignment="1">
      <alignment horizontal="center" vertical="center" wrapText="1" readingOrder="1"/>
    </xf>
    <xf numFmtId="0" fontId="25" fillId="22" borderId="38" xfId="0" applyFont="1" applyFill="1" applyBorder="1" applyAlignment="1">
      <alignment vertical="center" wrapText="1"/>
    </xf>
    <xf numFmtId="0" fontId="25" fillId="22" borderId="38" xfId="0" applyFont="1" applyFill="1" applyBorder="1" applyAlignment="1">
      <alignment horizontal="center" vertical="center" wrapText="1"/>
    </xf>
    <xf numFmtId="10" fontId="28" fillId="22" borderId="38" xfId="0" applyNumberFormat="1" applyFont="1" applyFill="1" applyBorder="1" applyAlignment="1">
      <alignment horizontal="center" wrapText="1" readingOrder="1"/>
    </xf>
    <xf numFmtId="0" fontId="6" fillId="0" borderId="0" xfId="0" applyFont="1"/>
    <xf numFmtId="0" fontId="29" fillId="0" borderId="1" xfId="0" applyFont="1" applyBorder="1" applyAlignment="1">
      <alignment horizontal="left" vertical="center" wrapText="1"/>
    </xf>
    <xf numFmtId="0" fontId="20" fillId="0" borderId="0" xfId="0" applyFont="1" applyAlignment="1">
      <alignment horizontal="left" vertical="top" wrapText="1"/>
    </xf>
    <xf numFmtId="0" fontId="17" fillId="0" borderId="21" xfId="0" applyFont="1" applyBorder="1" applyAlignment="1">
      <alignment horizontal="center" vertical="center"/>
    </xf>
    <xf numFmtId="0" fontId="17" fillId="0" borderId="24" xfId="0" applyFont="1" applyBorder="1" applyAlignment="1">
      <alignment horizontal="center" vertical="center"/>
    </xf>
    <xf numFmtId="0" fontId="6" fillId="0" borderId="0" xfId="0" applyFont="1" applyAlignment="1">
      <alignment horizontal="center"/>
    </xf>
    <xf numFmtId="0" fontId="21" fillId="0" borderId="0" xfId="0" applyFont="1" applyAlignment="1">
      <alignment horizontal="left" vertical="top" wrapText="1"/>
    </xf>
    <xf numFmtId="0" fontId="7" fillId="0" borderId="0" xfId="0" applyFont="1" applyAlignment="1">
      <alignment horizontal="center" wrapText="1"/>
    </xf>
    <xf numFmtId="0" fontId="6" fillId="7" borderId="1"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6" fillId="4" borderId="17" xfId="0" applyFont="1" applyFill="1" applyBorder="1" applyAlignment="1">
      <alignment horizontal="center" vertical="center"/>
    </xf>
    <xf numFmtId="0" fontId="5" fillId="11" borderId="15" xfId="0" applyFont="1" applyFill="1" applyBorder="1" applyAlignment="1" applyProtection="1">
      <alignment horizontal="center" vertical="center" wrapText="1"/>
      <protection locked="0"/>
    </xf>
    <xf numFmtId="0" fontId="5" fillId="11" borderId="16" xfId="0" applyFont="1" applyFill="1" applyBorder="1" applyAlignment="1" applyProtection="1">
      <alignment horizontal="center" vertical="center" wrapText="1"/>
      <protection locked="0"/>
    </xf>
    <xf numFmtId="0" fontId="5" fillId="18" borderId="15" xfId="0" applyFont="1" applyFill="1" applyBorder="1" applyAlignment="1" applyProtection="1">
      <alignment horizontal="center" vertical="center" wrapText="1"/>
      <protection locked="0"/>
    </xf>
    <xf numFmtId="0" fontId="5" fillId="18" borderId="16"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8" fillId="0" borderId="2" xfId="3" applyFont="1" applyBorder="1" applyAlignment="1">
      <alignment horizontal="center" vertical="center" wrapText="1"/>
    </xf>
    <xf numFmtId="0" fontId="8" fillId="0" borderId="8" xfId="3"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top" wrapText="1"/>
    </xf>
    <xf numFmtId="0" fontId="7" fillId="0" borderId="9" xfId="0" applyFont="1" applyBorder="1" applyAlignment="1">
      <alignment horizontal="center" vertical="top" wrapText="1"/>
    </xf>
    <xf numFmtId="0" fontId="7" fillId="0" borderId="8" xfId="0" applyFont="1" applyBorder="1" applyAlignment="1">
      <alignment horizontal="center" vertical="top" wrapText="1"/>
    </xf>
    <xf numFmtId="0" fontId="8" fillId="0" borderId="9" xfId="3"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2" borderId="0" xfId="0" applyFont="1" applyFill="1" applyAlignment="1">
      <alignment horizontal="center" vertical="center"/>
    </xf>
    <xf numFmtId="0" fontId="6" fillId="3" borderId="0" xfId="0" applyFont="1" applyFill="1" applyAlignment="1">
      <alignment horizontal="center" vertical="center"/>
    </xf>
    <xf numFmtId="0" fontId="5" fillId="2" borderId="1"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24" fillId="0" borderId="0" xfId="0" applyFont="1" applyAlignment="1">
      <alignment horizontal="left" wrapText="1"/>
    </xf>
    <xf numFmtId="0" fontId="22" fillId="20" borderId="30" xfId="0" applyFont="1" applyFill="1" applyBorder="1" applyAlignment="1">
      <alignment horizontal="center" vertical="center" wrapText="1" readingOrder="1"/>
    </xf>
    <xf numFmtId="0" fontId="22" fillId="20" borderId="34" xfId="0" applyFont="1" applyFill="1" applyBorder="1" applyAlignment="1">
      <alignment horizontal="center" vertical="center" wrapText="1" readingOrder="1"/>
    </xf>
    <xf numFmtId="0" fontId="22" fillId="20" borderId="31" xfId="0" applyFont="1" applyFill="1" applyBorder="1" applyAlignment="1">
      <alignment horizontal="center" vertical="center" wrapText="1" readingOrder="1"/>
    </xf>
    <xf numFmtId="0" fontId="22" fillId="20" borderId="35" xfId="0" applyFont="1" applyFill="1" applyBorder="1" applyAlignment="1">
      <alignment horizontal="center" vertical="center" wrapText="1" readingOrder="1"/>
    </xf>
    <xf numFmtId="0" fontId="22" fillId="20" borderId="32" xfId="0" applyFont="1" applyFill="1" applyBorder="1" applyAlignment="1">
      <alignment horizontal="center" vertical="center" wrapText="1" readingOrder="1"/>
    </xf>
    <xf numFmtId="0" fontId="22" fillId="20" borderId="0" xfId="0" applyFont="1" applyFill="1" applyAlignment="1">
      <alignment horizontal="center" vertical="center" wrapText="1" readingOrder="1"/>
    </xf>
    <xf numFmtId="0" fontId="22" fillId="17" borderId="32" xfId="0" applyFont="1" applyFill="1" applyBorder="1" applyAlignment="1">
      <alignment horizontal="center" vertical="center" wrapText="1" readingOrder="1"/>
    </xf>
    <xf numFmtId="0" fontId="22" fillId="17" borderId="36" xfId="0" applyFont="1" applyFill="1" applyBorder="1" applyAlignment="1">
      <alignment horizontal="center" vertical="center" wrapText="1" readingOrder="1"/>
    </xf>
    <xf numFmtId="0" fontId="22" fillId="13" borderId="32" xfId="0" applyFont="1" applyFill="1" applyBorder="1" applyAlignment="1">
      <alignment horizontal="center" vertical="center" wrapText="1" readingOrder="1"/>
    </xf>
    <xf numFmtId="0" fontId="22" fillId="13" borderId="36" xfId="0" applyFont="1" applyFill="1" applyBorder="1" applyAlignment="1">
      <alignment horizontal="center" vertical="center" wrapText="1" readingOrder="1"/>
    </xf>
    <xf numFmtId="0" fontId="22" fillId="14" borderId="32" xfId="0" applyFont="1" applyFill="1" applyBorder="1" applyAlignment="1">
      <alignment horizontal="center" vertical="center" wrapText="1" readingOrder="1"/>
    </xf>
    <xf numFmtId="0" fontId="22" fillId="14" borderId="36" xfId="0" applyFont="1" applyFill="1" applyBorder="1" applyAlignment="1">
      <alignment horizontal="center" vertical="center" wrapText="1" readingOrder="1"/>
    </xf>
    <xf numFmtId="0" fontId="22" fillId="21" borderId="32" xfId="0" applyFont="1" applyFill="1" applyBorder="1" applyAlignment="1">
      <alignment horizontal="center" vertical="center" wrapText="1" readingOrder="1"/>
    </xf>
    <xf numFmtId="0" fontId="22" fillId="21" borderId="36" xfId="0" applyFont="1" applyFill="1" applyBorder="1" applyAlignment="1">
      <alignment horizontal="center" vertical="center" wrapText="1" readingOrder="1"/>
    </xf>
    <xf numFmtId="0" fontId="22" fillId="15" borderId="32" xfId="0" applyFont="1" applyFill="1" applyBorder="1" applyAlignment="1">
      <alignment horizontal="center" vertical="center" wrapText="1" readingOrder="1"/>
    </xf>
    <xf numFmtId="0" fontId="22" fillId="15" borderId="36" xfId="0" applyFont="1" applyFill="1" applyBorder="1" applyAlignment="1">
      <alignment horizontal="center" vertical="center" wrapText="1" readingOrder="1"/>
    </xf>
    <xf numFmtId="0" fontId="22" fillId="15" borderId="33" xfId="0" applyFont="1" applyFill="1" applyBorder="1" applyAlignment="1">
      <alignment horizontal="center" vertical="center" wrapText="1" readingOrder="1"/>
    </xf>
    <xf numFmtId="0" fontId="22" fillId="15" borderId="37" xfId="0" applyFont="1" applyFill="1" applyBorder="1" applyAlignment="1">
      <alignment horizontal="center" vertical="center" wrapText="1" readingOrder="1"/>
    </xf>
  </cellXfs>
  <cellStyles count="12">
    <cellStyle name="Millares 2" xfId="5"/>
    <cellStyle name="Millares 2 2" xfId="9"/>
    <cellStyle name="Normal" xfId="0" builtinId="0"/>
    <cellStyle name="Normal 2" xfId="2"/>
    <cellStyle name="Normal 2 2" xfId="4"/>
    <cellStyle name="Normal 3" xfId="7"/>
    <cellStyle name="Normal 4" xfId="3"/>
    <cellStyle name="Normal 5" xfId="8"/>
    <cellStyle name="Normal 6" xfId="10"/>
    <cellStyle name="Porcentaje" xfId="1" builtinId="5"/>
    <cellStyle name="Porcentaje 2" xfId="6"/>
    <cellStyle name="Porcentaje 3" xfId="11"/>
  </cellStyles>
  <dxfs count="301">
    <dxf>
      <fill>
        <patternFill>
          <bgColor rgb="FFFF3300"/>
        </patternFill>
      </fill>
    </dxf>
    <dxf>
      <fill>
        <patternFill>
          <bgColor theme="7" tint="0.79998168889431442"/>
        </patternFill>
      </fill>
    </dxf>
    <dxf>
      <fill>
        <patternFill>
          <bgColor theme="7" tint="0.79998168889431442"/>
        </patternFill>
      </fill>
    </dxf>
    <dxf>
      <fill>
        <patternFill patternType="solid">
          <bgColor rgb="FFFF0000"/>
        </patternFill>
      </fill>
    </dxf>
    <dxf>
      <font>
        <color rgb="FF000000"/>
      </font>
      <fill>
        <patternFill patternType="solid">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patternType="solid">
          <bgColor rgb="FFFF0000"/>
        </patternFill>
      </fill>
    </dxf>
    <dxf>
      <font>
        <color rgb="FF000000"/>
      </font>
      <fill>
        <patternFill patternType="solid">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patternType="solid">
          <bgColor rgb="FFFF0000"/>
        </patternFill>
      </fill>
    </dxf>
    <dxf>
      <font>
        <color rgb="FF000000"/>
      </font>
      <fill>
        <patternFill patternType="solid">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patternType="solid">
          <bgColor rgb="FFFF0000"/>
        </patternFill>
      </fill>
    </dxf>
    <dxf>
      <font>
        <color rgb="FF000000"/>
      </font>
      <fill>
        <patternFill patternType="solid">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patternType="solid">
          <bgColor rgb="FFFF0000"/>
        </patternFill>
      </fill>
    </dxf>
    <dxf>
      <font>
        <color rgb="FF000000"/>
      </font>
      <fill>
        <patternFill patternType="solid">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patternType="solid">
          <bgColor rgb="FFFF0000"/>
        </patternFill>
      </fill>
    </dxf>
    <dxf>
      <font>
        <color rgb="FF000000"/>
      </font>
      <fill>
        <patternFill patternType="solid">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patternType="solid">
          <bgColor rgb="FFFF0000"/>
        </patternFill>
      </fill>
    </dxf>
    <dxf>
      <font>
        <color rgb="FF000000"/>
      </font>
      <fill>
        <patternFill patternType="solid">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ont>
        <color rgb="FF000000"/>
      </font>
      <fill>
        <patternFill patternType="solid">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fgColor auto="1"/>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ont>
        <color auto="1"/>
      </font>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C92C0D"/>
      <color rgb="FFEE56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3638550</xdr:colOff>
      <xdr:row>42</xdr:row>
      <xdr:rowOff>666750</xdr:rowOff>
    </xdr:from>
    <xdr:to>
      <xdr:col>3</xdr:col>
      <xdr:colOff>3971925</xdr:colOff>
      <xdr:row>42</xdr:row>
      <xdr:rowOff>809625</xdr:rowOff>
    </xdr:to>
    <xdr:sp macro="" textlink="">
      <xdr:nvSpPr>
        <xdr:cNvPr id="2" name="CuadroTexto 1">
          <a:extLst>
            <a:ext uri="{FF2B5EF4-FFF2-40B4-BE49-F238E27FC236}">
              <a16:creationId xmlns:a16="http://schemas.microsoft.com/office/drawing/2014/main" id="{4C94FE0F-09AF-91B7-2F94-B17BFEC6653B}"/>
            </a:ext>
          </a:extLst>
        </xdr:cNvPr>
        <xdr:cNvSpPr txBox="1"/>
      </xdr:nvSpPr>
      <xdr:spPr>
        <a:xfrm>
          <a:off x="7419975" y="17516475"/>
          <a:ext cx="333375" cy="14287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2266950</xdr:colOff>
      <xdr:row>42</xdr:row>
      <xdr:rowOff>1076325</xdr:rowOff>
    </xdr:from>
    <xdr:to>
      <xdr:col>3</xdr:col>
      <xdr:colOff>2600325</xdr:colOff>
      <xdr:row>42</xdr:row>
      <xdr:rowOff>1219200</xdr:rowOff>
    </xdr:to>
    <xdr:sp macro="" textlink="">
      <xdr:nvSpPr>
        <xdr:cNvPr id="3" name="CuadroTexto 2">
          <a:extLst>
            <a:ext uri="{FF2B5EF4-FFF2-40B4-BE49-F238E27FC236}">
              <a16:creationId xmlns:a16="http://schemas.microsoft.com/office/drawing/2014/main" id="{61D947FD-6EAA-4226-A660-9018285F9A8C}"/>
            </a:ext>
          </a:extLst>
        </xdr:cNvPr>
        <xdr:cNvSpPr txBox="1"/>
      </xdr:nvSpPr>
      <xdr:spPr>
        <a:xfrm>
          <a:off x="6048375" y="17926050"/>
          <a:ext cx="333375" cy="142875"/>
        </a:xfrm>
        <a:prstGeom prst="rect">
          <a:avLst/>
        </a:prstGeom>
        <a:solidFill>
          <a:schemeClr val="accent4"/>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2295525</xdr:colOff>
      <xdr:row>42</xdr:row>
      <xdr:rowOff>1495425</xdr:rowOff>
    </xdr:from>
    <xdr:to>
      <xdr:col>3</xdr:col>
      <xdr:colOff>2628900</xdr:colOff>
      <xdr:row>42</xdr:row>
      <xdr:rowOff>1638300</xdr:rowOff>
    </xdr:to>
    <xdr:sp macro="" textlink="">
      <xdr:nvSpPr>
        <xdr:cNvPr id="4" name="CuadroTexto 3">
          <a:extLst>
            <a:ext uri="{FF2B5EF4-FFF2-40B4-BE49-F238E27FC236}">
              <a16:creationId xmlns:a16="http://schemas.microsoft.com/office/drawing/2014/main" id="{D8EDB12A-8E63-47B7-9BC6-C5548CBE8183}"/>
            </a:ext>
          </a:extLst>
        </xdr:cNvPr>
        <xdr:cNvSpPr txBox="1"/>
      </xdr:nvSpPr>
      <xdr:spPr>
        <a:xfrm>
          <a:off x="6076950" y="18345150"/>
          <a:ext cx="333375" cy="142875"/>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2286000</xdr:colOff>
      <xdr:row>42</xdr:row>
      <xdr:rowOff>1895475</xdr:rowOff>
    </xdr:from>
    <xdr:to>
      <xdr:col>3</xdr:col>
      <xdr:colOff>2619375</xdr:colOff>
      <xdr:row>42</xdr:row>
      <xdr:rowOff>2038350</xdr:rowOff>
    </xdr:to>
    <xdr:sp macro="" textlink="">
      <xdr:nvSpPr>
        <xdr:cNvPr id="5" name="CuadroTexto 4">
          <a:extLst>
            <a:ext uri="{FF2B5EF4-FFF2-40B4-BE49-F238E27FC236}">
              <a16:creationId xmlns:a16="http://schemas.microsoft.com/office/drawing/2014/main" id="{AB880151-360F-4A3A-89F8-4A330590E873}"/>
            </a:ext>
          </a:extLst>
        </xdr:cNvPr>
        <xdr:cNvSpPr txBox="1"/>
      </xdr:nvSpPr>
      <xdr:spPr>
        <a:xfrm>
          <a:off x="6067425" y="18745200"/>
          <a:ext cx="333375" cy="142875"/>
        </a:xfrm>
        <a:prstGeom prst="rect">
          <a:avLst/>
        </a:prstGeom>
        <a:solidFill>
          <a:srgbClr val="00B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657225</xdr:colOff>
      <xdr:row>47</xdr:row>
      <xdr:rowOff>333375</xdr:rowOff>
    </xdr:from>
    <xdr:to>
      <xdr:col>3</xdr:col>
      <xdr:colOff>990600</xdr:colOff>
      <xdr:row>47</xdr:row>
      <xdr:rowOff>476250</xdr:rowOff>
    </xdr:to>
    <xdr:sp macro="" textlink="">
      <xdr:nvSpPr>
        <xdr:cNvPr id="6" name="CuadroTexto 5">
          <a:extLst>
            <a:ext uri="{FF2B5EF4-FFF2-40B4-BE49-F238E27FC236}">
              <a16:creationId xmlns:a16="http://schemas.microsoft.com/office/drawing/2014/main" id="{6F742388-5546-4985-9283-BD218C139D4D}"/>
            </a:ext>
          </a:extLst>
        </xdr:cNvPr>
        <xdr:cNvSpPr txBox="1"/>
      </xdr:nvSpPr>
      <xdr:spPr>
        <a:xfrm>
          <a:off x="4438650" y="20259675"/>
          <a:ext cx="333375" cy="142875"/>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676275</xdr:colOff>
      <xdr:row>47</xdr:row>
      <xdr:rowOff>742950</xdr:rowOff>
    </xdr:from>
    <xdr:to>
      <xdr:col>3</xdr:col>
      <xdr:colOff>1009650</xdr:colOff>
      <xdr:row>47</xdr:row>
      <xdr:rowOff>885825</xdr:rowOff>
    </xdr:to>
    <xdr:sp macro="" textlink="">
      <xdr:nvSpPr>
        <xdr:cNvPr id="7" name="CuadroTexto 6">
          <a:extLst>
            <a:ext uri="{FF2B5EF4-FFF2-40B4-BE49-F238E27FC236}">
              <a16:creationId xmlns:a16="http://schemas.microsoft.com/office/drawing/2014/main" id="{E268D3F2-13D1-416B-A8DB-D0C57D653BBC}"/>
            </a:ext>
          </a:extLst>
        </xdr:cNvPr>
        <xdr:cNvSpPr txBox="1"/>
      </xdr:nvSpPr>
      <xdr:spPr>
        <a:xfrm>
          <a:off x="4457700" y="20669250"/>
          <a:ext cx="333375" cy="142875"/>
        </a:xfrm>
        <a:prstGeom prst="rect">
          <a:avLst/>
        </a:prstGeom>
        <a:solidFill>
          <a:schemeClr val="accent6">
            <a:lumMod val="5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xdr:col>
      <xdr:colOff>95250</xdr:colOff>
      <xdr:row>1</xdr:row>
      <xdr:rowOff>33555</xdr:rowOff>
    </xdr:from>
    <xdr:to>
      <xdr:col>1</xdr:col>
      <xdr:colOff>676274</xdr:colOff>
      <xdr:row>2</xdr:row>
      <xdr:rowOff>277320</xdr:rowOff>
    </xdr:to>
    <xdr:pic>
      <xdr:nvPicPr>
        <xdr:cNvPr id="8" name="Imagen 7">
          <a:extLst>
            <a:ext uri="{FF2B5EF4-FFF2-40B4-BE49-F238E27FC236}">
              <a16:creationId xmlns:a16="http://schemas.microsoft.com/office/drawing/2014/main" id="{86B9AAA7-0B66-4C85-4178-6F7A412302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243105"/>
          <a:ext cx="581024" cy="5485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showGridLines="0" workbookViewId="0">
      <selection activeCell="C19" sqref="C19:D19"/>
    </sheetView>
  </sheetViews>
  <sheetFormatPr baseColWidth="10" defaultColWidth="11.42578125" defaultRowHeight="15.75" x14ac:dyDescent="0.25"/>
  <cols>
    <col min="1" max="2" width="11.42578125" style="96"/>
    <col min="3" max="3" width="33.85546875" style="96" customWidth="1"/>
    <col min="4" max="4" width="60.42578125" style="96" customWidth="1"/>
    <col min="5" max="5" width="17" style="96" customWidth="1"/>
    <col min="6" max="16384" width="11.42578125" style="96"/>
  </cols>
  <sheetData>
    <row r="1" spans="2:12" ht="16.5" thickBot="1" x14ac:dyDescent="0.3"/>
    <row r="2" spans="2:12" ht="24.6" customHeight="1" x14ac:dyDescent="0.25">
      <c r="B2" s="97"/>
      <c r="C2" s="131" t="s">
        <v>303</v>
      </c>
      <c r="D2" s="131"/>
      <c r="E2" s="98" t="s">
        <v>304</v>
      </c>
    </row>
    <row r="3" spans="2:12" ht="24.6" customHeight="1" thickBot="1" x14ac:dyDescent="0.3">
      <c r="B3" s="99"/>
      <c r="C3" s="132"/>
      <c r="D3" s="132"/>
      <c r="E3" s="100" t="s">
        <v>305</v>
      </c>
    </row>
    <row r="4" spans="2:12" x14ac:dyDescent="0.25">
      <c r="B4" s="101"/>
      <c r="C4" s="102"/>
      <c r="D4" s="102"/>
      <c r="E4" s="103"/>
    </row>
    <row r="5" spans="2:12" ht="16.5" x14ac:dyDescent="0.3">
      <c r="B5" s="104" t="s">
        <v>306</v>
      </c>
      <c r="E5" s="105"/>
    </row>
    <row r="6" spans="2:12" ht="16.5" x14ac:dyDescent="0.3">
      <c r="B6" s="106" t="s">
        <v>307</v>
      </c>
      <c r="E6" s="105"/>
    </row>
    <row r="7" spans="2:12" ht="16.5" x14ac:dyDescent="0.3">
      <c r="B7" s="106" t="s">
        <v>308</v>
      </c>
      <c r="E7" s="105"/>
    </row>
    <row r="8" spans="2:12" x14ac:dyDescent="0.25">
      <c r="B8" s="107"/>
      <c r="E8" s="105"/>
    </row>
    <row r="9" spans="2:12" x14ac:dyDescent="0.25">
      <c r="B9" s="107"/>
      <c r="E9" s="105"/>
    </row>
    <row r="10" spans="2:12" ht="16.5" x14ac:dyDescent="0.3">
      <c r="B10" s="106"/>
      <c r="C10" s="133" t="s">
        <v>241</v>
      </c>
      <c r="D10" s="133"/>
      <c r="E10" s="105"/>
    </row>
    <row r="11" spans="2:12" ht="16.5" x14ac:dyDescent="0.3">
      <c r="B11" s="106"/>
      <c r="C11" s="21"/>
      <c r="D11" s="21"/>
      <c r="E11" s="105"/>
      <c r="F11" s="130"/>
      <c r="G11" s="130"/>
      <c r="H11" s="130"/>
      <c r="I11" s="130"/>
      <c r="J11" s="130"/>
      <c r="K11" s="130"/>
      <c r="L11" s="130"/>
    </row>
    <row r="12" spans="2:12" ht="16.5" x14ac:dyDescent="0.3">
      <c r="B12" s="106"/>
      <c r="C12" s="108" t="s">
        <v>309</v>
      </c>
      <c r="D12" s="108" t="s">
        <v>310</v>
      </c>
      <c r="E12" s="105"/>
      <c r="F12" s="130"/>
      <c r="G12" s="130"/>
      <c r="H12" s="130"/>
      <c r="I12" s="130"/>
      <c r="J12" s="130"/>
      <c r="K12" s="130"/>
      <c r="L12" s="130"/>
    </row>
    <row r="13" spans="2:12" ht="66" x14ac:dyDescent="0.3">
      <c r="B13" s="106"/>
      <c r="C13" s="109" t="s">
        <v>1</v>
      </c>
      <c r="D13" s="110" t="s">
        <v>311</v>
      </c>
      <c r="E13" s="105"/>
      <c r="F13" s="130"/>
      <c r="G13" s="130"/>
      <c r="H13" s="130"/>
      <c r="I13" s="130"/>
      <c r="J13" s="130"/>
      <c r="K13" s="130"/>
      <c r="L13" s="130"/>
    </row>
    <row r="14" spans="2:12" ht="16.5" x14ac:dyDescent="0.3">
      <c r="B14" s="106"/>
      <c r="C14" s="109" t="s">
        <v>2</v>
      </c>
      <c r="D14" s="110" t="s">
        <v>312</v>
      </c>
      <c r="E14" s="105"/>
      <c r="F14" s="130"/>
      <c r="G14" s="130"/>
      <c r="H14" s="130"/>
      <c r="I14" s="130"/>
      <c r="J14" s="130"/>
      <c r="K14" s="130"/>
      <c r="L14" s="130"/>
    </row>
    <row r="15" spans="2:12" ht="16.5" x14ac:dyDescent="0.3">
      <c r="B15" s="106"/>
      <c r="C15" s="109" t="s">
        <v>313</v>
      </c>
      <c r="D15" s="110" t="s">
        <v>314</v>
      </c>
      <c r="E15" s="105"/>
      <c r="F15" s="134"/>
      <c r="G15" s="134"/>
      <c r="H15" s="134"/>
      <c r="I15" s="134"/>
      <c r="J15" s="134"/>
      <c r="K15" s="134"/>
      <c r="L15" s="134"/>
    </row>
    <row r="16" spans="2:12" ht="15.75" customHeight="1" x14ac:dyDescent="0.3">
      <c r="B16" s="106"/>
      <c r="C16" s="109" t="s">
        <v>249</v>
      </c>
      <c r="D16" s="110" t="s">
        <v>315</v>
      </c>
      <c r="E16" s="105"/>
      <c r="F16" s="134"/>
      <c r="G16" s="134"/>
      <c r="H16" s="134"/>
      <c r="I16" s="134"/>
      <c r="J16" s="134"/>
      <c r="K16" s="134"/>
      <c r="L16" s="134"/>
    </row>
    <row r="17" spans="2:12" ht="49.5" x14ac:dyDescent="0.3">
      <c r="B17" s="106"/>
      <c r="C17" s="109" t="s">
        <v>3</v>
      </c>
      <c r="D17" s="110" t="s">
        <v>316</v>
      </c>
      <c r="E17" s="105"/>
      <c r="F17" s="130"/>
      <c r="G17" s="130"/>
      <c r="H17" s="130"/>
      <c r="I17" s="130"/>
      <c r="J17" s="130"/>
      <c r="K17" s="130"/>
      <c r="L17" s="130"/>
    </row>
    <row r="18" spans="2:12" ht="16.5" x14ac:dyDescent="0.3">
      <c r="B18" s="106"/>
      <c r="C18" s="21"/>
      <c r="D18" s="21"/>
      <c r="E18" s="105"/>
      <c r="F18" s="130"/>
      <c r="G18" s="130"/>
      <c r="H18" s="130"/>
      <c r="I18" s="130"/>
      <c r="J18" s="130"/>
      <c r="K18" s="130"/>
      <c r="L18" s="130"/>
    </row>
    <row r="19" spans="2:12" ht="16.5" x14ac:dyDescent="0.3">
      <c r="B19" s="106"/>
      <c r="C19" s="133" t="s">
        <v>250</v>
      </c>
      <c r="D19" s="133"/>
      <c r="E19" s="105"/>
      <c r="F19" s="130"/>
      <c r="G19" s="130"/>
      <c r="H19" s="130"/>
      <c r="I19" s="130"/>
      <c r="J19" s="130"/>
      <c r="K19" s="130"/>
      <c r="L19" s="130"/>
    </row>
    <row r="20" spans="2:12" ht="16.5" x14ac:dyDescent="0.3">
      <c r="B20" s="106"/>
      <c r="C20" s="21"/>
      <c r="D20" s="21"/>
      <c r="E20" s="105"/>
      <c r="F20" s="130"/>
      <c r="G20" s="130"/>
      <c r="H20" s="130"/>
      <c r="I20" s="130"/>
      <c r="J20" s="130"/>
      <c r="K20" s="130"/>
      <c r="L20" s="130"/>
    </row>
    <row r="21" spans="2:12" ht="16.5" x14ac:dyDescent="0.3">
      <c r="B21" s="106"/>
      <c r="C21" s="108" t="s">
        <v>309</v>
      </c>
      <c r="D21" s="108" t="s">
        <v>310</v>
      </c>
      <c r="E21" s="105"/>
      <c r="F21" s="130"/>
      <c r="G21" s="130"/>
      <c r="H21" s="130"/>
      <c r="I21" s="130"/>
      <c r="J21" s="130"/>
      <c r="K21" s="130"/>
      <c r="L21" s="130"/>
    </row>
    <row r="22" spans="2:12" ht="66" x14ac:dyDescent="0.3">
      <c r="B22" s="106"/>
      <c r="C22" s="109" t="s">
        <v>317</v>
      </c>
      <c r="D22" s="110" t="s">
        <v>318</v>
      </c>
      <c r="E22" s="105"/>
      <c r="F22" s="130"/>
      <c r="G22" s="130"/>
      <c r="H22" s="130"/>
      <c r="I22" s="130"/>
      <c r="J22" s="130"/>
      <c r="K22" s="130"/>
      <c r="L22" s="130"/>
    </row>
    <row r="23" spans="2:12" ht="33" x14ac:dyDescent="0.3">
      <c r="B23" s="106"/>
      <c r="C23" s="109" t="s">
        <v>251</v>
      </c>
      <c r="D23" s="110" t="s">
        <v>319</v>
      </c>
      <c r="E23" s="105"/>
      <c r="F23" s="130"/>
      <c r="G23" s="130"/>
      <c r="H23" s="130"/>
      <c r="I23" s="130"/>
      <c r="J23" s="130"/>
      <c r="K23" s="130"/>
      <c r="L23" s="130"/>
    </row>
    <row r="24" spans="2:12" ht="49.5" x14ac:dyDescent="0.3">
      <c r="B24" s="106"/>
      <c r="C24" s="109" t="s">
        <v>23</v>
      </c>
      <c r="D24" s="110" t="s">
        <v>320</v>
      </c>
      <c r="E24" s="105"/>
      <c r="F24" s="134"/>
      <c r="G24" s="134"/>
      <c r="H24" s="134"/>
      <c r="I24" s="134"/>
      <c r="J24" s="134"/>
      <c r="K24" s="134"/>
      <c r="L24" s="134"/>
    </row>
    <row r="25" spans="2:12" ht="66" x14ac:dyDescent="0.3">
      <c r="B25" s="106"/>
      <c r="C25" s="109" t="s">
        <v>24</v>
      </c>
      <c r="D25" s="110" t="s">
        <v>321</v>
      </c>
      <c r="E25" s="105"/>
      <c r="F25" s="134"/>
      <c r="G25" s="134"/>
      <c r="H25" s="134"/>
      <c r="I25" s="134"/>
      <c r="J25" s="134"/>
      <c r="K25" s="134"/>
      <c r="L25" s="134"/>
    </row>
    <row r="26" spans="2:12" ht="66" x14ac:dyDescent="0.3">
      <c r="B26" s="106"/>
      <c r="C26" s="109" t="s">
        <v>322</v>
      </c>
      <c r="D26" s="110" t="s">
        <v>323</v>
      </c>
      <c r="E26" s="105"/>
      <c r="F26" s="134"/>
      <c r="G26" s="134"/>
      <c r="H26" s="134"/>
      <c r="I26" s="134"/>
      <c r="J26" s="134"/>
      <c r="K26" s="134"/>
      <c r="L26" s="134"/>
    </row>
    <row r="27" spans="2:12" ht="33" x14ac:dyDescent="0.3">
      <c r="B27" s="106"/>
      <c r="C27" s="109" t="s">
        <v>252</v>
      </c>
      <c r="D27" s="110" t="s">
        <v>324</v>
      </c>
      <c r="E27" s="105"/>
      <c r="F27" s="134"/>
      <c r="G27" s="134"/>
      <c r="H27" s="134"/>
      <c r="I27" s="134"/>
      <c r="J27" s="134"/>
      <c r="K27" s="134"/>
      <c r="L27" s="134"/>
    </row>
    <row r="28" spans="2:12" ht="33" x14ac:dyDescent="0.3">
      <c r="B28" s="106"/>
      <c r="C28" s="109" t="s">
        <v>5</v>
      </c>
      <c r="D28" s="110" t="s">
        <v>325</v>
      </c>
      <c r="E28" s="105"/>
      <c r="F28" s="134"/>
      <c r="G28" s="134"/>
      <c r="H28" s="134"/>
      <c r="I28" s="134"/>
      <c r="J28" s="134"/>
      <c r="K28" s="134"/>
      <c r="L28" s="134"/>
    </row>
    <row r="29" spans="2:12" ht="33" x14ac:dyDescent="0.3">
      <c r="B29" s="106"/>
      <c r="C29" s="109" t="s">
        <v>326</v>
      </c>
      <c r="D29" s="110" t="s">
        <v>327</v>
      </c>
      <c r="E29" s="105"/>
      <c r="F29" s="111"/>
      <c r="G29" s="111"/>
      <c r="H29" s="111"/>
      <c r="I29" s="111"/>
      <c r="J29" s="111"/>
      <c r="K29" s="111"/>
      <c r="L29" s="111"/>
    </row>
    <row r="30" spans="2:12" ht="35.25" customHeight="1" x14ac:dyDescent="0.3">
      <c r="B30" s="106"/>
      <c r="C30" s="109" t="s">
        <v>328</v>
      </c>
      <c r="D30" s="112" t="s">
        <v>329</v>
      </c>
      <c r="E30" s="105"/>
    </row>
    <row r="31" spans="2:12" ht="16.5" x14ac:dyDescent="0.3">
      <c r="B31" s="106"/>
      <c r="C31" s="113"/>
      <c r="D31" s="114"/>
      <c r="E31" s="105"/>
    </row>
    <row r="32" spans="2:12" ht="16.5" x14ac:dyDescent="0.3">
      <c r="B32" s="106"/>
      <c r="C32" s="133" t="s">
        <v>257</v>
      </c>
      <c r="D32" s="133"/>
      <c r="E32" s="105"/>
    </row>
    <row r="33" spans="2:5" ht="26.25" customHeight="1" x14ac:dyDescent="0.3">
      <c r="B33" s="106"/>
      <c r="C33" s="135" t="s">
        <v>330</v>
      </c>
      <c r="D33" s="135"/>
      <c r="E33" s="105"/>
    </row>
    <row r="34" spans="2:5" ht="32.25" customHeight="1" x14ac:dyDescent="0.3">
      <c r="B34" s="106"/>
      <c r="C34" s="135"/>
      <c r="D34" s="135"/>
      <c r="E34" s="105"/>
    </row>
    <row r="35" spans="2:5" ht="16.5" x14ac:dyDescent="0.3">
      <c r="B35" s="106"/>
      <c r="C35" s="113"/>
      <c r="D35" s="114"/>
      <c r="E35" s="105"/>
    </row>
    <row r="36" spans="2:5" ht="16.5" x14ac:dyDescent="0.3">
      <c r="B36" s="106"/>
      <c r="C36" s="108" t="s">
        <v>309</v>
      </c>
      <c r="D36" s="108" t="s">
        <v>310</v>
      </c>
      <c r="E36" s="105"/>
    </row>
    <row r="37" spans="2:5" ht="66" x14ac:dyDescent="0.3">
      <c r="B37" s="106"/>
      <c r="C37" s="109" t="s">
        <v>331</v>
      </c>
      <c r="D37" s="110" t="s">
        <v>332</v>
      </c>
      <c r="E37" s="105"/>
    </row>
    <row r="38" spans="2:5" ht="66" x14ac:dyDescent="0.3">
      <c r="B38" s="106"/>
      <c r="C38" s="109" t="s">
        <v>333</v>
      </c>
      <c r="D38" s="110" t="s">
        <v>334</v>
      </c>
      <c r="E38" s="105"/>
    </row>
    <row r="39" spans="2:5" ht="49.5" x14ac:dyDescent="0.3">
      <c r="B39" s="106"/>
      <c r="C39" s="109" t="s">
        <v>335</v>
      </c>
      <c r="D39" s="110" t="s">
        <v>336</v>
      </c>
      <c r="E39" s="105"/>
    </row>
    <row r="40" spans="2:5" ht="82.5" customHeight="1" x14ac:dyDescent="0.3">
      <c r="B40" s="106"/>
      <c r="C40" s="109" t="s">
        <v>337</v>
      </c>
      <c r="D40" s="110" t="s">
        <v>338</v>
      </c>
      <c r="E40" s="105"/>
    </row>
    <row r="41" spans="2:5" ht="49.5" x14ac:dyDescent="0.3">
      <c r="B41" s="106"/>
      <c r="C41" s="109" t="s">
        <v>339</v>
      </c>
      <c r="D41" s="110" t="s">
        <v>340</v>
      </c>
      <c r="E41" s="105"/>
    </row>
    <row r="42" spans="2:5" ht="33" x14ac:dyDescent="0.3">
      <c r="B42" s="106"/>
      <c r="C42" s="109" t="s">
        <v>341</v>
      </c>
      <c r="D42" s="110" t="s">
        <v>342</v>
      </c>
      <c r="E42" s="105"/>
    </row>
    <row r="43" spans="2:5" ht="176.25" customHeight="1" x14ac:dyDescent="0.3">
      <c r="B43" s="106"/>
      <c r="C43" s="109" t="s">
        <v>21</v>
      </c>
      <c r="D43" s="112" t="s">
        <v>343</v>
      </c>
      <c r="E43" s="105"/>
    </row>
    <row r="44" spans="2:5" ht="16.5" x14ac:dyDescent="0.3">
      <c r="B44" s="106"/>
      <c r="C44" s="21"/>
      <c r="D44" s="21"/>
      <c r="E44" s="105"/>
    </row>
    <row r="45" spans="2:5" ht="16.5" x14ac:dyDescent="0.3">
      <c r="B45" s="106"/>
      <c r="C45" s="133" t="s">
        <v>344</v>
      </c>
      <c r="D45" s="133"/>
      <c r="E45" s="105"/>
    </row>
    <row r="46" spans="2:5" ht="16.5" x14ac:dyDescent="0.3">
      <c r="B46" s="106"/>
      <c r="C46" s="21"/>
      <c r="D46" s="21"/>
      <c r="E46" s="105"/>
    </row>
    <row r="47" spans="2:5" ht="16.5" x14ac:dyDescent="0.3">
      <c r="B47" s="106"/>
      <c r="C47" s="108" t="s">
        <v>309</v>
      </c>
      <c r="D47" s="108" t="s">
        <v>310</v>
      </c>
      <c r="E47" s="105"/>
    </row>
    <row r="48" spans="2:5" ht="81" customHeight="1" x14ac:dyDescent="0.3">
      <c r="B48" s="106"/>
      <c r="C48" s="109" t="s">
        <v>237</v>
      </c>
      <c r="D48" s="110" t="s">
        <v>345</v>
      </c>
      <c r="E48" s="105"/>
    </row>
    <row r="49" spans="2:5" ht="33" x14ac:dyDescent="0.3">
      <c r="B49" s="106"/>
      <c r="C49" s="109" t="s">
        <v>238</v>
      </c>
      <c r="D49" s="110" t="s">
        <v>346</v>
      </c>
      <c r="E49" s="105"/>
    </row>
    <row r="50" spans="2:5" ht="49.5" customHeight="1" x14ac:dyDescent="0.3">
      <c r="B50" s="106"/>
      <c r="C50" s="109" t="s">
        <v>2</v>
      </c>
      <c r="D50" s="112" t="s">
        <v>347</v>
      </c>
      <c r="E50" s="105"/>
    </row>
    <row r="51" spans="2:5" x14ac:dyDescent="0.25">
      <c r="B51" s="107"/>
      <c r="E51" s="105"/>
    </row>
    <row r="52" spans="2:5" ht="16.5" x14ac:dyDescent="0.3">
      <c r="B52" s="106" t="s">
        <v>348</v>
      </c>
      <c r="E52" s="105"/>
    </row>
    <row r="53" spans="2:5" ht="16.5" thickBot="1" x14ac:dyDescent="0.3">
      <c r="B53" s="115"/>
      <c r="C53" s="116"/>
      <c r="D53" s="116"/>
      <c r="E53" s="117"/>
    </row>
  </sheetData>
  <mergeCells count="24">
    <mergeCell ref="C45:D45"/>
    <mergeCell ref="F20:L20"/>
    <mergeCell ref="F21:L21"/>
    <mergeCell ref="F22:L22"/>
    <mergeCell ref="F23:L23"/>
    <mergeCell ref="F24:L24"/>
    <mergeCell ref="F25:L25"/>
    <mergeCell ref="F26:L26"/>
    <mergeCell ref="F27:L27"/>
    <mergeCell ref="F28:L28"/>
    <mergeCell ref="C32:D32"/>
    <mergeCell ref="C33:D34"/>
    <mergeCell ref="F15:L15"/>
    <mergeCell ref="F16:L16"/>
    <mergeCell ref="F17:L17"/>
    <mergeCell ref="F18:L18"/>
    <mergeCell ref="C19:D19"/>
    <mergeCell ref="F19:L19"/>
    <mergeCell ref="F14:L14"/>
    <mergeCell ref="C2:D3"/>
    <mergeCell ref="C10:D10"/>
    <mergeCell ref="F11:L11"/>
    <mergeCell ref="F12:L12"/>
    <mergeCell ref="F13:L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BK34"/>
  <sheetViews>
    <sheetView tabSelected="1" zoomScale="85" zoomScaleNormal="85" workbookViewId="0">
      <pane xSplit="4" ySplit="3" topLeftCell="AW4" activePane="bottomRight" state="frozen"/>
      <selection pane="topRight" activeCell="H1" sqref="H1"/>
      <selection pane="bottomLeft" activeCell="A4" sqref="A4"/>
      <selection pane="bottomRight" activeCell="BG34" sqref="BG34"/>
    </sheetView>
  </sheetViews>
  <sheetFormatPr baseColWidth="10" defaultColWidth="11.42578125" defaultRowHeight="45" customHeight="1" outlineLevelCol="2" x14ac:dyDescent="0.25"/>
  <cols>
    <col min="1" max="1" width="11.42578125" style="3"/>
    <col min="2" max="4" width="11.42578125" style="3" bestFit="1" customWidth="1"/>
    <col min="5" max="5" width="32.140625" style="3" customWidth="1"/>
    <col min="6" max="6" width="34.85546875" style="3" customWidth="1" outlineLevel="1"/>
    <col min="7" max="7" width="24.5703125" style="3" customWidth="1" outlineLevel="1"/>
    <col min="8" max="8" width="13.28515625" style="3" customWidth="1" outlineLevel="1"/>
    <col min="9" max="11" width="11.42578125" style="3" customWidth="1" outlineLevel="1"/>
    <col min="12" max="12" width="16.85546875" style="3" customWidth="1" outlineLevel="1"/>
    <col min="13" max="13" width="15.5703125" style="3" customWidth="1" outlineLevel="1"/>
    <col min="14" max="14" width="11.42578125" style="3" customWidth="1" outlineLevel="1"/>
    <col min="15" max="15" width="18.42578125" style="3" customWidth="1"/>
    <col min="16" max="19" width="11.42578125" style="3" customWidth="1"/>
    <col min="20" max="20" width="41.42578125" style="3" customWidth="1"/>
    <col min="21" max="21" width="13.7109375" style="3" customWidth="1"/>
    <col min="22" max="22" width="12.85546875" style="3" customWidth="1"/>
    <col min="23" max="28" width="11.42578125" style="3" customWidth="1" outlineLevel="1"/>
    <col min="29" max="29" width="27.5703125" style="3" customWidth="1" outlineLevel="1"/>
    <col min="30" max="30" width="13.140625" style="3" customWidth="1" outlineLevel="1"/>
    <col min="31" max="32" width="11.42578125" style="3" customWidth="1" outlineLevel="1"/>
    <col min="33" max="33" width="35.5703125" style="3" customWidth="1" outlineLevel="1"/>
    <col min="34" max="37" width="11.42578125" style="3" customWidth="1" outlineLevel="1"/>
    <col min="38" max="38" width="37.7109375" style="3" customWidth="1" outlineLevel="1"/>
    <col min="39" max="39" width="11.85546875" style="3" customWidth="1" outlineLevel="1"/>
    <col min="40" max="40" width="11.42578125" style="3" customWidth="1" outlineLevel="1"/>
    <col min="41" max="41" width="20.28515625" style="3" customWidth="1" outlineLevel="2"/>
    <col min="42" max="42" width="18.42578125" style="3" customWidth="1" outlineLevel="2"/>
    <col min="43" max="43" width="15.5703125" style="3" customWidth="1" outlineLevel="2"/>
    <col min="44" max="46" width="11.42578125" style="3" customWidth="1" outlineLevel="2"/>
    <col min="47" max="47" width="33.7109375" style="3" customWidth="1" outlineLevel="2"/>
    <col min="48" max="48" width="14.28515625" style="3" customWidth="1" outlineLevel="2"/>
    <col min="49" max="49" width="11.42578125" style="3" customWidth="1" outlineLevel="1"/>
    <col min="50" max="50" width="20.28515625" style="3" customWidth="1" outlineLevel="2"/>
    <col min="51" max="51" width="18.42578125" style="3" customWidth="1" outlineLevel="2"/>
    <col min="52" max="52" width="12.28515625" style="3" customWidth="1" outlineLevel="2"/>
    <col min="53" max="55" width="11.42578125" style="3" customWidth="1" outlineLevel="2"/>
    <col min="56" max="56" width="26.42578125" style="3" customWidth="1" outlineLevel="2"/>
    <col min="57" max="57" width="14.28515625" style="3" customWidth="1" outlineLevel="2"/>
    <col min="58" max="58" width="11.42578125" style="3" customWidth="1" outlineLevel="1"/>
    <col min="59" max="60" width="15.140625" style="3" customWidth="1"/>
    <col min="61" max="61" width="42" style="3" customWidth="1"/>
    <col min="62" max="62" width="15.140625" style="3" customWidth="1"/>
    <col min="63" max="63" width="15.140625" style="2" customWidth="1"/>
    <col min="64" max="67" width="15.140625" style="3" customWidth="1"/>
    <col min="68" max="16384" width="11.42578125" style="3"/>
  </cols>
  <sheetData>
    <row r="1" spans="2:62" ht="19.5" customHeight="1" x14ac:dyDescent="0.25">
      <c r="B1" s="169" t="s">
        <v>241</v>
      </c>
      <c r="C1" s="169"/>
      <c r="D1" s="169"/>
      <c r="E1" s="169"/>
      <c r="F1" s="170" t="s">
        <v>250</v>
      </c>
      <c r="G1" s="170"/>
      <c r="H1" s="170"/>
      <c r="I1" s="170"/>
      <c r="J1" s="170"/>
      <c r="K1" s="170"/>
      <c r="L1" s="170"/>
      <c r="M1" s="170"/>
      <c r="N1" s="142" t="s">
        <v>257</v>
      </c>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3"/>
      <c r="BG1" s="136" t="s">
        <v>0</v>
      </c>
      <c r="BH1" s="136"/>
      <c r="BI1" s="136"/>
      <c r="BJ1" s="1"/>
    </row>
    <row r="2" spans="2:62" ht="12" customHeight="1" x14ac:dyDescent="0.25">
      <c r="B2" s="171" t="s">
        <v>1</v>
      </c>
      <c r="C2" s="171" t="s">
        <v>2</v>
      </c>
      <c r="D2" s="171" t="s">
        <v>249</v>
      </c>
      <c r="E2" s="171" t="s">
        <v>3</v>
      </c>
      <c r="F2" s="172" t="s">
        <v>4</v>
      </c>
      <c r="G2" s="137" t="s">
        <v>251</v>
      </c>
      <c r="H2" s="137" t="s">
        <v>23</v>
      </c>
      <c r="I2" s="137" t="s">
        <v>24</v>
      </c>
      <c r="J2" s="150" t="s">
        <v>252</v>
      </c>
      <c r="K2" s="150" t="s">
        <v>5</v>
      </c>
      <c r="L2" s="151" t="s">
        <v>253</v>
      </c>
      <c r="M2" s="153" t="s">
        <v>254</v>
      </c>
      <c r="N2" s="139" t="s">
        <v>261</v>
      </c>
      <c r="O2" s="140"/>
      <c r="P2" s="140"/>
      <c r="Q2" s="140"/>
      <c r="R2" s="140"/>
      <c r="S2" s="140"/>
      <c r="T2" s="140"/>
      <c r="U2" s="140"/>
      <c r="V2" s="141"/>
      <c r="W2" s="149" t="s">
        <v>270</v>
      </c>
      <c r="X2" s="149"/>
      <c r="Y2" s="149"/>
      <c r="Z2" s="149"/>
      <c r="AA2" s="149"/>
      <c r="AB2" s="149"/>
      <c r="AC2" s="149"/>
      <c r="AD2" s="149"/>
      <c r="AE2" s="149"/>
      <c r="AF2" s="148" t="s">
        <v>260</v>
      </c>
      <c r="AG2" s="148"/>
      <c r="AH2" s="148"/>
      <c r="AI2" s="148"/>
      <c r="AJ2" s="148"/>
      <c r="AK2" s="148"/>
      <c r="AL2" s="148"/>
      <c r="AM2" s="148"/>
      <c r="AN2" s="148"/>
      <c r="AO2" s="144" t="s">
        <v>255</v>
      </c>
      <c r="AP2" s="145"/>
      <c r="AQ2" s="145"/>
      <c r="AR2" s="145"/>
      <c r="AS2" s="145"/>
      <c r="AT2" s="145"/>
      <c r="AU2" s="145"/>
      <c r="AV2" s="145"/>
      <c r="AW2" s="145"/>
      <c r="AX2" s="146" t="s">
        <v>258</v>
      </c>
      <c r="AY2" s="147"/>
      <c r="AZ2" s="147"/>
      <c r="BA2" s="147"/>
      <c r="BB2" s="147"/>
      <c r="BC2" s="147"/>
      <c r="BD2" s="147"/>
      <c r="BE2" s="147"/>
      <c r="BF2" s="147"/>
      <c r="BG2" s="136"/>
      <c r="BH2" s="136"/>
      <c r="BI2" s="136"/>
      <c r="BJ2" s="4"/>
    </row>
    <row r="3" spans="2:62" ht="82.5" customHeight="1" x14ac:dyDescent="0.25">
      <c r="B3" s="171"/>
      <c r="C3" s="171"/>
      <c r="D3" s="171"/>
      <c r="E3" s="171"/>
      <c r="F3" s="172"/>
      <c r="G3" s="138"/>
      <c r="H3" s="138"/>
      <c r="I3" s="138"/>
      <c r="J3" s="150"/>
      <c r="K3" s="150"/>
      <c r="L3" s="152"/>
      <c r="M3" s="154"/>
      <c r="N3" s="92" t="s">
        <v>262</v>
      </c>
      <c r="O3" s="92" t="s">
        <v>263</v>
      </c>
      <c r="P3" s="92" t="s">
        <v>264</v>
      </c>
      <c r="Q3" s="92" t="s">
        <v>265</v>
      </c>
      <c r="R3" s="92" t="s">
        <v>266</v>
      </c>
      <c r="S3" s="92" t="s">
        <v>267</v>
      </c>
      <c r="T3" s="92" t="s">
        <v>269</v>
      </c>
      <c r="U3" s="92" t="s">
        <v>268</v>
      </c>
      <c r="V3" s="92" t="s">
        <v>21</v>
      </c>
      <c r="W3" s="93" t="s">
        <v>6</v>
      </c>
      <c r="X3" s="93" t="s">
        <v>271</v>
      </c>
      <c r="Y3" s="93" t="s">
        <v>7</v>
      </c>
      <c r="Z3" s="93" t="s">
        <v>8</v>
      </c>
      <c r="AA3" s="93" t="s">
        <v>272</v>
      </c>
      <c r="AB3" s="93" t="s">
        <v>9</v>
      </c>
      <c r="AC3" s="93" t="s">
        <v>273</v>
      </c>
      <c r="AD3" s="93" t="s">
        <v>10</v>
      </c>
      <c r="AE3" s="93" t="s">
        <v>21</v>
      </c>
      <c r="AF3" s="94" t="s">
        <v>11</v>
      </c>
      <c r="AG3" s="94" t="s">
        <v>274</v>
      </c>
      <c r="AH3" s="94" t="s">
        <v>12</v>
      </c>
      <c r="AI3" s="94" t="s">
        <v>13</v>
      </c>
      <c r="AJ3" s="94" t="s">
        <v>275</v>
      </c>
      <c r="AK3" s="94" t="s">
        <v>14</v>
      </c>
      <c r="AL3" s="94" t="s">
        <v>15</v>
      </c>
      <c r="AM3" s="94" t="s">
        <v>276</v>
      </c>
      <c r="AN3" s="94" t="s">
        <v>21</v>
      </c>
      <c r="AO3" s="90" t="s">
        <v>16</v>
      </c>
      <c r="AP3" s="90" t="s">
        <v>17</v>
      </c>
      <c r="AQ3" s="90" t="s">
        <v>18</v>
      </c>
      <c r="AR3" s="90" t="s">
        <v>19</v>
      </c>
      <c r="AS3" s="90" t="s">
        <v>22</v>
      </c>
      <c r="AT3" s="90" t="s">
        <v>20</v>
      </c>
      <c r="AU3" s="90" t="s">
        <v>259</v>
      </c>
      <c r="AV3" s="90" t="s">
        <v>277</v>
      </c>
      <c r="AW3" s="90" t="s">
        <v>256</v>
      </c>
      <c r="AX3" s="91" t="s">
        <v>16</v>
      </c>
      <c r="AY3" s="91" t="s">
        <v>17</v>
      </c>
      <c r="AZ3" s="91" t="s">
        <v>18</v>
      </c>
      <c r="BA3" s="91" t="s">
        <v>19</v>
      </c>
      <c r="BB3" s="91" t="s">
        <v>22</v>
      </c>
      <c r="BC3" s="91" t="s">
        <v>20</v>
      </c>
      <c r="BD3" s="91" t="s">
        <v>259</v>
      </c>
      <c r="BE3" s="91" t="s">
        <v>278</v>
      </c>
      <c r="BF3" s="91" t="s">
        <v>256</v>
      </c>
      <c r="BG3" s="5" t="s">
        <v>237</v>
      </c>
      <c r="BH3" s="5" t="s">
        <v>238</v>
      </c>
      <c r="BI3" s="5" t="s">
        <v>2</v>
      </c>
      <c r="BJ3" s="4"/>
    </row>
    <row r="4" spans="2:62" s="21" customFormat="1" ht="45" customHeight="1" x14ac:dyDescent="0.3">
      <c r="B4" s="6" t="s">
        <v>25</v>
      </c>
      <c r="C4" s="166" t="s">
        <v>239</v>
      </c>
      <c r="D4" s="159" t="s">
        <v>26</v>
      </c>
      <c r="E4" s="162" t="s">
        <v>27</v>
      </c>
      <c r="F4" s="157" t="s">
        <v>28</v>
      </c>
      <c r="G4" s="8" t="s">
        <v>29</v>
      </c>
      <c r="H4" s="8" t="s">
        <v>30</v>
      </c>
      <c r="I4" s="9">
        <v>1</v>
      </c>
      <c r="J4" s="10" t="s">
        <v>31</v>
      </c>
      <c r="K4" s="11">
        <v>1</v>
      </c>
      <c r="L4" s="12">
        <v>44593</v>
      </c>
      <c r="M4" s="12">
        <v>44650</v>
      </c>
      <c r="N4" s="36">
        <v>44579</v>
      </c>
      <c r="O4" s="6"/>
      <c r="P4" s="14"/>
      <c r="Q4" s="15"/>
      <c r="R4" s="16"/>
      <c r="S4" s="9"/>
      <c r="T4" s="17" t="s">
        <v>32</v>
      </c>
      <c r="U4" s="6"/>
      <c r="V4" s="18"/>
      <c r="W4" s="13">
        <v>44272</v>
      </c>
      <c r="X4" s="8"/>
      <c r="Y4" s="14">
        <v>1</v>
      </c>
      <c r="Z4" s="15">
        <f>IF(Y4="","",IF(OR($I4=0,$I4="",W4=""),"",Y4/$I4))</f>
        <v>1</v>
      </c>
      <c r="AA4" s="19">
        <f t="shared" ref="AA4" si="0">(IF(OR($K4="",Z4=""),"",IF(OR($K4=0,Z4=0),0,IF((Z4*100%)/$K4&gt;100%,100%,(Z4*100%)/$K4))))</f>
        <v>1</v>
      </c>
      <c r="AB4" s="20" t="str">
        <f t="shared" ref="AB4" si="1">IF(Y4="","",IF(AA4&lt;100%, IF(AA4&lt;50%, "ALERTA","EN TERMINO"), IF(AA4=100%, "OK", "EN TERMINO")))</f>
        <v>OK</v>
      </c>
      <c r="AC4" s="6" t="s">
        <v>33</v>
      </c>
      <c r="AD4" s="6" t="s">
        <v>34</v>
      </c>
      <c r="AE4" s="18" t="str">
        <f>IF(AA4=100%,IF(AA4&gt;25%,"CUMPLIDA","PENDIENTE"),IF(AA4&lt;25%,"INCUMPLIDA","PENDIENTE"))</f>
        <v>CUMPLIDA</v>
      </c>
      <c r="AF4" s="7"/>
      <c r="AG4" s="7"/>
      <c r="AH4" s="7"/>
      <c r="AI4" s="7"/>
      <c r="AJ4" s="7"/>
      <c r="AK4" s="7"/>
      <c r="AL4" s="7"/>
      <c r="AM4" s="7"/>
      <c r="AN4" s="7"/>
      <c r="AO4" s="7"/>
      <c r="AP4" s="7"/>
      <c r="AQ4" s="7"/>
      <c r="AR4" s="7"/>
      <c r="AS4" s="7"/>
      <c r="AT4" s="7"/>
      <c r="AU4" s="7"/>
      <c r="AV4" s="7"/>
      <c r="AW4" s="7"/>
      <c r="AX4" s="13">
        <v>44926</v>
      </c>
      <c r="AY4" s="7"/>
      <c r="AZ4" s="7"/>
      <c r="BA4" s="7"/>
      <c r="BB4" s="7"/>
      <c r="BC4" s="7"/>
      <c r="BD4" s="50" t="s">
        <v>279</v>
      </c>
      <c r="BE4" s="6" t="s">
        <v>34</v>
      </c>
      <c r="BF4" s="18" t="str">
        <f>IF(AA4=100%,IF(AA4&gt;25%,"CUMPLIDA","PENDIENTE"),IF(AA4&lt;75%,"INCUMPLIDA","PENDIENTE"))</f>
        <v>CUMPLIDA</v>
      </c>
      <c r="BG4" s="9" t="s">
        <v>35</v>
      </c>
      <c r="BH4" s="6" t="s">
        <v>240</v>
      </c>
      <c r="BI4" s="6" t="s">
        <v>235</v>
      </c>
    </row>
    <row r="5" spans="2:62" s="21" customFormat="1" ht="45" customHeight="1" x14ac:dyDescent="0.3">
      <c r="B5" s="6" t="s">
        <v>25</v>
      </c>
      <c r="C5" s="167"/>
      <c r="D5" s="165"/>
      <c r="E5" s="163"/>
      <c r="F5" s="161"/>
      <c r="G5" s="22" t="s">
        <v>36</v>
      </c>
      <c r="H5" s="8" t="s">
        <v>37</v>
      </c>
      <c r="I5" s="9">
        <v>1</v>
      </c>
      <c r="J5" s="10" t="s">
        <v>31</v>
      </c>
      <c r="K5" s="11">
        <v>1</v>
      </c>
      <c r="L5" s="12">
        <v>44470</v>
      </c>
      <c r="M5" s="23">
        <v>44591</v>
      </c>
      <c r="N5" s="36">
        <v>44579</v>
      </c>
      <c r="O5" s="6"/>
      <c r="P5" s="15">
        <v>0.9</v>
      </c>
      <c r="Q5" s="15">
        <f t="shared" ref="Q5:Q6" si="2">IF(P5="","",IF(OR($I5=0,$I5="",N5=""),"",P5/$I5))</f>
        <v>0.9</v>
      </c>
      <c r="R5" s="19">
        <f t="shared" ref="R5:R6" si="3">(IF(OR($K5="",Q5=""),"",IF(OR($K5=0,Q5=0),0,IF((Q5*100%)/$K5&gt;100%,100%,(Q5*100%)/$K5))))</f>
        <v>0.9</v>
      </c>
      <c r="S5" s="20" t="str">
        <f t="shared" ref="S5:S6" si="4">IF(P5="","",IF(R5&lt;100%, IF(R5&lt;50%, "ALERTA","EN TERMINO"), IF(R5=100%, "OK", "EN TERMINO")))</f>
        <v>EN TERMINO</v>
      </c>
      <c r="T5" s="24" t="s">
        <v>38</v>
      </c>
      <c r="U5" s="6"/>
      <c r="V5" s="18" t="str">
        <f>IF(R5=100%,IF(R5&gt;25%,"CUMPLIDA","PENDIENTE"),IF(R5&lt;100%,"INCUMPLIDA","PENDIENTE"))</f>
        <v>INCUMPLIDA</v>
      </c>
      <c r="W5" s="25">
        <v>44643</v>
      </c>
      <c r="X5" s="26" t="s">
        <v>39</v>
      </c>
      <c r="Y5" s="27">
        <v>1</v>
      </c>
      <c r="Z5" s="15">
        <f>IF(Y5="","",IF(OR($I5=0,$I5="",W5=""),"",Y5/$I5))</f>
        <v>1</v>
      </c>
      <c r="AA5" s="19">
        <f t="shared" ref="AA5" si="5">(IF(OR($K5="",Z5=""),"",IF(OR($K5=0,Z5=0),0,IF((Z5*100%)/$K5&gt;100%,100%,(Z5*100%)/$K5))))</f>
        <v>1</v>
      </c>
      <c r="AB5" s="20" t="str">
        <f t="shared" ref="AB5" si="6">IF(Y5="","",IF(AA5&lt;100%, IF(AA5&lt;50%, "ALERTA","EN TERMINO"), IF(AA5=100%, "OK", "EN TERMINO")))</f>
        <v>OK</v>
      </c>
      <c r="AC5" s="6" t="s">
        <v>40</v>
      </c>
      <c r="AD5" s="6" t="s">
        <v>34</v>
      </c>
      <c r="AE5" s="18" t="str">
        <f>IF(AA5=100%,IF(AA5&gt;25%,"CUMPLIDA","PENDIENTE"),IF(AA5&lt;100%,"INCUMPLIDA","PENDIENTE"))</f>
        <v>CUMPLIDA</v>
      </c>
      <c r="AF5" s="7"/>
      <c r="AG5" s="7"/>
      <c r="AH5" s="7"/>
      <c r="AI5" s="7"/>
      <c r="AJ5" s="7"/>
      <c r="AK5" s="7"/>
      <c r="AL5" s="7"/>
      <c r="AM5" s="7"/>
      <c r="AN5" s="7"/>
      <c r="AO5" s="7"/>
      <c r="AP5" s="7"/>
      <c r="AQ5" s="7"/>
      <c r="AR5" s="7"/>
      <c r="AS5" s="7"/>
      <c r="AT5" s="7"/>
      <c r="AU5" s="7"/>
      <c r="AV5" s="7"/>
      <c r="AW5" s="7"/>
      <c r="AX5" s="13">
        <v>44926</v>
      </c>
      <c r="AY5" s="7"/>
      <c r="AZ5" s="7"/>
      <c r="BA5" s="7"/>
      <c r="BB5" s="7"/>
      <c r="BC5" s="7"/>
      <c r="BD5" s="50" t="s">
        <v>40</v>
      </c>
      <c r="BE5" s="6" t="s">
        <v>34</v>
      </c>
      <c r="BF5" s="18" t="str">
        <f>IF(AA5=100%,IF(AA5&gt;25%,"CUMPLIDA","PENDIENTE"),IF(AA5&lt;75%,"INCUMPLIDA","PENDIENTE"))</f>
        <v>CUMPLIDA</v>
      </c>
      <c r="BG5" s="9" t="s">
        <v>35</v>
      </c>
      <c r="BH5" s="6" t="s">
        <v>240</v>
      </c>
      <c r="BI5" s="6" t="s">
        <v>235</v>
      </c>
    </row>
    <row r="6" spans="2:62" s="21" customFormat="1" ht="45" hidden="1" customHeight="1" x14ac:dyDescent="0.3">
      <c r="B6" s="6" t="s">
        <v>25</v>
      </c>
      <c r="C6" s="167"/>
      <c r="D6" s="160"/>
      <c r="E6" s="164"/>
      <c r="F6" s="158"/>
      <c r="G6" s="28" t="s">
        <v>41</v>
      </c>
      <c r="H6" s="6" t="s">
        <v>42</v>
      </c>
      <c r="I6" s="9">
        <v>1</v>
      </c>
      <c r="J6" s="10" t="s">
        <v>31</v>
      </c>
      <c r="K6" s="11">
        <v>1</v>
      </c>
      <c r="L6" s="12">
        <v>44470</v>
      </c>
      <c r="M6" s="23">
        <v>44530</v>
      </c>
      <c r="N6" s="36">
        <v>44579</v>
      </c>
      <c r="O6" s="8"/>
      <c r="P6" s="15">
        <v>0.9</v>
      </c>
      <c r="Q6" s="15">
        <f t="shared" si="2"/>
        <v>0.9</v>
      </c>
      <c r="R6" s="19">
        <f t="shared" si="3"/>
        <v>0.9</v>
      </c>
      <c r="S6" s="20" t="str">
        <f t="shared" si="4"/>
        <v>EN TERMINO</v>
      </c>
      <c r="T6" s="24" t="s">
        <v>38</v>
      </c>
      <c r="U6" s="6"/>
      <c r="V6" s="18" t="str">
        <f>IF(R6=100%,IF(R6&gt;25%,"CUMPLIDA","PENDIENTE"),IF(R6&lt;100%,"INCUMPLIDA","PENDIENTE"))</f>
        <v>INCUMPLIDA</v>
      </c>
      <c r="W6" s="13">
        <v>44272</v>
      </c>
      <c r="X6" s="8"/>
      <c r="Y6" s="29">
        <v>1</v>
      </c>
      <c r="Z6" s="15">
        <f t="shared" ref="Z6" si="7">IF(Y6="","",IF(OR($I6=0,$I6="",W6=""),"",Y6/$I6))</f>
        <v>1</v>
      </c>
      <c r="AA6" s="19">
        <f t="shared" ref="AA6" si="8">(IF(OR($K6="",Z6=""),"",IF(OR($K6=0,Z6=0),0,IF((Z6*100%)/$K6&gt;100%,100%,(Z6*100%)/$K6))))</f>
        <v>1</v>
      </c>
      <c r="AB6" s="20" t="str">
        <f t="shared" ref="AB6" si="9">IF(Y6="","",IF(AA6&lt;100%, IF(AA6&lt;50%, "ALERTA","EN TERMINO"), IF(AA6=100%, "OK", "EN TERMINO")))</f>
        <v>OK</v>
      </c>
      <c r="AC6" s="8" t="s">
        <v>43</v>
      </c>
      <c r="AD6" s="8" t="s">
        <v>44</v>
      </c>
      <c r="AE6" s="18" t="str">
        <f>IF(AA6=100%,IF(AA6&gt;25%,"CUMPLIDA","PENDIENTE"),IF(AA6&lt;100%,"INCUMPLIDA","PENDIENTE"))</f>
        <v>CUMPLIDA</v>
      </c>
      <c r="AF6" s="7"/>
      <c r="AG6" s="7"/>
      <c r="AH6" s="7"/>
      <c r="AI6" s="7"/>
      <c r="AJ6" s="7"/>
      <c r="AK6" s="7"/>
      <c r="AL6" s="7"/>
      <c r="AM6" s="7"/>
      <c r="AN6" s="7"/>
      <c r="AO6" s="7"/>
      <c r="AP6" s="7"/>
      <c r="AQ6" s="7"/>
      <c r="AR6" s="7"/>
      <c r="AS6" s="7"/>
      <c r="AT6" s="7"/>
      <c r="AU6" s="7"/>
      <c r="AV6" s="7"/>
      <c r="AW6" s="7"/>
      <c r="AX6" s="13">
        <v>44926</v>
      </c>
      <c r="AY6" s="7"/>
      <c r="AZ6" s="7"/>
      <c r="BA6" s="7"/>
      <c r="BB6" s="7"/>
      <c r="BC6" s="7"/>
      <c r="BD6" s="55"/>
      <c r="BE6" s="6" t="s">
        <v>44</v>
      </c>
      <c r="BF6" s="7"/>
      <c r="BG6" s="9" t="str">
        <f>IF(AE6="CUMPLIDA","CERRADO","ABIERTO")</f>
        <v>CERRADO</v>
      </c>
      <c r="BH6" s="6" t="s">
        <v>240</v>
      </c>
      <c r="BI6" s="30" t="s">
        <v>236</v>
      </c>
    </row>
    <row r="7" spans="2:62" s="21" customFormat="1" ht="45" customHeight="1" x14ac:dyDescent="0.3">
      <c r="B7" s="6" t="s">
        <v>25</v>
      </c>
      <c r="C7" s="167"/>
      <c r="D7" s="31" t="s">
        <v>45</v>
      </c>
      <c r="E7" s="6" t="s">
        <v>46</v>
      </c>
      <c r="F7" s="6" t="s">
        <v>47</v>
      </c>
      <c r="G7" s="8" t="s">
        <v>48</v>
      </c>
      <c r="H7" s="8" t="s">
        <v>49</v>
      </c>
      <c r="I7" s="32">
        <v>5</v>
      </c>
      <c r="J7" s="33" t="s">
        <v>50</v>
      </c>
      <c r="K7" s="11">
        <v>1</v>
      </c>
      <c r="L7" s="34">
        <v>44470</v>
      </c>
      <c r="M7" s="35">
        <v>44592</v>
      </c>
      <c r="N7" s="36">
        <v>44579</v>
      </c>
      <c r="O7" s="37" t="s">
        <v>51</v>
      </c>
      <c r="P7" s="38">
        <v>8</v>
      </c>
      <c r="Q7" s="15">
        <f>IF(P7="","",IF(OR($I7=0,$I7="",N7=""),"",P7/$I7))</f>
        <v>1.6</v>
      </c>
      <c r="R7" s="19">
        <f t="shared" ref="R7" si="10">(IF(OR($K7="",Q7=""),"",IF(OR($K7=0,Q7=0),0,IF((Q7*100%)/$K7&gt;100%,100%,(Q7*100%)/$K7))))</f>
        <v>1</v>
      </c>
      <c r="S7" s="20" t="str">
        <f t="shared" ref="S7" si="11">IF(P7="","",IF(R7&lt;100%, IF(R7&lt;50%, "ALERTA","EN TERMINO"), IF(R7=100%, "OK", "EN TERMINO")))</f>
        <v>OK</v>
      </c>
      <c r="T7" s="6" t="s">
        <v>52</v>
      </c>
      <c r="U7" s="6" t="s">
        <v>34</v>
      </c>
      <c r="V7" s="18" t="str">
        <f t="shared" ref="V7:V8" si="12">IF(R7=100%,IF(R7&gt;25%,"CUMPLIDA","PENDIENTE"),IF(R7&lt;25%,"INCUMPLIDA","PENDIENTE"))</f>
        <v>CUMPLIDA</v>
      </c>
      <c r="W7" s="13"/>
      <c r="X7" s="7"/>
      <c r="Y7" s="7"/>
      <c r="Z7" s="7"/>
      <c r="AA7" s="7"/>
      <c r="AB7" s="7"/>
      <c r="AC7" s="7"/>
      <c r="AD7" s="39"/>
      <c r="AE7" s="18" t="s">
        <v>53</v>
      </c>
      <c r="AF7" s="7"/>
      <c r="AG7" s="7"/>
      <c r="AH7" s="7"/>
      <c r="AI7" s="7"/>
      <c r="AJ7" s="7"/>
      <c r="AK7" s="7"/>
      <c r="AL7" s="7"/>
      <c r="AM7" s="7"/>
      <c r="AN7" s="7"/>
      <c r="AO7" s="7"/>
      <c r="AP7" s="7"/>
      <c r="AQ7" s="7"/>
      <c r="AR7" s="7"/>
      <c r="AS7" s="7"/>
      <c r="AT7" s="7"/>
      <c r="AU7" s="7"/>
      <c r="AV7" s="7"/>
      <c r="AW7" s="7"/>
      <c r="AX7" s="13">
        <v>44926</v>
      </c>
      <c r="AY7" s="7"/>
      <c r="AZ7" s="7"/>
      <c r="BA7" s="7"/>
      <c r="BB7" s="7"/>
      <c r="BC7" s="7"/>
      <c r="BD7" s="50" t="s">
        <v>280</v>
      </c>
      <c r="BE7" s="6" t="s">
        <v>34</v>
      </c>
      <c r="BF7" s="18" t="str">
        <f>IF(R7=100%,IF(R7&gt;25%,"CUMPLIDA","PENDIENTE"),IF(R7&lt;75%,"INCUMPLIDA","PENDIENTE"))</f>
        <v>CUMPLIDA</v>
      </c>
      <c r="BG7" s="9" t="s">
        <v>35</v>
      </c>
      <c r="BH7" s="6" t="s">
        <v>240</v>
      </c>
      <c r="BI7" s="6" t="s">
        <v>235</v>
      </c>
    </row>
    <row r="8" spans="2:62" s="21" customFormat="1" ht="45" customHeight="1" x14ac:dyDescent="0.3">
      <c r="B8" s="6" t="s">
        <v>25</v>
      </c>
      <c r="C8" s="167"/>
      <c r="D8" s="159" t="s">
        <v>54</v>
      </c>
      <c r="E8" s="157" t="s">
        <v>55</v>
      </c>
      <c r="F8" s="157" t="s">
        <v>56</v>
      </c>
      <c r="G8" s="8" t="s">
        <v>57</v>
      </c>
      <c r="H8" s="8" t="s">
        <v>58</v>
      </c>
      <c r="I8" s="32">
        <v>2</v>
      </c>
      <c r="J8" s="33" t="s">
        <v>50</v>
      </c>
      <c r="K8" s="11">
        <v>1</v>
      </c>
      <c r="L8" s="34">
        <v>44470</v>
      </c>
      <c r="M8" s="35">
        <v>44592</v>
      </c>
      <c r="N8" s="36">
        <v>44579</v>
      </c>
      <c r="O8" s="37" t="s">
        <v>59</v>
      </c>
      <c r="P8" s="14">
        <v>4</v>
      </c>
      <c r="Q8" s="15">
        <f>IF(P8="","",IF(OR($I8=0,$I8="",N8=""),"",P8/$I8))</f>
        <v>2</v>
      </c>
      <c r="R8" s="19">
        <f t="shared" ref="R8" si="13">(IF(OR($K8="",Q8=""),"",IF(OR($K8=0,Q8=0),0,IF((Q8*100%)/$K8&gt;100%,100%,(Q8*100%)/$K8))))</f>
        <v>1</v>
      </c>
      <c r="S8" s="20" t="str">
        <f t="shared" ref="S8" si="14">IF(P8="","",IF(R8&lt;100%, IF(R8&lt;50%, "ALERTA","EN TERMINO"), IF(R8=100%, "OK", "EN TERMINO")))</f>
        <v>OK</v>
      </c>
      <c r="T8" s="40" t="s">
        <v>60</v>
      </c>
      <c r="U8" s="6" t="s">
        <v>34</v>
      </c>
      <c r="V8" s="18" t="str">
        <f t="shared" si="12"/>
        <v>CUMPLIDA</v>
      </c>
      <c r="W8" s="13"/>
      <c r="X8" s="7"/>
      <c r="Y8" s="7"/>
      <c r="Z8" s="7"/>
      <c r="AA8" s="7"/>
      <c r="AB8" s="7"/>
      <c r="AC8" s="7"/>
      <c r="AD8" s="39"/>
      <c r="AE8" s="18" t="s">
        <v>53</v>
      </c>
      <c r="AF8" s="7"/>
      <c r="AG8" s="7"/>
      <c r="AH8" s="7"/>
      <c r="AI8" s="7"/>
      <c r="AJ8" s="7"/>
      <c r="AK8" s="7"/>
      <c r="AL8" s="7"/>
      <c r="AM8" s="7"/>
      <c r="AN8" s="7"/>
      <c r="AO8" s="7"/>
      <c r="AP8" s="7"/>
      <c r="AQ8" s="7"/>
      <c r="AR8" s="7"/>
      <c r="AS8" s="7"/>
      <c r="AT8" s="7"/>
      <c r="AU8" s="7"/>
      <c r="AV8" s="7"/>
      <c r="AW8" s="7"/>
      <c r="AX8" s="13">
        <v>44926</v>
      </c>
      <c r="AY8" s="7"/>
      <c r="AZ8" s="7"/>
      <c r="BA8" s="7"/>
      <c r="BB8" s="7"/>
      <c r="BC8" s="7"/>
      <c r="BD8" s="50" t="s">
        <v>281</v>
      </c>
      <c r="BE8" s="6" t="s">
        <v>34</v>
      </c>
      <c r="BF8" s="18" t="str">
        <f>IF(R8=100%,IF(R8&gt;25%,"CUMPLIDA","PENDIENTE"),IF(R8&lt;75%,"INCUMPLIDA","PENDIENTE"))</f>
        <v>CUMPLIDA</v>
      </c>
      <c r="BG8" s="9" t="s">
        <v>35</v>
      </c>
      <c r="BH8" s="6" t="s">
        <v>240</v>
      </c>
      <c r="BI8" s="6" t="s">
        <v>235</v>
      </c>
    </row>
    <row r="9" spans="2:62" s="21" customFormat="1" ht="45" customHeight="1" x14ac:dyDescent="0.3">
      <c r="B9" s="6" t="s">
        <v>25</v>
      </c>
      <c r="C9" s="167"/>
      <c r="D9" s="160"/>
      <c r="E9" s="158"/>
      <c r="F9" s="158"/>
      <c r="G9" s="8" t="s">
        <v>61</v>
      </c>
      <c r="H9" s="6" t="s">
        <v>58</v>
      </c>
      <c r="I9" s="32">
        <v>2</v>
      </c>
      <c r="J9" s="33" t="s">
        <v>50</v>
      </c>
      <c r="K9" s="11">
        <v>1</v>
      </c>
      <c r="L9" s="34">
        <v>44470</v>
      </c>
      <c r="M9" s="35">
        <v>44592</v>
      </c>
      <c r="N9" s="36">
        <v>44579</v>
      </c>
      <c r="O9" s="37" t="s">
        <v>62</v>
      </c>
      <c r="P9" s="14">
        <v>1</v>
      </c>
      <c r="Q9" s="15">
        <f>IF(P9="","",IF(OR($I9=0,$I9="",N9=""),"",P9/$I9))</f>
        <v>0.5</v>
      </c>
      <c r="R9" s="19">
        <f t="shared" ref="R9" si="15">(IF(OR($K9="",Q9=""),"",IF(OR($K9=0,Q9=0),0,IF((Q9*100%)/$K9&gt;100%,100%,(Q9*100%)/$K9))))</f>
        <v>0.5</v>
      </c>
      <c r="S9" s="20" t="str">
        <f t="shared" ref="S9" si="16">IF(P9="","",IF(R9&lt;100%, IF(R9&lt;50%, "ALERTA","EN TERMINO"), IF(R9=100%, "OK", "EN TERMINO")))</f>
        <v>EN TERMINO</v>
      </c>
      <c r="T9" s="41" t="s">
        <v>63</v>
      </c>
      <c r="U9" s="6" t="s">
        <v>34</v>
      </c>
      <c r="V9" s="18" t="str">
        <f>IF(R9=100%,IF(R9&gt;25%,"CUMPLIDA","PENDIENTE"),IF(R9&lt;100%,"INCUMPLIDA","PENDIENTE"))</f>
        <v>INCUMPLIDA</v>
      </c>
      <c r="W9" s="13">
        <v>44655</v>
      </c>
      <c r="X9" s="14"/>
      <c r="Y9" s="14">
        <v>3</v>
      </c>
      <c r="Z9" s="15">
        <f t="shared" ref="Z9" si="17">IF(Y9="","",IF(OR($I9=0,$I9="",W9=""),"",Y9/$I9))</f>
        <v>1.5</v>
      </c>
      <c r="AA9" s="19">
        <f t="shared" ref="AA9" si="18">(IF(OR($K9="",Z9=""),"",IF(OR($K9=0,Z9=0),0,IF((Z9*100%)/$K9&gt;100%,100%,(Z9*100%)/$K9))))</f>
        <v>1</v>
      </c>
      <c r="AB9" s="20" t="str">
        <f t="shared" ref="AB9" si="19">IF(Y9="","",IF(AA9&lt;100%, IF(AA9&lt;50%, "ALERTA","EN TERMINO"), IF(AA9=100%, "OK", "EN TERMINO")))</f>
        <v>OK</v>
      </c>
      <c r="AC9" s="8" t="s">
        <v>64</v>
      </c>
      <c r="AD9" s="6" t="s">
        <v>34</v>
      </c>
      <c r="AE9" s="18" t="str">
        <f>IF(AA9=100%,IF(AA9&gt;25%,"CUMPLIDA","PENDIENTE"),IF(AA9&lt;100%,"INCUMPLIDA","PENDIENTE"))</f>
        <v>CUMPLIDA</v>
      </c>
      <c r="AF9" s="7"/>
      <c r="AG9" s="7"/>
      <c r="AH9" s="7"/>
      <c r="AI9" s="7"/>
      <c r="AJ9" s="7"/>
      <c r="AK9" s="7"/>
      <c r="AL9" s="7"/>
      <c r="AM9" s="7"/>
      <c r="AN9" s="7"/>
      <c r="AO9" s="7"/>
      <c r="AP9" s="7"/>
      <c r="AQ9" s="7"/>
      <c r="AR9" s="7"/>
      <c r="AS9" s="7"/>
      <c r="AT9" s="7"/>
      <c r="AU9" s="7"/>
      <c r="AV9" s="7"/>
      <c r="AW9" s="7"/>
      <c r="AX9" s="13">
        <v>44926</v>
      </c>
      <c r="AY9" s="7"/>
      <c r="AZ9" s="7"/>
      <c r="BA9" s="7"/>
      <c r="BB9" s="7"/>
      <c r="BC9" s="7"/>
      <c r="BD9" s="50" t="s">
        <v>282</v>
      </c>
      <c r="BE9" s="6" t="s">
        <v>34</v>
      </c>
      <c r="BF9" s="18" t="str">
        <f t="shared" ref="BF9" si="20">IF(AA9=100%,IF(AA9&gt;25%,"CUMPLIDA","PENDIENTE"),IF(AA9&lt;75%,"INCUMPLIDA","PENDIENTE"))</f>
        <v>CUMPLIDA</v>
      </c>
      <c r="BG9" s="9" t="s">
        <v>35</v>
      </c>
      <c r="BH9" s="6" t="s">
        <v>240</v>
      </c>
      <c r="BI9" s="6" t="s">
        <v>235</v>
      </c>
    </row>
    <row r="10" spans="2:62" s="21" customFormat="1" ht="45" customHeight="1" x14ac:dyDescent="0.3">
      <c r="B10" s="6" t="s">
        <v>25</v>
      </c>
      <c r="C10" s="167"/>
      <c r="D10" s="31" t="s">
        <v>65</v>
      </c>
      <c r="E10" s="6" t="s">
        <v>66</v>
      </c>
      <c r="F10" s="42" t="s">
        <v>67</v>
      </c>
      <c r="G10" s="8" t="s">
        <v>68</v>
      </c>
      <c r="H10" s="8" t="s">
        <v>69</v>
      </c>
      <c r="I10" s="16">
        <v>1</v>
      </c>
      <c r="J10" s="10" t="s">
        <v>70</v>
      </c>
      <c r="K10" s="11">
        <v>1</v>
      </c>
      <c r="L10" s="34">
        <v>44470</v>
      </c>
      <c r="M10" s="23">
        <v>44592</v>
      </c>
      <c r="N10" s="36">
        <v>44603</v>
      </c>
      <c r="O10" s="43" t="s">
        <v>71</v>
      </c>
      <c r="P10" s="14">
        <v>100</v>
      </c>
      <c r="Q10" s="15">
        <f t="shared" ref="Q10:Q16" si="21">IF(P10="","",IF(OR($I10=0,$I10="",N10=""),"",P10/$I10))</f>
        <v>100</v>
      </c>
      <c r="R10" s="19">
        <f t="shared" ref="R10:R16" si="22">(IF(OR($K10="",Q10=""),"",IF(OR($K10=0,Q10=0),0,IF((Q10*100%)/$K10&gt;100%,100%,(Q10*100%)/$K10))))</f>
        <v>1</v>
      </c>
      <c r="S10" s="20" t="str">
        <f t="shared" ref="S10:S16" si="23">IF(P10="","",IF(R10&lt;100%, IF(R10&lt;50%, "ALERTA","EN TERMINO"), IF(R10=100%, "OK", "EN TERMINO")))</f>
        <v>OK</v>
      </c>
      <c r="T10" s="6" t="s">
        <v>72</v>
      </c>
      <c r="U10" s="6" t="s">
        <v>73</v>
      </c>
      <c r="V10" s="18" t="str">
        <f t="shared" ref="V10:V14" si="24">IF(R10=100%,IF(R10&gt;25%,"CUMPLIDA","PENDIENTE"),IF(R10&lt;100%,"INCUMPLIDA","PENDIENTE"))</f>
        <v>CUMPLIDA</v>
      </c>
      <c r="W10" s="13"/>
      <c r="X10" s="7"/>
      <c r="Y10" s="7"/>
      <c r="Z10" s="7"/>
      <c r="AA10" s="7"/>
      <c r="AB10" s="7"/>
      <c r="AC10" s="7"/>
      <c r="AD10" s="39"/>
      <c r="AE10" s="18" t="s">
        <v>53</v>
      </c>
      <c r="AF10" s="7"/>
      <c r="AG10" s="7"/>
      <c r="AH10" s="7"/>
      <c r="AI10" s="7"/>
      <c r="AJ10" s="7"/>
      <c r="AK10" s="7"/>
      <c r="AL10" s="7"/>
      <c r="AM10" s="7"/>
      <c r="AN10" s="7"/>
      <c r="AO10" s="7"/>
      <c r="AP10" s="7"/>
      <c r="AQ10" s="7"/>
      <c r="AR10" s="7"/>
      <c r="AS10" s="7"/>
      <c r="AT10" s="7"/>
      <c r="AU10" s="7"/>
      <c r="AV10" s="7"/>
      <c r="AW10" s="7"/>
      <c r="AX10" s="13">
        <v>44926</v>
      </c>
      <c r="AY10" s="7"/>
      <c r="AZ10" s="7"/>
      <c r="BA10" s="7"/>
      <c r="BB10" s="7"/>
      <c r="BC10" s="7"/>
      <c r="BD10" s="50" t="s">
        <v>283</v>
      </c>
      <c r="BE10" s="6" t="s">
        <v>73</v>
      </c>
      <c r="BF10" s="18" t="str">
        <f t="shared" ref="BF10:BF12" si="25">IF(R10=100%,IF(R10&gt;25%,"CUMPLIDA","PENDIENTE"),IF(R10&lt;75%,"INCUMPLIDA","PENDIENTE"))</f>
        <v>CUMPLIDA</v>
      </c>
      <c r="BG10" s="9" t="s">
        <v>35</v>
      </c>
      <c r="BH10" s="6" t="s">
        <v>240</v>
      </c>
      <c r="BI10" s="6" t="s">
        <v>235</v>
      </c>
    </row>
    <row r="11" spans="2:62" s="21" customFormat="1" ht="36" customHeight="1" x14ac:dyDescent="0.3">
      <c r="B11" s="6" t="s">
        <v>25</v>
      </c>
      <c r="C11" s="167"/>
      <c r="D11" s="31" t="s">
        <v>74</v>
      </c>
      <c r="E11" s="6" t="s">
        <v>75</v>
      </c>
      <c r="F11" s="42" t="s">
        <v>76</v>
      </c>
      <c r="G11" s="8" t="s">
        <v>77</v>
      </c>
      <c r="H11" s="8" t="s">
        <v>78</v>
      </c>
      <c r="I11" s="44">
        <v>1</v>
      </c>
      <c r="J11" s="10" t="s">
        <v>70</v>
      </c>
      <c r="K11" s="11">
        <v>1</v>
      </c>
      <c r="L11" s="34">
        <v>44470</v>
      </c>
      <c r="M11" s="23">
        <v>44592</v>
      </c>
      <c r="N11" s="36">
        <v>44603</v>
      </c>
      <c r="O11" s="43" t="s">
        <v>79</v>
      </c>
      <c r="P11" s="14">
        <v>100</v>
      </c>
      <c r="Q11" s="15">
        <f t="shared" si="21"/>
        <v>100</v>
      </c>
      <c r="R11" s="19">
        <f t="shared" si="22"/>
        <v>1</v>
      </c>
      <c r="S11" s="20" t="str">
        <f t="shared" si="23"/>
        <v>OK</v>
      </c>
      <c r="T11" s="6" t="s">
        <v>72</v>
      </c>
      <c r="U11" s="6" t="s">
        <v>73</v>
      </c>
      <c r="V11" s="18" t="str">
        <f t="shared" si="24"/>
        <v>CUMPLIDA</v>
      </c>
      <c r="W11" s="13"/>
      <c r="X11" s="7"/>
      <c r="Y11" s="7"/>
      <c r="Z11" s="7"/>
      <c r="AA11" s="7"/>
      <c r="AB11" s="7"/>
      <c r="AC11" s="7"/>
      <c r="AD11" s="39"/>
      <c r="AE11" s="18" t="s">
        <v>53</v>
      </c>
      <c r="AF11" s="7"/>
      <c r="AG11" s="7"/>
      <c r="AH11" s="7"/>
      <c r="AI11" s="7"/>
      <c r="AJ11" s="7"/>
      <c r="AK11" s="7"/>
      <c r="AL11" s="7"/>
      <c r="AM11" s="7"/>
      <c r="AN11" s="7"/>
      <c r="AO11" s="7"/>
      <c r="AP11" s="7"/>
      <c r="AQ11" s="7"/>
      <c r="AR11" s="7"/>
      <c r="AS11" s="7"/>
      <c r="AT11" s="7"/>
      <c r="AU11" s="7"/>
      <c r="AV11" s="7"/>
      <c r="AW11" s="7"/>
      <c r="AX11" s="13">
        <v>44926</v>
      </c>
      <c r="AY11" s="7"/>
      <c r="AZ11" s="7"/>
      <c r="BA11" s="7"/>
      <c r="BB11" s="7"/>
      <c r="BC11" s="7"/>
      <c r="BD11" s="50" t="s">
        <v>284</v>
      </c>
      <c r="BE11" s="6" t="s">
        <v>73</v>
      </c>
      <c r="BF11" s="18" t="str">
        <f t="shared" si="25"/>
        <v>CUMPLIDA</v>
      </c>
      <c r="BG11" s="9" t="s">
        <v>35</v>
      </c>
      <c r="BH11" s="6" t="s">
        <v>240</v>
      </c>
      <c r="BI11" s="6" t="s">
        <v>235</v>
      </c>
    </row>
    <row r="12" spans="2:62" s="21" customFormat="1" ht="44.25" customHeight="1" x14ac:dyDescent="0.3">
      <c r="B12" s="6" t="s">
        <v>25</v>
      </c>
      <c r="C12" s="167"/>
      <c r="D12" s="31" t="s">
        <v>80</v>
      </c>
      <c r="E12" s="6" t="s">
        <v>81</v>
      </c>
      <c r="F12" s="42" t="s">
        <v>82</v>
      </c>
      <c r="G12" s="8" t="s">
        <v>83</v>
      </c>
      <c r="H12" s="8" t="s">
        <v>84</v>
      </c>
      <c r="I12" s="6">
        <v>1</v>
      </c>
      <c r="J12" s="10" t="s">
        <v>70</v>
      </c>
      <c r="K12" s="11">
        <v>1</v>
      </c>
      <c r="L12" s="34">
        <v>44470</v>
      </c>
      <c r="M12" s="45">
        <v>44592</v>
      </c>
      <c r="N12" s="36">
        <v>44603</v>
      </c>
      <c r="O12" s="43" t="s">
        <v>85</v>
      </c>
      <c r="P12" s="14">
        <v>1</v>
      </c>
      <c r="Q12" s="15">
        <f t="shared" si="21"/>
        <v>1</v>
      </c>
      <c r="R12" s="19">
        <f t="shared" si="22"/>
        <v>1</v>
      </c>
      <c r="S12" s="20" t="str">
        <f t="shared" si="23"/>
        <v>OK</v>
      </c>
      <c r="T12" s="6" t="s">
        <v>86</v>
      </c>
      <c r="U12" s="6" t="s">
        <v>73</v>
      </c>
      <c r="V12" s="18" t="str">
        <f t="shared" si="24"/>
        <v>CUMPLIDA</v>
      </c>
      <c r="W12" s="13"/>
      <c r="X12" s="7"/>
      <c r="Y12" s="7"/>
      <c r="Z12" s="7"/>
      <c r="AA12" s="7"/>
      <c r="AB12" s="7"/>
      <c r="AC12" s="7"/>
      <c r="AD12" s="39"/>
      <c r="AE12" s="18" t="s">
        <v>53</v>
      </c>
      <c r="AF12" s="7"/>
      <c r="AG12" s="7"/>
      <c r="AH12" s="7"/>
      <c r="AI12" s="7"/>
      <c r="AJ12" s="7"/>
      <c r="AK12" s="7"/>
      <c r="AL12" s="7"/>
      <c r="AM12" s="7"/>
      <c r="AN12" s="46"/>
      <c r="AO12" s="7"/>
      <c r="AP12" s="7"/>
      <c r="AQ12" s="7"/>
      <c r="AR12" s="7"/>
      <c r="AS12" s="7"/>
      <c r="AT12" s="7"/>
      <c r="AU12" s="7"/>
      <c r="AV12" s="7"/>
      <c r="AW12" s="7"/>
      <c r="AX12" s="13">
        <v>44926</v>
      </c>
      <c r="AY12" s="7"/>
      <c r="AZ12" s="7"/>
      <c r="BA12" s="7"/>
      <c r="BB12" s="7"/>
      <c r="BC12" s="7"/>
      <c r="BD12" s="50" t="s">
        <v>285</v>
      </c>
      <c r="BE12" s="6" t="s">
        <v>73</v>
      </c>
      <c r="BF12" s="18" t="str">
        <f t="shared" si="25"/>
        <v>CUMPLIDA</v>
      </c>
      <c r="BG12" s="9" t="s">
        <v>35</v>
      </c>
      <c r="BH12" s="6" t="s">
        <v>240</v>
      </c>
      <c r="BI12" s="6" t="s">
        <v>235</v>
      </c>
    </row>
    <row r="13" spans="2:62" s="21" customFormat="1" ht="45" customHeight="1" x14ac:dyDescent="0.3">
      <c r="B13" s="6" t="s">
        <v>25</v>
      </c>
      <c r="C13" s="167"/>
      <c r="D13" s="31" t="s">
        <v>87</v>
      </c>
      <c r="E13" s="6" t="s">
        <v>88</v>
      </c>
      <c r="F13" s="42" t="s">
        <v>89</v>
      </c>
      <c r="G13" s="6" t="s">
        <v>90</v>
      </c>
      <c r="H13" s="6" t="s">
        <v>91</v>
      </c>
      <c r="I13" s="6">
        <v>1</v>
      </c>
      <c r="J13" s="48" t="s">
        <v>92</v>
      </c>
      <c r="K13" s="11">
        <v>1</v>
      </c>
      <c r="L13" s="49">
        <v>44470</v>
      </c>
      <c r="M13" s="13">
        <v>44804</v>
      </c>
      <c r="N13" s="36">
        <v>44603</v>
      </c>
      <c r="O13" s="43" t="s">
        <v>93</v>
      </c>
      <c r="P13" s="14">
        <v>0.25</v>
      </c>
      <c r="Q13" s="15">
        <f>IF(P13="","",IF(OR($I13=0,$I13="",N13=""),"",P13/$I13))</f>
        <v>0.25</v>
      </c>
      <c r="R13" s="19">
        <f t="shared" si="22"/>
        <v>0.25</v>
      </c>
      <c r="S13" s="20" t="str">
        <f t="shared" si="23"/>
        <v>ALERTA</v>
      </c>
      <c r="T13" s="6" t="s">
        <v>94</v>
      </c>
      <c r="U13" s="6" t="s">
        <v>73</v>
      </c>
      <c r="V13" s="18" t="str">
        <f>IF(R13=100%,IF(R13&gt;25%,"CUMPLIDA","PENDIENTE"),IF(R13&lt;25%,"ATENCIÓN","PENDIENTE"))</f>
        <v>PENDIENTE</v>
      </c>
      <c r="W13" s="13" t="s">
        <v>95</v>
      </c>
      <c r="X13" s="50" t="s">
        <v>96</v>
      </c>
      <c r="Y13" s="14">
        <v>0.25</v>
      </c>
      <c r="Z13" s="15">
        <f>IF(Y13="","",IF(OR($I13=0,$I13="",W13=""),"",Y13/$I13))</f>
        <v>0.25</v>
      </c>
      <c r="AA13" s="19">
        <f t="shared" ref="AA13" si="26">(IF(OR($K13="",Z13=""),"",IF(OR($K13=0,Z13=0),0,IF((Z13*100%)/$K13&gt;100%,100%,(Z13*100%)/$K13))))</f>
        <v>0.25</v>
      </c>
      <c r="AB13" s="20" t="str">
        <f t="shared" ref="AB13" si="27">IF(Y13="","",IF(AA13&lt;100%, IF(AA13&lt;50%, "ALERTA","EN TERMINO"), IF(AA13=100%, "OK", "EN TERMINO")))</f>
        <v>ALERTA</v>
      </c>
      <c r="AC13" s="17" t="s">
        <v>97</v>
      </c>
      <c r="AD13" s="6" t="s">
        <v>98</v>
      </c>
      <c r="AE13" s="18" t="str">
        <f>IF(AA13=100%,IF(AA13&gt;25%,"CUMPLIDA","PENDIENTE"),IF(AA13&lt;25%,"INCUMPLIDA","PENDIENTE"))</f>
        <v>PENDIENTE</v>
      </c>
      <c r="AF13" s="14" t="s">
        <v>99</v>
      </c>
      <c r="AG13" s="50" t="s">
        <v>100</v>
      </c>
      <c r="AH13" s="14">
        <v>1</v>
      </c>
      <c r="AI13" s="15">
        <v>1</v>
      </c>
      <c r="AJ13" s="19">
        <f t="shared" ref="AJ13" si="28">(IF(OR($K13="",AI13=""),"",IF(OR($K13=0,AI13=0),0,IF((AI13*100%)/$K13&gt;100%,100%,(AI13*100%)/$K13))))</f>
        <v>1</v>
      </c>
      <c r="AK13" s="20" t="str">
        <f t="shared" ref="AK13" si="29">IF(AH13="","",IF(AJ13&lt;100%, IF(AJ13&lt;50%, "ALERTA","EN TERMINO"), IF(AJ13=100%, "OK", "EN TERMINO")))</f>
        <v>OK</v>
      </c>
      <c r="AL13" s="51" t="s">
        <v>242</v>
      </c>
      <c r="AM13" s="52" t="s">
        <v>101</v>
      </c>
      <c r="AN13" s="18" t="str">
        <f>IF(AJ13=100%,IF(AJ13&gt;25%,"CUMPLIDA","PENDIENTE"),IF(AJ13&lt;75%,"ATENCIÓN","PENDIENTE"))</f>
        <v>CUMPLIDA</v>
      </c>
      <c r="AO13" s="14" t="s">
        <v>102</v>
      </c>
      <c r="AP13" s="50" t="s">
        <v>100</v>
      </c>
      <c r="AQ13" s="14">
        <v>1</v>
      </c>
      <c r="AR13" s="15">
        <f>IF(AQ13="","",IF(OR($I13=0,$I13="",AO13=""),"",AQ13/$I13))</f>
        <v>1</v>
      </c>
      <c r="AS13" s="19">
        <f>(IF(OR($K13="",AR13=""),"",IF(OR($K13=0,AR13=0),0,IF((AR13*100%)/$K13&gt;100%,100%,(AR13*100%)/$K13))))</f>
        <v>1</v>
      </c>
      <c r="AT13" s="20" t="str">
        <f t="shared" ref="AT13" si="30">IF(AQ13="","",IF(AS13&lt;100%, IF(AS13&lt;50%, "ALERTA","EN TERMINO"), IF(AS13=100%, "OK", "EN TERMINO")))</f>
        <v>OK</v>
      </c>
      <c r="AU13" s="51" t="s">
        <v>242</v>
      </c>
      <c r="AV13" s="47" t="s">
        <v>73</v>
      </c>
      <c r="AW13" s="18" t="str">
        <f>IF(AS13=100%,IF(AS13&gt;25%,"CUMPLIDA","PENDIENTE"),IF(AS13&lt;75%,"INCUMPLIDA","PENDIENTE"))</f>
        <v>CUMPLIDA</v>
      </c>
      <c r="AX13" s="13">
        <v>44926</v>
      </c>
      <c r="AY13" s="53"/>
      <c r="AZ13" s="14">
        <v>1</v>
      </c>
      <c r="BA13" s="15">
        <f>IF(AZ13="","",IF(OR($I13=0,$I13="",AX13=""),"",AZ13/$I13))</f>
        <v>1</v>
      </c>
      <c r="BB13" s="19">
        <f>(IF(OR($K13="",BA13=""),"",IF(OR($K13=0,BA13=0),0,IF((BA13*100%)/$K13&gt;100%,100%,(BA13*100%)/$K13))))</f>
        <v>1</v>
      </c>
      <c r="BC13" s="20" t="str">
        <f t="shared" ref="BC13:BC34" si="31">IF(AZ13="","",IF(BB13&lt;100%, IF(BB13&lt;50%, "ALERTA","EN TERMINO"), IF(BB13=100%, "OK", "EN TERMINO")))</f>
        <v>OK</v>
      </c>
      <c r="BD13" s="53" t="s">
        <v>286</v>
      </c>
      <c r="BE13" s="14" t="s">
        <v>103</v>
      </c>
      <c r="BF13" s="18" t="str">
        <f>IF(BB13=100%,IF(BB13&gt;25%,"CUMPLIDA","PENDIENTE"),IF(BB13&lt;75%,"INCUMPLIDA","PENDIENTE"))</f>
        <v>CUMPLIDA</v>
      </c>
      <c r="BG13" s="9" t="s">
        <v>35</v>
      </c>
      <c r="BH13" s="6" t="s">
        <v>240</v>
      </c>
      <c r="BI13" s="6" t="s">
        <v>235</v>
      </c>
    </row>
    <row r="14" spans="2:62" s="21" customFormat="1" ht="45" customHeight="1" x14ac:dyDescent="0.3">
      <c r="B14" s="6" t="s">
        <v>25</v>
      </c>
      <c r="C14" s="167"/>
      <c r="D14" s="31" t="s">
        <v>104</v>
      </c>
      <c r="E14" s="6" t="s">
        <v>105</v>
      </c>
      <c r="F14" s="42" t="s">
        <v>106</v>
      </c>
      <c r="G14" s="6" t="s">
        <v>107</v>
      </c>
      <c r="H14" s="6" t="s">
        <v>78</v>
      </c>
      <c r="I14" s="44">
        <v>1</v>
      </c>
      <c r="J14" s="54" t="s">
        <v>70</v>
      </c>
      <c r="K14" s="11">
        <v>1</v>
      </c>
      <c r="L14" s="13">
        <v>44470</v>
      </c>
      <c r="M14" s="45">
        <v>44592</v>
      </c>
      <c r="N14" s="36">
        <v>44603</v>
      </c>
      <c r="O14" s="43" t="s">
        <v>108</v>
      </c>
      <c r="P14" s="14">
        <v>100</v>
      </c>
      <c r="Q14" s="15">
        <f t="shared" si="21"/>
        <v>100</v>
      </c>
      <c r="R14" s="19">
        <f t="shared" si="22"/>
        <v>1</v>
      </c>
      <c r="S14" s="20" t="str">
        <f t="shared" si="23"/>
        <v>OK</v>
      </c>
      <c r="T14" s="6" t="s">
        <v>72</v>
      </c>
      <c r="U14" s="6" t="s">
        <v>73</v>
      </c>
      <c r="V14" s="18" t="str">
        <f t="shared" si="24"/>
        <v>CUMPLIDA</v>
      </c>
      <c r="W14" s="13"/>
      <c r="X14" s="7"/>
      <c r="Y14" s="7"/>
      <c r="Z14" s="7"/>
      <c r="AA14" s="7"/>
      <c r="AB14" s="7"/>
      <c r="AC14" s="7"/>
      <c r="AD14" s="39"/>
      <c r="AE14" s="18" t="s">
        <v>53</v>
      </c>
      <c r="AF14" s="14"/>
      <c r="AG14" s="14"/>
      <c r="AH14" s="14"/>
      <c r="AI14" s="15" t="str">
        <f t="shared" ref="AI14:AI23" si="32">IF(AH14="","",IF(OR($I14=0,$I14="",AF14=""),"",AH14/$I14))</f>
        <v/>
      </c>
      <c r="AJ14" s="19" t="str">
        <f t="shared" ref="AJ14:AJ24" si="33">(IF(OR($K14="",AI14=""),"",IF(OR($K14=0,AI14=0),0,IF((AI14*100%)/$K14&gt;100%,100%,(AI14*100%)/$K14))))</f>
        <v/>
      </c>
      <c r="AK14" s="20" t="str">
        <f t="shared" ref="AK14:AK24" si="34">IF(AH14="","",IF(AJ14&lt;100%, IF(AJ14&lt;50%, "ALERTA","EN TERMINO"), IF(AJ14=100%, "OK", "EN TERMINO")))</f>
        <v/>
      </c>
      <c r="AL14" s="55"/>
      <c r="AM14" s="14"/>
      <c r="AN14" s="18" t="str">
        <f t="shared" ref="AN14:AN24" si="35">IF(AJ14=100%,IF(AJ14&gt;25%,"CUMPLIDA","PENDIENTE"),IF(AJ14&lt;25%,"INCUMPLIDA","PENDIENTE"))</f>
        <v>PENDIENTE</v>
      </c>
      <c r="AO14" s="47"/>
      <c r="AP14" s="47"/>
      <c r="AQ14" s="47"/>
      <c r="AR14" s="15" t="str">
        <f t="shared" ref="AR14:AR33" si="36">IF(AQ14="","",IF(OR($I14=0,$I14="",AO14=""),"",AQ14/$I14))</f>
        <v/>
      </c>
      <c r="AS14" s="19" t="str">
        <f t="shared" ref="AS14:AS33" si="37">(IF(OR($K14="",AR14=""),"",IF(OR($K14=0,AR14=0),0,IF((AR14*100%)/$K14&gt;100%,100%,(AR14*100%)/$K14))))</f>
        <v/>
      </c>
      <c r="AT14" s="20" t="str">
        <f t="shared" ref="AT14:AT33" si="38">IF(AQ14="","",IF(AS14&lt;100%, IF(AS14&lt;50%, "ALERTA","EN TERMINO"), IF(AS14=100%, "OK", "EN TERMINO")))</f>
        <v/>
      </c>
      <c r="AU14" s="47"/>
      <c r="AV14" s="47"/>
      <c r="AW14" s="18" t="str">
        <f t="shared" ref="AW14:AW23" si="39">IF(AS14=100%,IF(AS14&gt;25%,"CUMPLIDA","PENDIENTE"),IF(AS14&lt;75%,"INCUMPLIDA","PENDIENTE"))</f>
        <v>PENDIENTE</v>
      </c>
      <c r="AX14" s="13">
        <v>44926</v>
      </c>
      <c r="AY14" s="56"/>
      <c r="AZ14" s="47"/>
      <c r="BA14" s="15" t="str">
        <f t="shared" ref="BA14:BA33" si="40">IF(AZ14="","",IF(OR($I14=0,$I14="",AX14=""),"",AZ14/$I14))</f>
        <v/>
      </c>
      <c r="BB14" s="19" t="str">
        <f t="shared" ref="BB14:BB33" si="41">(IF(OR($K14="",BA14=""),"",IF(OR($K14=0,BA14=0),0,IF((BA14*100%)/$K14&gt;100%,100%,(BA14*100%)/$K14))))</f>
        <v/>
      </c>
      <c r="BC14" s="20" t="str">
        <f t="shared" si="31"/>
        <v/>
      </c>
      <c r="BD14" s="53" t="s">
        <v>287</v>
      </c>
      <c r="BE14" s="6" t="s">
        <v>73</v>
      </c>
      <c r="BF14" s="18" t="str">
        <f>IF(R14=100%,IF(R14&gt;25%,"CUMPLIDA","PENDIENTE"),IF(R14&lt;75%,"INCUMPLIDA","PENDIENTE"))</f>
        <v>CUMPLIDA</v>
      </c>
      <c r="BG14" s="9" t="s">
        <v>35</v>
      </c>
      <c r="BH14" s="6" t="s">
        <v>240</v>
      </c>
      <c r="BI14" s="6" t="s">
        <v>235</v>
      </c>
    </row>
    <row r="15" spans="2:62" s="21" customFormat="1" ht="45" customHeight="1" x14ac:dyDescent="0.3">
      <c r="B15" s="6" t="s">
        <v>25</v>
      </c>
      <c r="C15" s="167"/>
      <c r="D15" s="31" t="s">
        <v>109</v>
      </c>
      <c r="E15" s="6" t="s">
        <v>110</v>
      </c>
      <c r="F15" s="42" t="s">
        <v>111</v>
      </c>
      <c r="G15" s="6" t="s">
        <v>112</v>
      </c>
      <c r="H15" s="6" t="s">
        <v>113</v>
      </c>
      <c r="I15" s="6">
        <v>1</v>
      </c>
      <c r="J15" s="54" t="s">
        <v>70</v>
      </c>
      <c r="K15" s="11">
        <v>1</v>
      </c>
      <c r="L15" s="13">
        <v>44470</v>
      </c>
      <c r="M15" s="45">
        <v>44592</v>
      </c>
      <c r="N15" s="36">
        <v>44603</v>
      </c>
      <c r="O15" s="37"/>
      <c r="P15" s="14">
        <v>0.8</v>
      </c>
      <c r="Q15" s="15">
        <f t="shared" si="21"/>
        <v>0.8</v>
      </c>
      <c r="R15" s="16">
        <f t="shared" si="22"/>
        <v>0.8</v>
      </c>
      <c r="S15" s="9" t="str">
        <f t="shared" si="23"/>
        <v>EN TERMINO</v>
      </c>
      <c r="T15" s="41" t="s">
        <v>243</v>
      </c>
      <c r="U15" s="6" t="s">
        <v>73</v>
      </c>
      <c r="V15" s="18" t="str">
        <f>IF(R15=100%,IF(R15&gt;25%,"CUMPLIDA","PENDIENTE"),IF(R15&lt;100%,"INCUMPLIDA","PENDIENTE"))</f>
        <v>INCUMPLIDA</v>
      </c>
      <c r="W15" s="13">
        <v>44637</v>
      </c>
      <c r="X15" s="8" t="s">
        <v>114</v>
      </c>
      <c r="Y15" s="14">
        <v>1</v>
      </c>
      <c r="Z15" s="15">
        <f t="shared" ref="Z15" si="42">IF(Y15="","",IF(OR($I15=0,$I15="",W15=""),"",Y15/$I15))</f>
        <v>1</v>
      </c>
      <c r="AA15" s="19">
        <f t="shared" ref="AA15" si="43">(IF(OR($K15="",Z15=""),"",IF(OR($K15=0,Z15=0),0,IF((Z15*100%)/$K15&gt;100%,100%,(Z15*100%)/$K15))))</f>
        <v>1</v>
      </c>
      <c r="AB15" s="20" t="str">
        <f t="shared" ref="AB15" si="44">IF(Y15="","",IF(AA15&lt;100%, IF(AA15&lt;50%, "ALERTA","EN TERMINO"), IF(AA15=100%, "OK", "EN TERMINO")))</f>
        <v>OK</v>
      </c>
      <c r="AC15" s="57" t="s">
        <v>115</v>
      </c>
      <c r="AD15" s="6" t="s">
        <v>34</v>
      </c>
      <c r="AE15" s="18" t="str">
        <f t="shared" ref="AE15:AE20" si="45">IF(AA15=100%,IF(AA15&gt;25%,"CUMPLIDA","PENDIENTE"),IF(AA15&lt;100%,"INCUMPLIDA","PENDIENTE"))</f>
        <v>CUMPLIDA</v>
      </c>
      <c r="AF15" s="14"/>
      <c r="AG15" s="14"/>
      <c r="AH15" s="14"/>
      <c r="AI15" s="15" t="str">
        <f t="shared" si="32"/>
        <v/>
      </c>
      <c r="AJ15" s="19" t="str">
        <f t="shared" si="33"/>
        <v/>
      </c>
      <c r="AK15" s="20" t="str">
        <f t="shared" si="34"/>
        <v/>
      </c>
      <c r="AL15" s="55"/>
      <c r="AM15" s="14"/>
      <c r="AN15" s="18" t="str">
        <f t="shared" si="35"/>
        <v>PENDIENTE</v>
      </c>
      <c r="AO15" s="47"/>
      <c r="AP15" s="47"/>
      <c r="AQ15" s="47"/>
      <c r="AR15" s="15" t="str">
        <f t="shared" si="36"/>
        <v/>
      </c>
      <c r="AS15" s="19" t="str">
        <f t="shared" si="37"/>
        <v/>
      </c>
      <c r="AT15" s="20" t="str">
        <f t="shared" si="38"/>
        <v/>
      </c>
      <c r="AU15" s="47"/>
      <c r="AV15" s="47"/>
      <c r="AW15" s="18" t="str">
        <f t="shared" si="39"/>
        <v>PENDIENTE</v>
      </c>
      <c r="AX15" s="13">
        <v>44926</v>
      </c>
      <c r="AY15" s="56"/>
      <c r="AZ15" s="47"/>
      <c r="BA15" s="15" t="str">
        <f t="shared" si="40"/>
        <v/>
      </c>
      <c r="BB15" s="19" t="str">
        <f t="shared" si="41"/>
        <v/>
      </c>
      <c r="BC15" s="20" t="str">
        <f t="shared" si="31"/>
        <v/>
      </c>
      <c r="BD15" s="53" t="s">
        <v>288</v>
      </c>
      <c r="BE15" s="6" t="s">
        <v>34</v>
      </c>
      <c r="BF15" s="18" t="str">
        <f t="shared" ref="BF15:BF23" si="46">IF(AA15=100%,IF(AA15&gt;25%,"CUMPLIDA","PENDIENTE"),IF(AA15&lt;75%,"INCUMPLIDA","PENDIENTE"))</f>
        <v>CUMPLIDA</v>
      </c>
      <c r="BG15" s="9" t="s">
        <v>35</v>
      </c>
      <c r="BH15" s="6" t="s">
        <v>240</v>
      </c>
      <c r="BI15" s="6" t="s">
        <v>235</v>
      </c>
    </row>
    <row r="16" spans="2:62" s="21" customFormat="1" ht="45" customHeight="1" x14ac:dyDescent="0.3">
      <c r="B16" s="6" t="s">
        <v>25</v>
      </c>
      <c r="C16" s="167"/>
      <c r="D16" s="159" t="s">
        <v>116</v>
      </c>
      <c r="E16" s="157" t="s">
        <v>117</v>
      </c>
      <c r="F16" s="157" t="s">
        <v>118</v>
      </c>
      <c r="G16" s="6" t="s">
        <v>119</v>
      </c>
      <c r="H16" s="6" t="s">
        <v>120</v>
      </c>
      <c r="I16" s="58">
        <v>1</v>
      </c>
      <c r="J16" s="54" t="s">
        <v>70</v>
      </c>
      <c r="K16" s="11">
        <v>1</v>
      </c>
      <c r="L16" s="13">
        <v>44470</v>
      </c>
      <c r="M16" s="45">
        <v>44592</v>
      </c>
      <c r="N16" s="36">
        <v>44603</v>
      </c>
      <c r="O16" s="37"/>
      <c r="P16" s="14">
        <v>0.5</v>
      </c>
      <c r="Q16" s="15">
        <f t="shared" si="21"/>
        <v>0.5</v>
      </c>
      <c r="R16" s="16">
        <f t="shared" si="22"/>
        <v>0.5</v>
      </c>
      <c r="S16" s="9" t="str">
        <f t="shared" si="23"/>
        <v>EN TERMINO</v>
      </c>
      <c r="T16" s="41" t="s">
        <v>121</v>
      </c>
      <c r="U16" s="6" t="s">
        <v>73</v>
      </c>
      <c r="V16" s="18" t="str">
        <f>IF(R16=100%,IF(R16&gt;25%,"CUMPLIDA","PENDIENTE"),IF(R16&lt;100%,"INCUMPLIDA","PENDIENTE"))</f>
        <v>INCUMPLIDA</v>
      </c>
      <c r="W16" s="13">
        <v>44637</v>
      </c>
      <c r="X16" s="6" t="s">
        <v>122</v>
      </c>
      <c r="Y16" s="14">
        <v>3</v>
      </c>
      <c r="Z16" s="15">
        <f t="shared" ref="Z16" si="47">IF(Y16="","",IF(OR($I16=0,$I16="",W16=""),"",Y16/$I16))</f>
        <v>3</v>
      </c>
      <c r="AA16" s="19">
        <f t="shared" ref="AA16" si="48">(IF(OR($K16="",Z16=""),"",IF(OR($K16=0,Z16=0),0,IF((Z16*100%)/$K16&gt;100%,100%,(Z16*100%)/$K16))))</f>
        <v>1</v>
      </c>
      <c r="AB16" s="20" t="str">
        <f t="shared" ref="AB16" si="49">IF(Y16="","",IF(AA16&lt;100%, IF(AA16&lt;50%, "ALERTA","EN TERMINO"), IF(AA16=100%, "OK", "EN TERMINO")))</f>
        <v>OK</v>
      </c>
      <c r="AC16" s="59" t="s">
        <v>123</v>
      </c>
      <c r="AD16" s="6" t="s">
        <v>34</v>
      </c>
      <c r="AE16" s="18" t="str">
        <f t="shared" si="45"/>
        <v>CUMPLIDA</v>
      </c>
      <c r="AF16" s="14"/>
      <c r="AG16" s="14"/>
      <c r="AH16" s="14"/>
      <c r="AI16" s="15" t="str">
        <f t="shared" si="32"/>
        <v/>
      </c>
      <c r="AJ16" s="19" t="str">
        <f t="shared" si="33"/>
        <v/>
      </c>
      <c r="AK16" s="20" t="str">
        <f t="shared" si="34"/>
        <v/>
      </c>
      <c r="AL16" s="55"/>
      <c r="AM16" s="14"/>
      <c r="AN16" s="18" t="str">
        <f t="shared" si="35"/>
        <v>PENDIENTE</v>
      </c>
      <c r="AO16" s="47"/>
      <c r="AP16" s="47"/>
      <c r="AQ16" s="47"/>
      <c r="AR16" s="15" t="str">
        <f t="shared" si="36"/>
        <v/>
      </c>
      <c r="AS16" s="19" t="str">
        <f t="shared" si="37"/>
        <v/>
      </c>
      <c r="AT16" s="20" t="str">
        <f t="shared" si="38"/>
        <v/>
      </c>
      <c r="AU16" s="47"/>
      <c r="AV16" s="47"/>
      <c r="AW16" s="18" t="str">
        <f t="shared" si="39"/>
        <v>PENDIENTE</v>
      </c>
      <c r="AX16" s="13">
        <v>44926</v>
      </c>
      <c r="AY16" s="56"/>
      <c r="AZ16" s="47"/>
      <c r="BA16" s="15" t="str">
        <f t="shared" si="40"/>
        <v/>
      </c>
      <c r="BB16" s="19" t="str">
        <f t="shared" si="41"/>
        <v/>
      </c>
      <c r="BC16" s="20" t="str">
        <f t="shared" si="31"/>
        <v/>
      </c>
      <c r="BD16" s="53" t="s">
        <v>289</v>
      </c>
      <c r="BE16" s="6" t="s">
        <v>34</v>
      </c>
      <c r="BF16" s="18" t="str">
        <f t="shared" si="46"/>
        <v>CUMPLIDA</v>
      </c>
      <c r="BG16" s="9" t="s">
        <v>35</v>
      </c>
      <c r="BH16" s="6" t="s">
        <v>240</v>
      </c>
      <c r="BI16" s="6" t="s">
        <v>235</v>
      </c>
    </row>
    <row r="17" spans="2:61" s="2" customFormat="1" ht="45" customHeight="1" x14ac:dyDescent="0.25">
      <c r="B17" s="6" t="s">
        <v>25</v>
      </c>
      <c r="C17" s="167"/>
      <c r="D17" s="160"/>
      <c r="E17" s="158"/>
      <c r="F17" s="158"/>
      <c r="G17" s="6" t="s">
        <v>124</v>
      </c>
      <c r="H17" s="6" t="s">
        <v>125</v>
      </c>
      <c r="I17" s="6">
        <v>2</v>
      </c>
      <c r="J17" s="54" t="s">
        <v>70</v>
      </c>
      <c r="K17" s="11">
        <v>1</v>
      </c>
      <c r="L17" s="13">
        <v>44501</v>
      </c>
      <c r="M17" s="60">
        <v>44651</v>
      </c>
      <c r="N17" s="36">
        <v>44603</v>
      </c>
      <c r="O17" s="6" t="s">
        <v>126</v>
      </c>
      <c r="P17" s="14">
        <v>0.8</v>
      </c>
      <c r="Q17" s="15">
        <f>IF(P17="","",IF(OR($I17=0,$I17="",N17=""),"",P17/$I17))</f>
        <v>0.4</v>
      </c>
      <c r="R17" s="16">
        <f>(IF(OR($K17="",Q17=""),"",IF(OR($K17=0,Q17=0),0,IF((Q17*100%)/$K17&gt;100%,100%,(Q17*100%)/$K17))))</f>
        <v>0.4</v>
      </c>
      <c r="S17" s="9" t="str">
        <f>IF(P17="","",IF(R17&lt;100%, IF(R17&lt;50%, "ALERTA","EN TERMINO"), IF(R17=100%, "OK", "EN TERMINO")))</f>
        <v>ALERTA</v>
      </c>
      <c r="T17" s="61" t="s">
        <v>244</v>
      </c>
      <c r="U17" s="6" t="s">
        <v>73</v>
      </c>
      <c r="V17" s="18" t="str">
        <f>IF(R17=100%,IF(R17&gt;25%,"CUMPLIDA","PENDIENTE"),IF(R17&lt;25%,"ATENCIÓN","PENDIENTE"))</f>
        <v>PENDIENTE</v>
      </c>
      <c r="W17" s="13">
        <v>44637</v>
      </c>
      <c r="X17" s="6" t="s">
        <v>122</v>
      </c>
      <c r="Y17" s="14">
        <v>2</v>
      </c>
      <c r="Z17" s="62">
        <f>IF(Y17="","",IF(OR($I17=0,$I17="",W17=""),"",Y17/$I17))</f>
        <v>1</v>
      </c>
      <c r="AA17" s="63">
        <f t="shared" ref="AA17" si="50">(IF(OR($K17="",Z17=""),"",IF(OR($K17=0,Z17=0),0,IF((Z17*100%)/$K17&gt;100%,100%,(Z17*100%)/$K17))))</f>
        <v>1</v>
      </c>
      <c r="AB17" s="54" t="str">
        <f t="shared" ref="AB17" si="51">IF(Y17="","",IF(AA17&lt;100%, IF(AA17&lt;50%, "ALERTA","EN TERMINO"), IF(AA17=100%, "OK", "EN TERMINO")))</f>
        <v>OK</v>
      </c>
      <c r="AC17" s="64" t="s">
        <v>127</v>
      </c>
      <c r="AD17" s="6" t="s">
        <v>34</v>
      </c>
      <c r="AE17" s="18" t="str">
        <f t="shared" si="45"/>
        <v>CUMPLIDA</v>
      </c>
      <c r="AF17" s="14"/>
      <c r="AG17" s="14"/>
      <c r="AH17" s="14"/>
      <c r="AI17" s="15" t="str">
        <f t="shared" si="32"/>
        <v/>
      </c>
      <c r="AJ17" s="19" t="str">
        <f t="shared" si="33"/>
        <v/>
      </c>
      <c r="AK17" s="20" t="str">
        <f t="shared" si="34"/>
        <v/>
      </c>
      <c r="AL17" s="55"/>
      <c r="AM17" s="14"/>
      <c r="AN17" s="18" t="str">
        <f t="shared" si="35"/>
        <v>PENDIENTE</v>
      </c>
      <c r="AO17" s="47"/>
      <c r="AP17" s="47"/>
      <c r="AQ17" s="47"/>
      <c r="AR17" s="15" t="str">
        <f t="shared" si="36"/>
        <v/>
      </c>
      <c r="AS17" s="19" t="str">
        <f t="shared" si="37"/>
        <v/>
      </c>
      <c r="AT17" s="20" t="str">
        <f t="shared" si="38"/>
        <v/>
      </c>
      <c r="AU17" s="47"/>
      <c r="AV17" s="47"/>
      <c r="AW17" s="18" t="str">
        <f t="shared" si="39"/>
        <v>PENDIENTE</v>
      </c>
      <c r="AX17" s="13">
        <v>44926</v>
      </c>
      <c r="AY17" s="56"/>
      <c r="AZ17" s="47"/>
      <c r="BA17" s="15" t="str">
        <f t="shared" si="40"/>
        <v/>
      </c>
      <c r="BB17" s="19" t="str">
        <f t="shared" si="41"/>
        <v/>
      </c>
      <c r="BC17" s="20" t="str">
        <f t="shared" si="31"/>
        <v/>
      </c>
      <c r="BD17" s="53" t="s">
        <v>290</v>
      </c>
      <c r="BE17" s="6" t="s">
        <v>34</v>
      </c>
      <c r="BF17" s="18" t="str">
        <f t="shared" si="46"/>
        <v>CUMPLIDA</v>
      </c>
      <c r="BG17" s="9" t="s">
        <v>35</v>
      </c>
      <c r="BH17" s="6" t="s">
        <v>240</v>
      </c>
      <c r="BI17" s="6" t="s">
        <v>235</v>
      </c>
    </row>
    <row r="18" spans="2:61" s="21" customFormat="1" ht="45" customHeight="1" x14ac:dyDescent="0.3">
      <c r="B18" s="6" t="s">
        <v>25</v>
      </c>
      <c r="C18" s="167"/>
      <c r="D18" s="159" t="s">
        <v>128</v>
      </c>
      <c r="E18" s="157" t="s">
        <v>129</v>
      </c>
      <c r="F18" s="157" t="s">
        <v>130</v>
      </c>
      <c r="G18" s="6" t="s">
        <v>124</v>
      </c>
      <c r="H18" s="6" t="s">
        <v>125</v>
      </c>
      <c r="I18" s="6">
        <v>2</v>
      </c>
      <c r="J18" s="54" t="s">
        <v>70</v>
      </c>
      <c r="K18" s="11">
        <v>1</v>
      </c>
      <c r="L18" s="13">
        <v>44501</v>
      </c>
      <c r="M18" s="60">
        <v>44651</v>
      </c>
      <c r="N18" s="36">
        <v>44603</v>
      </c>
      <c r="O18" s="37" t="str">
        <f>+O17</f>
        <v xml:space="preserve">Se revisó la Resolución 426 de 2019 de la CGN y se estan proyectando los cambios que apliquen a la Política Contable de la Lotería </v>
      </c>
      <c r="P18" s="14">
        <v>0.8</v>
      </c>
      <c r="Q18" s="15">
        <f t="shared" ref="Q18:Q20" si="52">IF(P18="","",IF(OR($I18=0,$I18="",N18=""),"",P18/$I18))</f>
        <v>0.4</v>
      </c>
      <c r="R18" s="16">
        <f t="shared" ref="R18:R20" si="53">(IF(OR($K18="",Q18=""),"",IF(OR($K18=0,Q18=0),0,IF((Q18*100%)/$K18&gt;100%,100%,(Q18*100%)/$K18))))</f>
        <v>0.4</v>
      </c>
      <c r="S18" s="9" t="str">
        <f t="shared" ref="S18:S20" si="54">IF(P18="","",IF(R18&lt;100%, IF(R18&lt;50%, "ALERTA","EN TERMINO"), IF(R18=100%, "OK", "EN TERMINO")))</f>
        <v>ALERTA</v>
      </c>
      <c r="T18" s="61" t="s">
        <v>244</v>
      </c>
      <c r="U18" s="6" t="s">
        <v>73</v>
      </c>
      <c r="V18" s="18" t="str">
        <f t="shared" ref="V18:V20" si="55">IF(R18=100%,IF(R18&gt;25%,"CUMPLIDA","PENDIENTE"),IF(R18&lt;25%,"ATENCIÓN","PENDIENTE"))</f>
        <v>PENDIENTE</v>
      </c>
      <c r="W18" s="13">
        <v>44637</v>
      </c>
      <c r="X18" s="6" t="s">
        <v>122</v>
      </c>
      <c r="Y18" s="14">
        <v>2</v>
      </c>
      <c r="Z18" s="62">
        <f>IF(Y18="","",IF(OR($I18=0,$I18="",W18=""),"",Y18/$I18))</f>
        <v>1</v>
      </c>
      <c r="AA18" s="63">
        <f t="shared" ref="AA18" si="56">(IF(OR($K18="",Z18=""),"",IF(OR($K18=0,Z18=0),0,IF((Z18*100%)/$K18&gt;100%,100%,(Z18*100%)/$K18))))</f>
        <v>1</v>
      </c>
      <c r="AB18" s="54" t="str">
        <f t="shared" ref="AB18:AB22" si="57">IF(Y18="","",IF(AA18&lt;100%, IF(AA18&lt;50%, "ALERTA","EN TERMINO"), IF(AA18=100%, "OK", "EN TERMINO")))</f>
        <v>OK</v>
      </c>
      <c r="AC18" s="64" t="s">
        <v>127</v>
      </c>
      <c r="AD18" s="6" t="s">
        <v>34</v>
      </c>
      <c r="AE18" s="18" t="str">
        <f t="shared" si="45"/>
        <v>CUMPLIDA</v>
      </c>
      <c r="AF18" s="14"/>
      <c r="AG18" s="14"/>
      <c r="AH18" s="14"/>
      <c r="AI18" s="15" t="str">
        <f t="shared" si="32"/>
        <v/>
      </c>
      <c r="AJ18" s="19" t="str">
        <f t="shared" si="33"/>
        <v/>
      </c>
      <c r="AK18" s="20" t="str">
        <f t="shared" si="34"/>
        <v/>
      </c>
      <c r="AL18" s="55"/>
      <c r="AM18" s="14"/>
      <c r="AN18" s="18" t="str">
        <f t="shared" si="35"/>
        <v>PENDIENTE</v>
      </c>
      <c r="AO18" s="47"/>
      <c r="AP18" s="47"/>
      <c r="AQ18" s="47"/>
      <c r="AR18" s="15" t="str">
        <f t="shared" si="36"/>
        <v/>
      </c>
      <c r="AS18" s="19" t="str">
        <f t="shared" si="37"/>
        <v/>
      </c>
      <c r="AT18" s="20" t="str">
        <f t="shared" si="38"/>
        <v/>
      </c>
      <c r="AU18" s="47"/>
      <c r="AV18" s="47"/>
      <c r="AW18" s="18" t="str">
        <f t="shared" si="39"/>
        <v>PENDIENTE</v>
      </c>
      <c r="AX18" s="13">
        <v>44926</v>
      </c>
      <c r="AY18" s="56"/>
      <c r="AZ18" s="47"/>
      <c r="BA18" s="15" t="str">
        <f t="shared" si="40"/>
        <v/>
      </c>
      <c r="BB18" s="19" t="str">
        <f t="shared" si="41"/>
        <v/>
      </c>
      <c r="BC18" s="20" t="str">
        <f t="shared" si="31"/>
        <v/>
      </c>
      <c r="BD18" s="53" t="s">
        <v>290</v>
      </c>
      <c r="BE18" s="6" t="s">
        <v>34</v>
      </c>
      <c r="BF18" s="18" t="str">
        <f t="shared" si="46"/>
        <v>CUMPLIDA</v>
      </c>
      <c r="BG18" s="9" t="s">
        <v>35</v>
      </c>
      <c r="BH18" s="6" t="s">
        <v>240</v>
      </c>
      <c r="BI18" s="6" t="s">
        <v>235</v>
      </c>
    </row>
    <row r="19" spans="2:61" s="21" customFormat="1" ht="45" customHeight="1" x14ac:dyDescent="0.3">
      <c r="B19" s="6" t="s">
        <v>25</v>
      </c>
      <c r="C19" s="167"/>
      <c r="D19" s="165"/>
      <c r="E19" s="161"/>
      <c r="F19" s="161"/>
      <c r="G19" s="6" t="s">
        <v>124</v>
      </c>
      <c r="H19" s="6" t="s">
        <v>125</v>
      </c>
      <c r="I19" s="6">
        <v>2</v>
      </c>
      <c r="J19" s="54" t="s">
        <v>70</v>
      </c>
      <c r="K19" s="11">
        <v>1</v>
      </c>
      <c r="L19" s="13">
        <v>44501</v>
      </c>
      <c r="M19" s="60">
        <v>44651</v>
      </c>
      <c r="N19" s="36">
        <v>44603</v>
      </c>
      <c r="O19" s="37" t="str">
        <f>+O18</f>
        <v xml:space="preserve">Se revisó la Resolución 426 de 2019 de la CGN y se estan proyectando los cambios que apliquen a la Política Contable de la Lotería </v>
      </c>
      <c r="P19" s="14">
        <v>0.8</v>
      </c>
      <c r="Q19" s="15">
        <f t="shared" si="52"/>
        <v>0.4</v>
      </c>
      <c r="R19" s="16">
        <f t="shared" si="53"/>
        <v>0.4</v>
      </c>
      <c r="S19" s="9" t="str">
        <f t="shared" si="54"/>
        <v>ALERTA</v>
      </c>
      <c r="T19" s="61" t="s">
        <v>244</v>
      </c>
      <c r="U19" s="6" t="s">
        <v>73</v>
      </c>
      <c r="V19" s="18" t="str">
        <f t="shared" si="55"/>
        <v>PENDIENTE</v>
      </c>
      <c r="W19" s="13">
        <v>44637</v>
      </c>
      <c r="X19" s="6" t="s">
        <v>122</v>
      </c>
      <c r="Y19" s="14">
        <v>2</v>
      </c>
      <c r="Z19" s="62">
        <f>IF(Y19="","",IF(OR($I19=0,$I19="",W19=""),"",Y19/$I19))</f>
        <v>1</v>
      </c>
      <c r="AA19" s="63">
        <f t="shared" ref="AA19" si="58">(IF(OR($K19="",Z19=""),"",IF(OR($K19=0,Z19=0),0,IF((Z19*100%)/$K19&gt;100%,100%,(Z19*100%)/$K19))))</f>
        <v>1</v>
      </c>
      <c r="AB19" s="54" t="str">
        <f t="shared" si="57"/>
        <v>OK</v>
      </c>
      <c r="AC19" s="64" t="s">
        <v>131</v>
      </c>
      <c r="AD19" s="6" t="s">
        <v>34</v>
      </c>
      <c r="AE19" s="18" t="str">
        <f t="shared" si="45"/>
        <v>CUMPLIDA</v>
      </c>
      <c r="AF19" s="14"/>
      <c r="AG19" s="14"/>
      <c r="AH19" s="14"/>
      <c r="AI19" s="15" t="str">
        <f t="shared" si="32"/>
        <v/>
      </c>
      <c r="AJ19" s="19" t="str">
        <f t="shared" si="33"/>
        <v/>
      </c>
      <c r="AK19" s="20" t="str">
        <f t="shared" si="34"/>
        <v/>
      </c>
      <c r="AL19" s="55"/>
      <c r="AM19" s="14"/>
      <c r="AN19" s="18" t="str">
        <f t="shared" si="35"/>
        <v>PENDIENTE</v>
      </c>
      <c r="AO19" s="47"/>
      <c r="AP19" s="47"/>
      <c r="AQ19" s="47"/>
      <c r="AR19" s="15" t="str">
        <f t="shared" si="36"/>
        <v/>
      </c>
      <c r="AS19" s="19" t="str">
        <f t="shared" si="37"/>
        <v/>
      </c>
      <c r="AT19" s="20" t="str">
        <f t="shared" si="38"/>
        <v/>
      </c>
      <c r="AU19" s="47"/>
      <c r="AV19" s="47"/>
      <c r="AW19" s="18" t="str">
        <f t="shared" si="39"/>
        <v>PENDIENTE</v>
      </c>
      <c r="AX19" s="13">
        <v>44926</v>
      </c>
      <c r="AY19" s="56"/>
      <c r="AZ19" s="47"/>
      <c r="BA19" s="15" t="str">
        <f t="shared" si="40"/>
        <v/>
      </c>
      <c r="BB19" s="19" t="str">
        <f t="shared" si="41"/>
        <v/>
      </c>
      <c r="BC19" s="20" t="str">
        <f t="shared" si="31"/>
        <v/>
      </c>
      <c r="BD19" s="53" t="s">
        <v>290</v>
      </c>
      <c r="BE19" s="6" t="s">
        <v>34</v>
      </c>
      <c r="BF19" s="18" t="str">
        <f t="shared" si="46"/>
        <v>CUMPLIDA</v>
      </c>
      <c r="BG19" s="9" t="s">
        <v>35</v>
      </c>
      <c r="BH19" s="6" t="s">
        <v>240</v>
      </c>
      <c r="BI19" s="6" t="s">
        <v>235</v>
      </c>
    </row>
    <row r="20" spans="2:61" s="21" customFormat="1" ht="52.5" customHeight="1" x14ac:dyDescent="0.3">
      <c r="B20" s="6" t="s">
        <v>25</v>
      </c>
      <c r="C20" s="167"/>
      <c r="D20" s="160"/>
      <c r="E20" s="158"/>
      <c r="F20" s="158"/>
      <c r="G20" s="6" t="s">
        <v>132</v>
      </c>
      <c r="H20" s="6" t="s">
        <v>133</v>
      </c>
      <c r="I20" s="6">
        <v>2</v>
      </c>
      <c r="J20" s="54" t="s">
        <v>70</v>
      </c>
      <c r="K20" s="11">
        <v>1</v>
      </c>
      <c r="L20" s="13">
        <v>44501</v>
      </c>
      <c r="M20" s="60">
        <v>44651</v>
      </c>
      <c r="N20" s="36">
        <v>44603</v>
      </c>
      <c r="O20" s="37"/>
      <c r="P20" s="14">
        <v>0</v>
      </c>
      <c r="Q20" s="15">
        <f t="shared" si="52"/>
        <v>0</v>
      </c>
      <c r="R20" s="16">
        <f t="shared" si="53"/>
        <v>0</v>
      </c>
      <c r="S20" s="9" t="str">
        <f t="shared" si="54"/>
        <v>ALERTA</v>
      </c>
      <c r="T20" s="41" t="s">
        <v>134</v>
      </c>
      <c r="U20" s="6" t="s">
        <v>73</v>
      </c>
      <c r="V20" s="18" t="str">
        <f t="shared" si="55"/>
        <v>ATENCIÓN</v>
      </c>
      <c r="W20" s="13">
        <v>44637</v>
      </c>
      <c r="X20" s="6" t="s">
        <v>122</v>
      </c>
      <c r="Y20" s="14">
        <v>2</v>
      </c>
      <c r="Z20" s="62">
        <f>IF(Y20="","",IF(OR($I20=0,$I20="",W20=""),"",Y20/$I20))</f>
        <v>1</v>
      </c>
      <c r="AA20" s="63">
        <f t="shared" ref="AA20" si="59">(IF(OR($K20="",Z20=""),"",IF(OR($K20=0,Z20=0),0,IF((Z20*100%)/$K20&gt;100%,100%,(Z20*100%)/$K20))))</f>
        <v>1</v>
      </c>
      <c r="AB20" s="54" t="str">
        <f t="shared" si="57"/>
        <v>OK</v>
      </c>
      <c r="AC20" s="64" t="s">
        <v>135</v>
      </c>
      <c r="AD20" s="6" t="s">
        <v>34</v>
      </c>
      <c r="AE20" s="18" t="str">
        <f t="shared" si="45"/>
        <v>CUMPLIDA</v>
      </c>
      <c r="AF20" s="14"/>
      <c r="AG20" s="14"/>
      <c r="AH20" s="14"/>
      <c r="AI20" s="15" t="str">
        <f t="shared" si="32"/>
        <v/>
      </c>
      <c r="AJ20" s="19" t="str">
        <f t="shared" si="33"/>
        <v/>
      </c>
      <c r="AK20" s="20" t="str">
        <f t="shared" si="34"/>
        <v/>
      </c>
      <c r="AL20" s="55"/>
      <c r="AM20" s="14"/>
      <c r="AN20" s="18" t="str">
        <f t="shared" si="35"/>
        <v>PENDIENTE</v>
      </c>
      <c r="AO20" s="47"/>
      <c r="AP20" s="47"/>
      <c r="AQ20" s="47"/>
      <c r="AR20" s="15" t="str">
        <f t="shared" si="36"/>
        <v/>
      </c>
      <c r="AS20" s="19" t="str">
        <f t="shared" si="37"/>
        <v/>
      </c>
      <c r="AT20" s="20" t="str">
        <f t="shared" si="38"/>
        <v/>
      </c>
      <c r="AU20" s="47"/>
      <c r="AV20" s="47"/>
      <c r="AW20" s="18" t="str">
        <f t="shared" si="39"/>
        <v>PENDIENTE</v>
      </c>
      <c r="AX20" s="13">
        <v>44926</v>
      </c>
      <c r="AY20" s="56"/>
      <c r="AZ20" s="47"/>
      <c r="BA20" s="15" t="str">
        <f t="shared" si="40"/>
        <v/>
      </c>
      <c r="BB20" s="19" t="str">
        <f t="shared" si="41"/>
        <v/>
      </c>
      <c r="BC20" s="20" t="str">
        <f t="shared" si="31"/>
        <v/>
      </c>
      <c r="BD20" s="53" t="s">
        <v>291</v>
      </c>
      <c r="BE20" s="6" t="s">
        <v>34</v>
      </c>
      <c r="BF20" s="18" t="str">
        <f t="shared" si="46"/>
        <v>CUMPLIDA</v>
      </c>
      <c r="BG20" s="9" t="s">
        <v>35</v>
      </c>
      <c r="BH20" s="6" t="s">
        <v>240</v>
      </c>
      <c r="BI20" s="6" t="s">
        <v>235</v>
      </c>
    </row>
    <row r="21" spans="2:61" s="2" customFormat="1" ht="55.5" customHeight="1" x14ac:dyDescent="0.25">
      <c r="B21" s="6" t="s">
        <v>25</v>
      </c>
      <c r="C21" s="167"/>
      <c r="D21" s="31" t="s">
        <v>136</v>
      </c>
      <c r="E21" s="6" t="s">
        <v>137</v>
      </c>
      <c r="F21" s="42" t="s">
        <v>138</v>
      </c>
      <c r="G21" s="6" t="s">
        <v>139</v>
      </c>
      <c r="H21" s="6" t="s">
        <v>49</v>
      </c>
      <c r="I21" s="32">
        <v>2</v>
      </c>
      <c r="J21" s="52" t="s">
        <v>50</v>
      </c>
      <c r="K21" s="11">
        <v>1</v>
      </c>
      <c r="L21" s="34">
        <v>44455</v>
      </c>
      <c r="M21" s="34">
        <v>44592</v>
      </c>
      <c r="N21" s="36" t="s">
        <v>140</v>
      </c>
      <c r="O21" s="26"/>
      <c r="P21" s="14">
        <v>2</v>
      </c>
      <c r="Q21" s="15">
        <f>IF(P21="","",IF(OR($I21=0,$I21="",N21=""),"",P21/$I21))</f>
        <v>1</v>
      </c>
      <c r="R21" s="19">
        <f t="shared" ref="R21" si="60">(IF(OR($K21="",Q21=""),"",IF(OR($K21=0,Q21=0),0,IF((Q21*100%)/$K21&gt;100%,100%,(Q21*100%)/$K21))))</f>
        <v>1</v>
      </c>
      <c r="S21" s="20" t="str">
        <f t="shared" ref="S21" si="61">IF(P21="","",IF(R21&lt;100%, IF(R21&lt;50%, "ALERTA","EN TERMINO"), IF(R21=100%, "OK", "EN TERMINO")))</f>
        <v>OK</v>
      </c>
      <c r="T21" s="6" t="s">
        <v>72</v>
      </c>
      <c r="U21" s="6" t="s">
        <v>73</v>
      </c>
      <c r="V21" s="18" t="str">
        <f t="shared" ref="V21" si="62">IF(R21=100%,IF(R21&gt;25%,"CUMPLIDA","PENDIENTE"),IF(R21&lt;25%,"INCUMPLIDA","PENDIENTE"))</f>
        <v>CUMPLIDA</v>
      </c>
      <c r="W21" s="47"/>
      <c r="X21" s="47"/>
      <c r="Y21" s="47"/>
      <c r="Z21" s="47"/>
      <c r="AA21" s="47"/>
      <c r="AB21" s="47"/>
      <c r="AC21" s="47"/>
      <c r="AD21" s="14"/>
      <c r="AE21" s="47"/>
      <c r="AF21" s="14"/>
      <c r="AG21" s="14"/>
      <c r="AH21" s="14"/>
      <c r="AI21" s="15" t="str">
        <f t="shared" si="32"/>
        <v/>
      </c>
      <c r="AJ21" s="19" t="str">
        <f t="shared" si="33"/>
        <v/>
      </c>
      <c r="AK21" s="20" t="str">
        <f t="shared" si="34"/>
        <v/>
      </c>
      <c r="AL21" s="55"/>
      <c r="AM21" s="14"/>
      <c r="AN21" s="18" t="str">
        <f t="shared" si="35"/>
        <v>PENDIENTE</v>
      </c>
      <c r="AO21" s="47"/>
      <c r="AP21" s="47"/>
      <c r="AQ21" s="47"/>
      <c r="AR21" s="15" t="str">
        <f t="shared" si="36"/>
        <v/>
      </c>
      <c r="AS21" s="19" t="str">
        <f t="shared" si="37"/>
        <v/>
      </c>
      <c r="AT21" s="20" t="str">
        <f t="shared" si="38"/>
        <v/>
      </c>
      <c r="AU21" s="47"/>
      <c r="AV21" s="47"/>
      <c r="AW21" s="18" t="str">
        <f t="shared" si="39"/>
        <v>PENDIENTE</v>
      </c>
      <c r="AX21" s="13">
        <v>44926</v>
      </c>
      <c r="AY21" s="56"/>
      <c r="AZ21" s="47"/>
      <c r="BA21" s="15" t="str">
        <f t="shared" si="40"/>
        <v/>
      </c>
      <c r="BB21" s="19" t="str">
        <f t="shared" si="41"/>
        <v/>
      </c>
      <c r="BC21" s="20" t="str">
        <f t="shared" si="31"/>
        <v/>
      </c>
      <c r="BD21" s="53" t="s">
        <v>292</v>
      </c>
      <c r="BE21" s="6" t="s">
        <v>73</v>
      </c>
      <c r="BF21" s="18" t="str">
        <f>IF(R21=100%,IF(R21&gt;25%,"CUMPLIDA","PENDIENTE"),IF(R21&lt;75%,"INCUMPLIDA","PENDIENTE"))</f>
        <v>CUMPLIDA</v>
      </c>
      <c r="BG21" s="9" t="s">
        <v>35</v>
      </c>
      <c r="BH21" s="6" t="s">
        <v>240</v>
      </c>
      <c r="BI21" s="6" t="s">
        <v>235</v>
      </c>
    </row>
    <row r="22" spans="2:61" s="21" customFormat="1" ht="48" customHeight="1" x14ac:dyDescent="0.3">
      <c r="B22" s="6" t="s">
        <v>25</v>
      </c>
      <c r="C22" s="167"/>
      <c r="D22" s="159" t="s">
        <v>141</v>
      </c>
      <c r="E22" s="157" t="s">
        <v>142</v>
      </c>
      <c r="F22" s="157" t="s">
        <v>143</v>
      </c>
      <c r="G22" s="6" t="s">
        <v>144</v>
      </c>
      <c r="H22" s="6" t="s">
        <v>145</v>
      </c>
      <c r="I22" s="65">
        <v>1</v>
      </c>
      <c r="J22" s="54" t="s">
        <v>70</v>
      </c>
      <c r="K22" s="11">
        <v>1</v>
      </c>
      <c r="L22" s="13">
        <v>44470</v>
      </c>
      <c r="M22" s="45">
        <v>44620</v>
      </c>
      <c r="N22" s="36">
        <v>44603</v>
      </c>
      <c r="O22" s="39"/>
      <c r="P22" s="14">
        <v>0</v>
      </c>
      <c r="Q22" s="15">
        <f>IF(P22="","",IF(OR($I22=0,$I22="",N22=""),"",P22/$I22))</f>
        <v>0</v>
      </c>
      <c r="R22" s="19">
        <f t="shared" ref="R22:R24" si="63">(IF(OR($K22="",Q22=""),"",IF(OR($K22=0,Q22=0),0,IF((Q22*100%)/$K22&gt;100%,100%,(Q22*100%)/$K22))))</f>
        <v>0</v>
      </c>
      <c r="S22" s="20" t="str">
        <f t="shared" ref="S22:S24" si="64">IF(P22="","",IF(R22&lt;100%, IF(R22&lt;50%, "ALERTA","EN TERMINO"), IF(R22=100%, "OK", "EN TERMINO")))</f>
        <v>ALERTA</v>
      </c>
      <c r="T22" s="41" t="s">
        <v>146</v>
      </c>
      <c r="U22" s="6" t="s">
        <v>73</v>
      </c>
      <c r="V22" s="18" t="str">
        <f>IF(R22=100%,IF(R22&gt;25%,"CUMPLIDA","PENDIENTE"),IF(R22&lt;100%,"INCUMPLIDA","PENDIENTE"))</f>
        <v>INCUMPLIDA</v>
      </c>
      <c r="W22" s="13">
        <v>44637</v>
      </c>
      <c r="X22" s="8" t="s">
        <v>147</v>
      </c>
      <c r="Y22" s="14">
        <v>1</v>
      </c>
      <c r="Z22" s="62">
        <f>IF(Y22="","",IF(OR($I22=0,$I22="",W22=""),"",Y22/$I22))</f>
        <v>1</v>
      </c>
      <c r="AA22" s="63">
        <f t="shared" ref="AA22" si="65">(IF(OR($K22="",Z22=""),"",IF(OR($K22=0,Z22=0),0,IF((Z22*100%)/$K22&gt;100%,100%,(Z22*100%)/$K22))))</f>
        <v>1</v>
      </c>
      <c r="AB22" s="54" t="str">
        <f t="shared" si="57"/>
        <v>OK</v>
      </c>
      <c r="AC22" s="57" t="s">
        <v>148</v>
      </c>
      <c r="AD22" s="6" t="s">
        <v>34</v>
      </c>
      <c r="AE22" s="18" t="str">
        <f>IF(AA22=100%,IF(AA22&gt;25%,"CUMPLIDA","PENDIENTE"),IF(AA22&lt;100%,"INCUMPLIDA","PENDIENTE"))</f>
        <v>CUMPLIDA</v>
      </c>
      <c r="AF22" s="14"/>
      <c r="AG22" s="14"/>
      <c r="AH22" s="14"/>
      <c r="AI22" s="15" t="str">
        <f t="shared" si="32"/>
        <v/>
      </c>
      <c r="AJ22" s="19" t="str">
        <f t="shared" si="33"/>
        <v/>
      </c>
      <c r="AK22" s="20" t="str">
        <f t="shared" si="34"/>
        <v/>
      </c>
      <c r="AL22" s="55"/>
      <c r="AM22" s="14"/>
      <c r="AN22" s="18" t="str">
        <f t="shared" si="35"/>
        <v>PENDIENTE</v>
      </c>
      <c r="AO22" s="47"/>
      <c r="AP22" s="47"/>
      <c r="AQ22" s="47"/>
      <c r="AR22" s="15" t="str">
        <f t="shared" si="36"/>
        <v/>
      </c>
      <c r="AS22" s="19" t="str">
        <f t="shared" si="37"/>
        <v/>
      </c>
      <c r="AT22" s="20" t="str">
        <f t="shared" si="38"/>
        <v/>
      </c>
      <c r="AU22" s="47"/>
      <c r="AV22" s="47"/>
      <c r="AW22" s="18" t="str">
        <f t="shared" si="39"/>
        <v>PENDIENTE</v>
      </c>
      <c r="AX22" s="13">
        <v>44926</v>
      </c>
      <c r="AY22" s="56"/>
      <c r="AZ22" s="47"/>
      <c r="BA22" s="15" t="str">
        <f t="shared" si="40"/>
        <v/>
      </c>
      <c r="BB22" s="19" t="str">
        <f t="shared" si="41"/>
        <v/>
      </c>
      <c r="BC22" s="20" t="str">
        <f t="shared" si="31"/>
        <v/>
      </c>
      <c r="BD22" s="53" t="s">
        <v>293</v>
      </c>
      <c r="BE22" s="6" t="s">
        <v>34</v>
      </c>
      <c r="BF22" s="18" t="str">
        <f t="shared" si="46"/>
        <v>CUMPLIDA</v>
      </c>
      <c r="BG22" s="9" t="s">
        <v>35</v>
      </c>
      <c r="BH22" s="6" t="s">
        <v>240</v>
      </c>
      <c r="BI22" s="6" t="s">
        <v>235</v>
      </c>
    </row>
    <row r="23" spans="2:61" s="21" customFormat="1" ht="72.75" customHeight="1" x14ac:dyDescent="0.3">
      <c r="B23" s="6" t="s">
        <v>25</v>
      </c>
      <c r="C23" s="167"/>
      <c r="D23" s="160"/>
      <c r="E23" s="158"/>
      <c r="F23" s="158"/>
      <c r="G23" s="6" t="s">
        <v>149</v>
      </c>
      <c r="H23" s="6" t="s">
        <v>150</v>
      </c>
      <c r="I23" s="65">
        <v>1</v>
      </c>
      <c r="J23" s="54" t="s">
        <v>70</v>
      </c>
      <c r="K23" s="11">
        <v>1</v>
      </c>
      <c r="L23" s="13">
        <v>44470</v>
      </c>
      <c r="M23" s="60">
        <v>44651</v>
      </c>
      <c r="N23" s="36">
        <v>44603</v>
      </c>
      <c r="O23" s="37" t="s">
        <v>151</v>
      </c>
      <c r="P23" s="14">
        <v>0.25</v>
      </c>
      <c r="Q23" s="62">
        <f>IF(P23="","",IF(OR($I23=0,$I23="",N23=""),"",P23/$I23))</f>
        <v>0.25</v>
      </c>
      <c r="R23" s="63">
        <f t="shared" si="63"/>
        <v>0.25</v>
      </c>
      <c r="S23" s="54" t="str">
        <f t="shared" si="64"/>
        <v>ALERTA</v>
      </c>
      <c r="T23" s="41" t="s">
        <v>152</v>
      </c>
      <c r="U23" s="6" t="s">
        <v>73</v>
      </c>
      <c r="V23" s="18" t="str">
        <f t="shared" ref="V23:V24" si="66">IF(R23=100%,IF(R23&gt;25%,"CUMPLIDA","PENDIENTE"),IF(R23&lt;25%,"ATENCIÓN","PENDIENTE"))</f>
        <v>PENDIENTE</v>
      </c>
      <c r="W23" s="13">
        <v>44637</v>
      </c>
      <c r="X23" s="8" t="s">
        <v>153</v>
      </c>
      <c r="Y23" s="14">
        <v>1</v>
      </c>
      <c r="Z23" s="62">
        <f>IF(Y23="","",IF(OR($I23=0,$I23="",W23=""),"",Y23/$I23))</f>
        <v>1</v>
      </c>
      <c r="AA23" s="63">
        <f t="shared" ref="AA23" si="67">(IF(OR($K23="",Z23=""),"",IF(OR($K23=0,Z23=0),0,IF((Z23*100%)/$K23&gt;100%,100%,(Z23*100%)/$K23))))</f>
        <v>1</v>
      </c>
      <c r="AB23" s="54" t="str">
        <f t="shared" ref="AB23" si="68">IF(Y23="","",IF(AA23&lt;100%, IF(AA23&lt;50%, "ALERTA","EN TERMINO"), IF(AA23=100%, "OK", "EN TERMINO")))</f>
        <v>OK</v>
      </c>
      <c r="AC23" s="59" t="s">
        <v>154</v>
      </c>
      <c r="AD23" s="6" t="s">
        <v>34</v>
      </c>
      <c r="AE23" s="18" t="str">
        <f>IF(AA23=100%,IF(AA23&gt;25%,"CUMPLIDA","PENDIENTE"),IF(AA23&lt;100%,"INCUMPLIDA","PENDIENTE"))</f>
        <v>CUMPLIDA</v>
      </c>
      <c r="AF23" s="14"/>
      <c r="AG23" s="14"/>
      <c r="AH23" s="14"/>
      <c r="AI23" s="15" t="str">
        <f t="shared" si="32"/>
        <v/>
      </c>
      <c r="AJ23" s="19" t="str">
        <f t="shared" si="33"/>
        <v/>
      </c>
      <c r="AK23" s="20" t="str">
        <f t="shared" si="34"/>
        <v/>
      </c>
      <c r="AL23" s="55"/>
      <c r="AM23" s="14"/>
      <c r="AN23" s="18" t="str">
        <f t="shared" si="35"/>
        <v>PENDIENTE</v>
      </c>
      <c r="AO23" s="47"/>
      <c r="AP23" s="47"/>
      <c r="AQ23" s="47"/>
      <c r="AR23" s="15" t="str">
        <f t="shared" si="36"/>
        <v/>
      </c>
      <c r="AS23" s="19" t="str">
        <f t="shared" si="37"/>
        <v/>
      </c>
      <c r="AT23" s="20" t="str">
        <f t="shared" si="38"/>
        <v/>
      </c>
      <c r="AU23" s="47"/>
      <c r="AV23" s="47"/>
      <c r="AW23" s="18" t="str">
        <f t="shared" si="39"/>
        <v>PENDIENTE</v>
      </c>
      <c r="AX23" s="13">
        <v>44926</v>
      </c>
      <c r="AY23" s="56"/>
      <c r="AZ23" s="47"/>
      <c r="BA23" s="15" t="str">
        <f t="shared" si="40"/>
        <v/>
      </c>
      <c r="BB23" s="19" t="str">
        <f t="shared" si="41"/>
        <v/>
      </c>
      <c r="BC23" s="20" t="str">
        <f t="shared" si="31"/>
        <v/>
      </c>
      <c r="BD23" s="53" t="s">
        <v>294</v>
      </c>
      <c r="BE23" s="6" t="s">
        <v>34</v>
      </c>
      <c r="BF23" s="18" t="str">
        <f t="shared" si="46"/>
        <v>CUMPLIDA</v>
      </c>
      <c r="BG23" s="9" t="s">
        <v>35</v>
      </c>
      <c r="BH23" s="6" t="s">
        <v>240</v>
      </c>
      <c r="BI23" s="6" t="s">
        <v>235</v>
      </c>
    </row>
    <row r="24" spans="2:61" s="21" customFormat="1" ht="162" customHeight="1" x14ac:dyDescent="0.3">
      <c r="B24" s="6" t="s">
        <v>25</v>
      </c>
      <c r="C24" s="168"/>
      <c r="D24" s="31" t="s">
        <v>155</v>
      </c>
      <c r="E24" s="6" t="s">
        <v>156</v>
      </c>
      <c r="F24" s="42" t="s">
        <v>157</v>
      </c>
      <c r="G24" s="6" t="s">
        <v>158</v>
      </c>
      <c r="H24" s="6" t="s">
        <v>159</v>
      </c>
      <c r="I24" s="66">
        <v>1</v>
      </c>
      <c r="J24" s="52" t="s">
        <v>160</v>
      </c>
      <c r="K24" s="11">
        <v>1</v>
      </c>
      <c r="L24" s="13">
        <v>44470</v>
      </c>
      <c r="M24" s="13">
        <v>44926</v>
      </c>
      <c r="N24" s="36">
        <v>44603</v>
      </c>
      <c r="O24" s="67"/>
      <c r="P24" s="14">
        <v>0</v>
      </c>
      <c r="Q24" s="62">
        <f>IF(P24="","",IF(OR($I24=0,$I24="",N24=""),"",P24/$I24))</f>
        <v>0</v>
      </c>
      <c r="R24" s="63">
        <f t="shared" si="63"/>
        <v>0</v>
      </c>
      <c r="S24" s="54" t="str">
        <f t="shared" si="64"/>
        <v>ALERTA</v>
      </c>
      <c r="T24" s="40" t="s">
        <v>161</v>
      </c>
      <c r="U24" s="6" t="s">
        <v>73</v>
      </c>
      <c r="V24" s="18" t="str">
        <f t="shared" si="66"/>
        <v>ATENCIÓN</v>
      </c>
      <c r="W24" s="13" t="s">
        <v>95</v>
      </c>
      <c r="X24" s="8" t="s">
        <v>162</v>
      </c>
      <c r="Y24" s="14">
        <v>0.25</v>
      </c>
      <c r="Z24" s="62">
        <f>IF(Y24="","",IF(OR($I24=0,$I24="",W24=""),"",Y24/$I24))</f>
        <v>0.25</v>
      </c>
      <c r="AA24" s="63">
        <f t="shared" ref="AA24" si="69">(IF(OR($K24="",Z24=""),"",IF(OR($K24=0,Z24=0),0,IF((Z24*100%)/$K24&gt;100%,100%,(Z24*100%)/$K24))))</f>
        <v>0.25</v>
      </c>
      <c r="AB24" s="54" t="str">
        <f t="shared" ref="AB24" si="70">IF(Y24="","",IF(AA24&lt;100%, IF(AA24&lt;50%, "ALERTA","EN TERMINO"), IF(AA24=100%, "OK", "EN TERMINO")))</f>
        <v>ALERTA</v>
      </c>
      <c r="AC24" s="68" t="s">
        <v>163</v>
      </c>
      <c r="AD24" s="6" t="s">
        <v>98</v>
      </c>
      <c r="AE24" s="18" t="str">
        <f>IF(AA24=100%,IF(AA24&gt;25%,"CUMPLIDA","PENDIENTE"),IF(AA24&lt;100%,"ATENCIÓN","PENDIENTE"))</f>
        <v>ATENCIÓN</v>
      </c>
      <c r="AF24" s="14" t="s">
        <v>99</v>
      </c>
      <c r="AG24" s="50" t="s">
        <v>164</v>
      </c>
      <c r="AH24" s="14">
        <v>6</v>
      </c>
      <c r="AI24" s="15">
        <v>0.6</v>
      </c>
      <c r="AJ24" s="19">
        <f t="shared" si="33"/>
        <v>0.6</v>
      </c>
      <c r="AK24" s="20" t="str">
        <f t="shared" si="34"/>
        <v>EN TERMINO</v>
      </c>
      <c r="AL24" s="51" t="s">
        <v>245</v>
      </c>
      <c r="AM24" s="14" t="s">
        <v>73</v>
      </c>
      <c r="AN24" s="18" t="str">
        <f t="shared" si="35"/>
        <v>PENDIENTE</v>
      </c>
      <c r="AO24" s="14" t="s">
        <v>102</v>
      </c>
      <c r="AP24" s="6" t="s">
        <v>165</v>
      </c>
      <c r="AQ24" s="14">
        <v>0.6</v>
      </c>
      <c r="AR24" s="15">
        <f t="shared" si="36"/>
        <v>0.6</v>
      </c>
      <c r="AS24" s="19">
        <f t="shared" si="37"/>
        <v>0.6</v>
      </c>
      <c r="AT24" s="20" t="str">
        <f t="shared" si="38"/>
        <v>EN TERMINO</v>
      </c>
      <c r="AU24" s="8" t="s">
        <v>166</v>
      </c>
      <c r="AV24" s="47" t="s">
        <v>73</v>
      </c>
      <c r="AW24" s="18" t="str">
        <f>IF(AS24=100%,IF(AS24&gt;25%,"CUMPLIDA","PENDIENTE"),IF(AS24&lt;75%,"ATENCIÓN","PENDIENTE"))</f>
        <v>ATENCIÓN</v>
      </c>
      <c r="AX24" s="13">
        <v>44926</v>
      </c>
      <c r="AY24" s="53"/>
      <c r="AZ24" s="14">
        <v>5</v>
      </c>
      <c r="BA24" s="15">
        <f t="shared" si="40"/>
        <v>5</v>
      </c>
      <c r="BB24" s="19">
        <f t="shared" si="41"/>
        <v>1</v>
      </c>
      <c r="BC24" s="20" t="str">
        <f t="shared" si="31"/>
        <v>OK</v>
      </c>
      <c r="BD24" s="53" t="s">
        <v>295</v>
      </c>
      <c r="BE24" s="14" t="s">
        <v>103</v>
      </c>
      <c r="BF24" s="18" t="str">
        <f>IF(BB24=100%,IF(BB24&gt;=100%,"CUMPLIDA","PENDIENTE"),IF(BB24&lt;100%,"INCUMPLIDA","PENDIENTE"))</f>
        <v>CUMPLIDA</v>
      </c>
      <c r="BG24" s="9" t="s">
        <v>35</v>
      </c>
      <c r="BH24" s="6" t="s">
        <v>240</v>
      </c>
      <c r="BI24" s="6" t="s">
        <v>235</v>
      </c>
    </row>
    <row r="25" spans="2:61" ht="77.25" customHeight="1" x14ac:dyDescent="0.25">
      <c r="B25" s="6" t="s">
        <v>25</v>
      </c>
      <c r="C25" s="155" t="s">
        <v>167</v>
      </c>
      <c r="D25" s="14" t="s">
        <v>168</v>
      </c>
      <c r="E25" s="129" t="s">
        <v>363</v>
      </c>
      <c r="F25" s="69" t="s">
        <v>169</v>
      </c>
      <c r="G25" s="69" t="s">
        <v>170</v>
      </c>
      <c r="H25" s="69" t="s">
        <v>171</v>
      </c>
      <c r="I25" s="70">
        <v>1</v>
      </c>
      <c r="J25" s="71" t="s">
        <v>172</v>
      </c>
      <c r="K25" s="11">
        <v>1</v>
      </c>
      <c r="L25" s="72">
        <v>44805</v>
      </c>
      <c r="M25" s="73">
        <v>44957</v>
      </c>
      <c r="N25" s="14"/>
      <c r="O25" s="6" t="s">
        <v>173</v>
      </c>
      <c r="P25" s="14"/>
      <c r="Q25" s="14"/>
      <c r="R25" s="14"/>
      <c r="S25" s="14"/>
      <c r="T25" s="14" t="s">
        <v>174</v>
      </c>
      <c r="U25" s="14"/>
      <c r="V25" s="14"/>
      <c r="W25" s="14"/>
      <c r="X25" s="14"/>
      <c r="Y25" s="14"/>
      <c r="Z25" s="14"/>
      <c r="AA25" s="14"/>
      <c r="AB25" s="14"/>
      <c r="AC25" s="14"/>
      <c r="AD25" s="14"/>
      <c r="AE25" s="14"/>
      <c r="AF25" s="14"/>
      <c r="AG25" s="14"/>
      <c r="AH25" s="14"/>
      <c r="AI25" s="14"/>
      <c r="AJ25" s="14"/>
      <c r="AK25" s="14"/>
      <c r="AL25" s="14"/>
      <c r="AM25" s="14"/>
      <c r="AN25" s="14"/>
      <c r="AO25" s="14" t="s">
        <v>102</v>
      </c>
      <c r="AP25" s="14"/>
      <c r="AQ25" s="14">
        <v>0</v>
      </c>
      <c r="AR25" s="15">
        <f t="shared" si="36"/>
        <v>0</v>
      </c>
      <c r="AS25" s="19">
        <f t="shared" si="37"/>
        <v>0</v>
      </c>
      <c r="AT25" s="20" t="str">
        <f t="shared" si="38"/>
        <v>ALERTA</v>
      </c>
      <c r="AU25" s="6" t="s">
        <v>175</v>
      </c>
      <c r="AV25" s="14" t="s">
        <v>73</v>
      </c>
      <c r="AW25" s="18" t="str">
        <f t="shared" ref="AW25:AW33" si="71">IF(AS25=100%,IF(AS25&gt;25%,"CUMPLIDA","PENDIENTE"),IF(AS25&lt;25%,"ATENCIÓN","PENDIENTE"))</f>
        <v>ATENCIÓN</v>
      </c>
      <c r="AX25" s="13">
        <v>44926</v>
      </c>
      <c r="AY25" s="53" t="s">
        <v>176</v>
      </c>
      <c r="AZ25" s="14">
        <v>0.5</v>
      </c>
      <c r="BA25" s="15">
        <f t="shared" si="40"/>
        <v>0.5</v>
      </c>
      <c r="BB25" s="19">
        <f t="shared" si="41"/>
        <v>0.5</v>
      </c>
      <c r="BC25" s="20" t="str">
        <f t="shared" si="31"/>
        <v>EN TERMINO</v>
      </c>
      <c r="BD25" s="95" t="s">
        <v>177</v>
      </c>
      <c r="BE25" s="14" t="s">
        <v>103</v>
      </c>
      <c r="BF25" s="18" t="str">
        <f>IF(BB25=100%,IF(BB25&gt;25%,"CUMPLIDA","PENDIENTE"),IF(BB25&lt;50%,"ATENCIÓN","PENDIENTE"))</f>
        <v>PENDIENTE</v>
      </c>
      <c r="BG25" s="9" t="s">
        <v>35</v>
      </c>
      <c r="BH25" s="6" t="s">
        <v>240</v>
      </c>
      <c r="BI25" s="6" t="s">
        <v>235</v>
      </c>
    </row>
    <row r="26" spans="2:61" ht="66.75" customHeight="1" x14ac:dyDescent="0.25">
      <c r="B26" s="6" t="s">
        <v>25</v>
      </c>
      <c r="C26" s="155"/>
      <c r="D26" s="156" t="s">
        <v>178</v>
      </c>
      <c r="E26" s="129" t="s">
        <v>364</v>
      </c>
      <c r="F26" s="69" t="s">
        <v>179</v>
      </c>
      <c r="G26" s="69" t="s">
        <v>180</v>
      </c>
      <c r="H26" s="69" t="s">
        <v>181</v>
      </c>
      <c r="I26" s="70">
        <v>1</v>
      </c>
      <c r="J26" s="69" t="s">
        <v>182</v>
      </c>
      <c r="K26" s="11">
        <v>1</v>
      </c>
      <c r="L26" s="72">
        <v>44805</v>
      </c>
      <c r="M26" s="73">
        <v>44957</v>
      </c>
      <c r="N26" s="14"/>
      <c r="O26" s="69" t="s">
        <v>183</v>
      </c>
      <c r="P26" s="14">
        <v>1</v>
      </c>
      <c r="Q26" s="14"/>
      <c r="R26" s="14"/>
      <c r="S26" s="14"/>
      <c r="T26" s="6" t="s">
        <v>184</v>
      </c>
      <c r="U26" s="14"/>
      <c r="V26" s="14"/>
      <c r="W26" s="14"/>
      <c r="X26" s="14"/>
      <c r="Y26" s="14"/>
      <c r="Z26" s="14"/>
      <c r="AA26" s="14"/>
      <c r="AB26" s="14"/>
      <c r="AC26" s="14"/>
      <c r="AD26" s="14"/>
      <c r="AE26" s="14"/>
      <c r="AF26" s="14"/>
      <c r="AG26" s="14"/>
      <c r="AH26" s="14"/>
      <c r="AI26" s="14"/>
      <c r="AJ26" s="14"/>
      <c r="AK26" s="14"/>
      <c r="AL26" s="14"/>
      <c r="AM26" s="14"/>
      <c r="AN26" s="14"/>
      <c r="AO26" s="14" t="s">
        <v>102</v>
      </c>
      <c r="AP26" s="14"/>
      <c r="AQ26" s="14">
        <v>0.1</v>
      </c>
      <c r="AR26" s="15">
        <f t="shared" si="36"/>
        <v>0.1</v>
      </c>
      <c r="AS26" s="19">
        <f t="shared" si="37"/>
        <v>0.1</v>
      </c>
      <c r="AT26" s="20" t="str">
        <f t="shared" si="38"/>
        <v>ALERTA</v>
      </c>
      <c r="AU26" s="33" t="s">
        <v>246</v>
      </c>
      <c r="AV26" s="6" t="s">
        <v>185</v>
      </c>
      <c r="AW26" s="18" t="str">
        <f t="shared" si="71"/>
        <v>ATENCIÓN</v>
      </c>
      <c r="AX26" s="13">
        <v>44926</v>
      </c>
      <c r="AY26" s="53" t="s">
        <v>186</v>
      </c>
      <c r="AZ26" s="14">
        <v>0.5</v>
      </c>
      <c r="BA26" s="15">
        <f t="shared" si="40"/>
        <v>0.5</v>
      </c>
      <c r="BB26" s="19">
        <f t="shared" si="41"/>
        <v>0.5</v>
      </c>
      <c r="BC26" s="20" t="str">
        <f t="shared" si="31"/>
        <v>EN TERMINO</v>
      </c>
      <c r="BD26" s="95" t="s">
        <v>187</v>
      </c>
      <c r="BE26" s="6" t="s">
        <v>188</v>
      </c>
      <c r="BF26" s="18" t="str">
        <f t="shared" ref="BF26:BF34" si="72">IF(BB26=100%,IF(BB26&gt;25%,"CUMPLIDA","PENDIENTE"),IF(BB26&lt;50%,"ATENCIÓN","PENDIENTE"))</f>
        <v>PENDIENTE</v>
      </c>
      <c r="BG26" s="9" t="s">
        <v>35</v>
      </c>
      <c r="BH26" s="6" t="s">
        <v>240</v>
      </c>
      <c r="BI26" s="6" t="s">
        <v>235</v>
      </c>
    </row>
    <row r="27" spans="2:61" ht="42" customHeight="1" x14ac:dyDescent="0.25">
      <c r="B27" s="6" t="s">
        <v>25</v>
      </c>
      <c r="C27" s="155"/>
      <c r="D27" s="156"/>
      <c r="E27" s="129" t="s">
        <v>364</v>
      </c>
      <c r="F27" s="69" t="s">
        <v>189</v>
      </c>
      <c r="G27" s="69" t="s">
        <v>190</v>
      </c>
      <c r="H27" s="69" t="s">
        <v>191</v>
      </c>
      <c r="I27" s="70">
        <v>1</v>
      </c>
      <c r="J27" s="71" t="s">
        <v>172</v>
      </c>
      <c r="K27" s="11">
        <v>1</v>
      </c>
      <c r="L27" s="72">
        <v>44805</v>
      </c>
      <c r="M27" s="73">
        <v>44957</v>
      </c>
      <c r="N27" s="14"/>
      <c r="O27" s="69" t="s">
        <v>192</v>
      </c>
      <c r="P27" s="14"/>
      <c r="Q27" s="14"/>
      <c r="R27" s="14"/>
      <c r="S27" s="14"/>
      <c r="T27" s="6" t="s">
        <v>184</v>
      </c>
      <c r="U27" s="14"/>
      <c r="V27" s="14"/>
      <c r="W27" s="14"/>
      <c r="X27" s="14"/>
      <c r="Y27" s="14"/>
      <c r="Z27" s="14"/>
      <c r="AA27" s="14"/>
      <c r="AB27" s="14"/>
      <c r="AC27" s="14"/>
      <c r="AD27" s="14"/>
      <c r="AE27" s="14"/>
      <c r="AF27" s="14"/>
      <c r="AG27" s="14"/>
      <c r="AH27" s="14"/>
      <c r="AI27" s="14"/>
      <c r="AJ27" s="14"/>
      <c r="AK27" s="14"/>
      <c r="AL27" s="14"/>
      <c r="AM27" s="14"/>
      <c r="AN27" s="14"/>
      <c r="AO27" s="14" t="s">
        <v>102</v>
      </c>
      <c r="AP27" s="14"/>
      <c r="AQ27" s="14">
        <v>0</v>
      </c>
      <c r="AR27" s="15">
        <f t="shared" si="36"/>
        <v>0</v>
      </c>
      <c r="AS27" s="19">
        <f t="shared" si="37"/>
        <v>0</v>
      </c>
      <c r="AT27" s="20" t="str">
        <f t="shared" si="38"/>
        <v>ALERTA</v>
      </c>
      <c r="AU27" s="6" t="s">
        <v>175</v>
      </c>
      <c r="AV27" s="14" t="s">
        <v>73</v>
      </c>
      <c r="AW27" s="18" t="str">
        <f t="shared" si="71"/>
        <v>ATENCIÓN</v>
      </c>
      <c r="AX27" s="13">
        <v>44926</v>
      </c>
      <c r="AY27" s="53" t="s">
        <v>176</v>
      </c>
      <c r="AZ27" s="14">
        <v>0.5</v>
      </c>
      <c r="BA27" s="15">
        <v>0.5</v>
      </c>
      <c r="BB27" s="19">
        <f t="shared" si="41"/>
        <v>0.5</v>
      </c>
      <c r="BC27" s="20" t="str">
        <f t="shared" si="31"/>
        <v>EN TERMINO</v>
      </c>
      <c r="BD27" s="95" t="s">
        <v>296</v>
      </c>
      <c r="BE27" s="14" t="s">
        <v>103</v>
      </c>
      <c r="BF27" s="18" t="str">
        <f t="shared" si="72"/>
        <v>PENDIENTE</v>
      </c>
      <c r="BG27" s="9" t="s">
        <v>35</v>
      </c>
      <c r="BH27" s="6" t="s">
        <v>240</v>
      </c>
      <c r="BI27" s="6" t="s">
        <v>235</v>
      </c>
    </row>
    <row r="28" spans="2:61" ht="45" customHeight="1" x14ac:dyDescent="0.25">
      <c r="B28" s="6" t="s">
        <v>25</v>
      </c>
      <c r="C28" s="155"/>
      <c r="D28" s="156" t="s">
        <v>193</v>
      </c>
      <c r="E28" s="129" t="s">
        <v>365</v>
      </c>
      <c r="F28" s="69" t="s">
        <v>194</v>
      </c>
      <c r="G28" s="74" t="s">
        <v>195</v>
      </c>
      <c r="H28" s="69" t="s">
        <v>196</v>
      </c>
      <c r="I28" s="70">
        <v>100</v>
      </c>
      <c r="J28" s="71" t="s">
        <v>172</v>
      </c>
      <c r="K28" s="11">
        <v>1</v>
      </c>
      <c r="L28" s="72">
        <v>44805</v>
      </c>
      <c r="M28" s="73">
        <v>44957</v>
      </c>
      <c r="N28" s="14"/>
      <c r="O28" s="6" t="s">
        <v>197</v>
      </c>
      <c r="P28" s="14"/>
      <c r="Q28" s="14"/>
      <c r="R28" s="14"/>
      <c r="S28" s="14"/>
      <c r="T28" s="6" t="s">
        <v>184</v>
      </c>
      <c r="U28" s="14"/>
      <c r="V28" s="14"/>
      <c r="W28" s="14"/>
      <c r="X28" s="14"/>
      <c r="Y28" s="14"/>
      <c r="Z28" s="14"/>
      <c r="AA28" s="14"/>
      <c r="AB28" s="14"/>
      <c r="AC28" s="14"/>
      <c r="AD28" s="14"/>
      <c r="AE28" s="14"/>
      <c r="AF28" s="14"/>
      <c r="AG28" s="14"/>
      <c r="AH28" s="14"/>
      <c r="AI28" s="14"/>
      <c r="AJ28" s="14"/>
      <c r="AK28" s="14"/>
      <c r="AL28" s="14"/>
      <c r="AM28" s="14"/>
      <c r="AN28" s="14"/>
      <c r="AO28" s="14" t="s">
        <v>102</v>
      </c>
      <c r="AP28" s="14"/>
      <c r="AQ28" s="14">
        <v>0</v>
      </c>
      <c r="AR28" s="15">
        <f t="shared" si="36"/>
        <v>0</v>
      </c>
      <c r="AS28" s="19">
        <f t="shared" si="37"/>
        <v>0</v>
      </c>
      <c r="AT28" s="20" t="str">
        <f t="shared" si="38"/>
        <v>ALERTA</v>
      </c>
      <c r="AU28" s="6" t="s">
        <v>175</v>
      </c>
      <c r="AV28" s="14" t="s">
        <v>73</v>
      </c>
      <c r="AW28" s="18" t="str">
        <f t="shared" si="71"/>
        <v>ATENCIÓN</v>
      </c>
      <c r="AX28" s="13">
        <v>44926</v>
      </c>
      <c r="AY28" s="53" t="s">
        <v>176</v>
      </c>
      <c r="AZ28" s="14">
        <v>0.5</v>
      </c>
      <c r="BA28" s="15">
        <f t="shared" si="40"/>
        <v>5.0000000000000001E-3</v>
      </c>
      <c r="BB28" s="19">
        <f t="shared" si="41"/>
        <v>5.0000000000000001E-3</v>
      </c>
      <c r="BC28" s="20" t="str">
        <f t="shared" si="31"/>
        <v>ALERTA</v>
      </c>
      <c r="BD28" s="95" t="s">
        <v>297</v>
      </c>
      <c r="BE28" s="14" t="s">
        <v>103</v>
      </c>
      <c r="BF28" s="18" t="str">
        <f t="shared" si="72"/>
        <v>ATENCIÓN</v>
      </c>
      <c r="BG28" s="9" t="s">
        <v>35</v>
      </c>
      <c r="BH28" s="6" t="s">
        <v>240</v>
      </c>
      <c r="BI28" s="6" t="s">
        <v>235</v>
      </c>
    </row>
    <row r="29" spans="2:61" ht="45" customHeight="1" x14ac:dyDescent="0.25">
      <c r="B29" s="6" t="s">
        <v>25</v>
      </c>
      <c r="C29" s="155"/>
      <c r="D29" s="156"/>
      <c r="E29" s="129" t="s">
        <v>365</v>
      </c>
      <c r="F29" s="69" t="s">
        <v>194</v>
      </c>
      <c r="G29" s="74" t="s">
        <v>198</v>
      </c>
      <c r="H29" s="69" t="s">
        <v>171</v>
      </c>
      <c r="I29" s="70">
        <v>1</v>
      </c>
      <c r="J29" s="71" t="s">
        <v>172</v>
      </c>
      <c r="K29" s="11">
        <v>1</v>
      </c>
      <c r="L29" s="72">
        <v>44805</v>
      </c>
      <c r="M29" s="73">
        <v>44957</v>
      </c>
      <c r="N29" s="14"/>
      <c r="O29" s="6" t="s">
        <v>199</v>
      </c>
      <c r="P29" s="14"/>
      <c r="Q29" s="14"/>
      <c r="R29" s="14"/>
      <c r="S29" s="14"/>
      <c r="T29" s="6" t="s">
        <v>184</v>
      </c>
      <c r="U29" s="14"/>
      <c r="V29" s="14"/>
      <c r="W29" s="14"/>
      <c r="X29" s="14"/>
      <c r="Y29" s="14"/>
      <c r="Z29" s="14"/>
      <c r="AA29" s="14"/>
      <c r="AB29" s="14"/>
      <c r="AC29" s="14"/>
      <c r="AD29" s="14"/>
      <c r="AE29" s="14"/>
      <c r="AF29" s="14"/>
      <c r="AG29" s="14"/>
      <c r="AH29" s="14"/>
      <c r="AI29" s="14"/>
      <c r="AJ29" s="14"/>
      <c r="AK29" s="14"/>
      <c r="AL29" s="14"/>
      <c r="AM29" s="14"/>
      <c r="AN29" s="14"/>
      <c r="AO29" s="14" t="s">
        <v>102</v>
      </c>
      <c r="AP29" s="14"/>
      <c r="AQ29" s="14">
        <v>0</v>
      </c>
      <c r="AR29" s="15">
        <f t="shared" si="36"/>
        <v>0</v>
      </c>
      <c r="AS29" s="19">
        <f t="shared" si="37"/>
        <v>0</v>
      </c>
      <c r="AT29" s="20" t="str">
        <f t="shared" si="38"/>
        <v>ALERTA</v>
      </c>
      <c r="AU29" s="6" t="s">
        <v>175</v>
      </c>
      <c r="AV29" s="14" t="s">
        <v>73</v>
      </c>
      <c r="AW29" s="18" t="str">
        <f t="shared" si="71"/>
        <v>ATENCIÓN</v>
      </c>
      <c r="AX29" s="13">
        <v>44926</v>
      </c>
      <c r="AY29" s="53" t="s">
        <v>176</v>
      </c>
      <c r="AZ29" s="14">
        <v>0.5</v>
      </c>
      <c r="BA29" s="15">
        <f t="shared" si="40"/>
        <v>0.5</v>
      </c>
      <c r="BB29" s="19">
        <f t="shared" si="41"/>
        <v>0.5</v>
      </c>
      <c r="BC29" s="20" t="str">
        <f t="shared" si="31"/>
        <v>EN TERMINO</v>
      </c>
      <c r="BD29" s="95" t="s">
        <v>298</v>
      </c>
      <c r="BE29" s="14" t="s">
        <v>103</v>
      </c>
      <c r="BF29" s="18" t="str">
        <f t="shared" si="72"/>
        <v>PENDIENTE</v>
      </c>
      <c r="BG29" s="9" t="s">
        <v>35</v>
      </c>
      <c r="BH29" s="6" t="s">
        <v>240</v>
      </c>
      <c r="BI29" s="6" t="s">
        <v>235</v>
      </c>
    </row>
    <row r="30" spans="2:61" ht="45" customHeight="1" x14ac:dyDescent="0.25">
      <c r="B30" s="6" t="s">
        <v>25</v>
      </c>
      <c r="C30" s="155"/>
      <c r="D30" s="14" t="s">
        <v>200</v>
      </c>
      <c r="E30" s="129" t="s">
        <v>366</v>
      </c>
      <c r="F30" s="69" t="s">
        <v>201</v>
      </c>
      <c r="G30" s="74" t="s">
        <v>202</v>
      </c>
      <c r="H30" s="69" t="s">
        <v>171</v>
      </c>
      <c r="I30" s="70">
        <v>1</v>
      </c>
      <c r="J30" s="71" t="s">
        <v>172</v>
      </c>
      <c r="K30" s="11">
        <v>1</v>
      </c>
      <c r="L30" s="72">
        <v>44805</v>
      </c>
      <c r="M30" s="73">
        <v>44957</v>
      </c>
      <c r="N30" s="14"/>
      <c r="O30" s="6" t="s">
        <v>203</v>
      </c>
      <c r="P30" s="14"/>
      <c r="Q30" s="14"/>
      <c r="R30" s="14"/>
      <c r="S30" s="14"/>
      <c r="T30" s="6" t="s">
        <v>184</v>
      </c>
      <c r="U30" s="14"/>
      <c r="V30" s="14"/>
      <c r="W30" s="14"/>
      <c r="X30" s="14"/>
      <c r="Y30" s="14"/>
      <c r="Z30" s="14"/>
      <c r="AA30" s="14"/>
      <c r="AB30" s="14"/>
      <c r="AC30" s="14"/>
      <c r="AD30" s="14"/>
      <c r="AE30" s="14"/>
      <c r="AF30" s="14"/>
      <c r="AG30" s="14"/>
      <c r="AH30" s="14"/>
      <c r="AI30" s="14"/>
      <c r="AJ30" s="14"/>
      <c r="AK30" s="14"/>
      <c r="AL30" s="14"/>
      <c r="AM30" s="14"/>
      <c r="AN30" s="14"/>
      <c r="AO30" s="14" t="s">
        <v>102</v>
      </c>
      <c r="AP30" s="14"/>
      <c r="AQ30" s="14">
        <v>0</v>
      </c>
      <c r="AR30" s="15">
        <f t="shared" si="36"/>
        <v>0</v>
      </c>
      <c r="AS30" s="19">
        <f t="shared" si="37"/>
        <v>0</v>
      </c>
      <c r="AT30" s="20" t="str">
        <f t="shared" si="38"/>
        <v>ALERTA</v>
      </c>
      <c r="AU30" s="6" t="s">
        <v>175</v>
      </c>
      <c r="AV30" s="14" t="s">
        <v>73</v>
      </c>
      <c r="AW30" s="18" t="str">
        <f t="shared" si="71"/>
        <v>ATENCIÓN</v>
      </c>
      <c r="AX30" s="13">
        <v>44926</v>
      </c>
      <c r="AY30" s="53" t="s">
        <v>176</v>
      </c>
      <c r="AZ30" s="14">
        <v>0.5</v>
      </c>
      <c r="BA30" s="15">
        <f t="shared" si="40"/>
        <v>0.5</v>
      </c>
      <c r="BB30" s="19">
        <f t="shared" si="41"/>
        <v>0.5</v>
      </c>
      <c r="BC30" s="20" t="str">
        <f t="shared" si="31"/>
        <v>EN TERMINO</v>
      </c>
      <c r="BD30" s="95" t="s">
        <v>204</v>
      </c>
      <c r="BE30" s="14" t="s">
        <v>103</v>
      </c>
      <c r="BF30" s="18" t="str">
        <f t="shared" si="72"/>
        <v>PENDIENTE</v>
      </c>
      <c r="BG30" s="9" t="s">
        <v>35</v>
      </c>
      <c r="BH30" s="6" t="s">
        <v>240</v>
      </c>
      <c r="BI30" s="6" t="s">
        <v>235</v>
      </c>
    </row>
    <row r="31" spans="2:61" ht="45" customHeight="1" x14ac:dyDescent="0.25">
      <c r="B31" s="6" t="s">
        <v>25</v>
      </c>
      <c r="C31" s="155"/>
      <c r="D31" s="14" t="s">
        <v>205</v>
      </c>
      <c r="E31" s="129" t="s">
        <v>367</v>
      </c>
      <c r="F31" s="75" t="s">
        <v>206</v>
      </c>
      <c r="G31" s="74" t="s">
        <v>207</v>
      </c>
      <c r="H31" s="74" t="s">
        <v>208</v>
      </c>
      <c r="I31" s="70">
        <v>1</v>
      </c>
      <c r="J31" s="75" t="s">
        <v>209</v>
      </c>
      <c r="K31" s="11">
        <v>1</v>
      </c>
      <c r="L31" s="72">
        <v>44805</v>
      </c>
      <c r="M31" s="73">
        <v>44957</v>
      </c>
      <c r="N31" s="14"/>
      <c r="O31" s="14"/>
      <c r="P31" s="14"/>
      <c r="Q31" s="14"/>
      <c r="R31" s="14"/>
      <c r="S31" s="14"/>
      <c r="T31" s="6" t="s">
        <v>184</v>
      </c>
      <c r="U31" s="14"/>
      <c r="V31" s="14"/>
      <c r="W31" s="14"/>
      <c r="X31" s="14"/>
      <c r="Y31" s="14"/>
      <c r="Z31" s="14"/>
      <c r="AA31" s="14"/>
      <c r="AB31" s="14"/>
      <c r="AC31" s="14"/>
      <c r="AD31" s="14"/>
      <c r="AE31" s="14"/>
      <c r="AF31" s="14"/>
      <c r="AG31" s="14"/>
      <c r="AH31" s="14"/>
      <c r="AI31" s="14"/>
      <c r="AJ31" s="14"/>
      <c r="AK31" s="14"/>
      <c r="AL31" s="14"/>
      <c r="AM31" s="14"/>
      <c r="AN31" s="14"/>
      <c r="AO31" s="14" t="s">
        <v>210</v>
      </c>
      <c r="AP31" s="76" t="s">
        <v>211</v>
      </c>
      <c r="AQ31" s="14">
        <v>0.1</v>
      </c>
      <c r="AR31" s="15">
        <f t="shared" si="36"/>
        <v>0.1</v>
      </c>
      <c r="AS31" s="19">
        <f t="shared" si="37"/>
        <v>0.1</v>
      </c>
      <c r="AT31" s="20" t="str">
        <f t="shared" si="38"/>
        <v>ALERTA</v>
      </c>
      <c r="AU31" s="77" t="s">
        <v>247</v>
      </c>
      <c r="AV31" s="6" t="s">
        <v>185</v>
      </c>
      <c r="AW31" s="18" t="str">
        <f t="shared" si="71"/>
        <v>ATENCIÓN</v>
      </c>
      <c r="AX31" s="13">
        <v>44926</v>
      </c>
      <c r="AY31" s="78"/>
      <c r="AZ31" s="79">
        <v>0.8</v>
      </c>
      <c r="BA31" s="15">
        <f t="shared" si="40"/>
        <v>0.8</v>
      </c>
      <c r="BB31" s="19">
        <f t="shared" si="41"/>
        <v>0.8</v>
      </c>
      <c r="BC31" s="20" t="str">
        <f t="shared" si="31"/>
        <v>EN TERMINO</v>
      </c>
      <c r="BD31" s="95" t="s">
        <v>299</v>
      </c>
      <c r="BE31" s="6" t="s">
        <v>212</v>
      </c>
      <c r="BF31" s="18" t="str">
        <f t="shared" si="72"/>
        <v>PENDIENTE</v>
      </c>
      <c r="BG31" s="9" t="s">
        <v>35</v>
      </c>
      <c r="BH31" s="6" t="s">
        <v>240</v>
      </c>
      <c r="BI31" s="6" t="s">
        <v>235</v>
      </c>
    </row>
    <row r="32" spans="2:61" ht="108.75" customHeight="1" x14ac:dyDescent="0.25">
      <c r="B32" s="6" t="s">
        <v>25</v>
      </c>
      <c r="C32" s="155"/>
      <c r="D32" s="156" t="s">
        <v>213</v>
      </c>
      <c r="E32" s="129" t="s">
        <v>368</v>
      </c>
      <c r="F32" s="69" t="s">
        <v>214</v>
      </c>
      <c r="G32" s="69" t="s">
        <v>215</v>
      </c>
      <c r="H32" s="69" t="s">
        <v>216</v>
      </c>
      <c r="I32" s="70">
        <v>1</v>
      </c>
      <c r="J32" s="80" t="s">
        <v>217</v>
      </c>
      <c r="K32" s="81">
        <v>1</v>
      </c>
      <c r="L32" s="82">
        <v>44805</v>
      </c>
      <c r="M32" s="49">
        <v>44957</v>
      </c>
      <c r="N32" s="14" t="s">
        <v>218</v>
      </c>
      <c r="O32" s="6" t="s">
        <v>219</v>
      </c>
      <c r="P32" s="6" t="s">
        <v>220</v>
      </c>
      <c r="Q32" s="14">
        <v>0</v>
      </c>
      <c r="R32" s="14">
        <v>0</v>
      </c>
      <c r="S32" s="14"/>
      <c r="T32" s="6" t="s">
        <v>184</v>
      </c>
      <c r="U32" s="14"/>
      <c r="V32" s="14"/>
      <c r="W32" s="14"/>
      <c r="X32" s="14"/>
      <c r="Y32" s="14"/>
      <c r="Z32" s="14"/>
      <c r="AA32" s="14"/>
      <c r="AB32" s="14"/>
      <c r="AC32" s="14"/>
      <c r="AD32" s="14"/>
      <c r="AE32" s="14"/>
      <c r="AF32" s="14"/>
      <c r="AG32" s="14"/>
      <c r="AH32" s="14"/>
      <c r="AI32" s="14"/>
      <c r="AJ32" s="14"/>
      <c r="AK32" s="14"/>
      <c r="AL32" s="14"/>
      <c r="AM32" s="14"/>
      <c r="AN32" s="14"/>
      <c r="AO32" s="14" t="s">
        <v>102</v>
      </c>
      <c r="AP32" s="8" t="s">
        <v>220</v>
      </c>
      <c r="AQ32" s="14">
        <v>0.1</v>
      </c>
      <c r="AR32" s="15">
        <f t="shared" si="36"/>
        <v>0.1</v>
      </c>
      <c r="AS32" s="19">
        <f t="shared" si="37"/>
        <v>0.1</v>
      </c>
      <c r="AT32" s="20" t="str">
        <f t="shared" si="38"/>
        <v>ALERTA</v>
      </c>
      <c r="AU32" s="77" t="s">
        <v>221</v>
      </c>
      <c r="AV32" s="6" t="s">
        <v>185</v>
      </c>
      <c r="AW32" s="18" t="str">
        <f t="shared" si="71"/>
        <v>ATENCIÓN</v>
      </c>
      <c r="AX32" s="83">
        <v>44926</v>
      </c>
      <c r="AY32" s="84" t="s">
        <v>222</v>
      </c>
      <c r="AZ32" s="85">
        <v>0.5</v>
      </c>
      <c r="BA32" s="86">
        <f t="shared" si="40"/>
        <v>0.5</v>
      </c>
      <c r="BB32" s="19">
        <f t="shared" si="41"/>
        <v>0.5</v>
      </c>
      <c r="BC32" s="20" t="str">
        <f>IF(AY32="","",IF(BB32&lt;100%, IF(BB32&lt;50%, "ALERTA","EN TERMINO"), IF(BB32=100%, "OK", "EN TERMINO")))</f>
        <v>EN TERMINO</v>
      </c>
      <c r="BD32" s="95" t="s">
        <v>300</v>
      </c>
      <c r="BE32" s="6" t="s">
        <v>212</v>
      </c>
      <c r="BF32" s="18" t="s">
        <v>223</v>
      </c>
      <c r="BG32" s="9" t="s">
        <v>35</v>
      </c>
      <c r="BH32" s="6" t="s">
        <v>240</v>
      </c>
      <c r="BI32" s="6" t="s">
        <v>235</v>
      </c>
    </row>
    <row r="33" spans="2:61" ht="59.25" customHeight="1" x14ac:dyDescent="0.25">
      <c r="B33" s="6" t="s">
        <v>25</v>
      </c>
      <c r="C33" s="155"/>
      <c r="D33" s="156"/>
      <c r="E33" s="129" t="s">
        <v>368</v>
      </c>
      <c r="F33" s="69" t="s">
        <v>214</v>
      </c>
      <c r="G33" s="69" t="s">
        <v>224</v>
      </c>
      <c r="H33" s="69" t="s">
        <v>225</v>
      </c>
      <c r="I33" s="70">
        <v>1</v>
      </c>
      <c r="J33" s="80" t="s">
        <v>217</v>
      </c>
      <c r="K33" s="81">
        <v>1</v>
      </c>
      <c r="L33" s="82">
        <v>44805</v>
      </c>
      <c r="M33" s="49">
        <v>44957</v>
      </c>
      <c r="N33" s="14" t="s">
        <v>218</v>
      </c>
      <c r="O33" s="6" t="s">
        <v>219</v>
      </c>
      <c r="P33" s="6" t="s">
        <v>220</v>
      </c>
      <c r="Q33" s="14">
        <v>0</v>
      </c>
      <c r="R33" s="14">
        <v>0</v>
      </c>
      <c r="S33" s="14"/>
      <c r="T33" s="6" t="s">
        <v>184</v>
      </c>
      <c r="U33" s="14"/>
      <c r="V33" s="14"/>
      <c r="W33" s="14"/>
      <c r="X33" s="14"/>
      <c r="Y33" s="14"/>
      <c r="Z33" s="14"/>
      <c r="AA33" s="14"/>
      <c r="AB33" s="14"/>
      <c r="AC33" s="14"/>
      <c r="AD33" s="14"/>
      <c r="AE33" s="14"/>
      <c r="AF33" s="14"/>
      <c r="AG33" s="14"/>
      <c r="AH33" s="14"/>
      <c r="AI33" s="14"/>
      <c r="AJ33" s="14"/>
      <c r="AK33" s="14"/>
      <c r="AL33" s="14"/>
      <c r="AM33" s="14"/>
      <c r="AN33" s="14"/>
      <c r="AO33" s="14" t="s">
        <v>102</v>
      </c>
      <c r="AP33" s="8" t="s">
        <v>220</v>
      </c>
      <c r="AQ33" s="14">
        <v>0.1</v>
      </c>
      <c r="AR33" s="15">
        <f t="shared" si="36"/>
        <v>0.1</v>
      </c>
      <c r="AS33" s="19">
        <f t="shared" si="37"/>
        <v>0.1</v>
      </c>
      <c r="AT33" s="20" t="str">
        <f t="shared" si="38"/>
        <v>ALERTA</v>
      </c>
      <c r="AU33" s="77" t="s">
        <v>247</v>
      </c>
      <c r="AV33" s="6" t="s">
        <v>185</v>
      </c>
      <c r="AW33" s="18" t="str">
        <f t="shared" si="71"/>
        <v>ATENCIÓN</v>
      </c>
      <c r="AX33" s="83">
        <v>44926</v>
      </c>
      <c r="AY33" s="84" t="s">
        <v>226</v>
      </c>
      <c r="AZ33" s="85">
        <v>0.5</v>
      </c>
      <c r="BA33" s="86">
        <f t="shared" si="40"/>
        <v>0.5</v>
      </c>
      <c r="BB33" s="19">
        <f t="shared" si="41"/>
        <v>0.5</v>
      </c>
      <c r="BC33" s="20" t="str">
        <f>IF(AY33="","",IF(BB33&lt;100%, IF(BB33&lt;50%, "ALERTA","EN TERMINO"), IF(BB33=100%, "OK", "EN TERMINO")))</f>
        <v>EN TERMINO</v>
      </c>
      <c r="BD33" s="95" t="s">
        <v>301</v>
      </c>
      <c r="BE33" s="6" t="s">
        <v>212</v>
      </c>
      <c r="BF33" s="18" t="str">
        <f t="shared" si="72"/>
        <v>PENDIENTE</v>
      </c>
      <c r="BG33" s="9" t="s">
        <v>35</v>
      </c>
      <c r="BH33" s="6" t="s">
        <v>240</v>
      </c>
      <c r="BI33" s="6" t="s">
        <v>235</v>
      </c>
    </row>
    <row r="34" spans="2:61" ht="159" customHeight="1" x14ac:dyDescent="0.25">
      <c r="B34" s="6" t="s">
        <v>25</v>
      </c>
      <c r="C34" s="155"/>
      <c r="D34" s="14" t="s">
        <v>227</v>
      </c>
      <c r="E34" s="129" t="s">
        <v>369</v>
      </c>
      <c r="F34" s="69" t="s">
        <v>228</v>
      </c>
      <c r="G34" s="69" t="s">
        <v>229</v>
      </c>
      <c r="H34" s="69" t="s">
        <v>230</v>
      </c>
      <c r="I34" s="70">
        <v>1</v>
      </c>
      <c r="J34" s="69" t="s">
        <v>231</v>
      </c>
      <c r="K34" s="11">
        <v>1</v>
      </c>
      <c r="L34" s="72">
        <v>44805</v>
      </c>
      <c r="M34" s="73">
        <v>44957</v>
      </c>
      <c r="N34" s="14"/>
      <c r="O34" s="69" t="s">
        <v>232</v>
      </c>
      <c r="P34" s="14">
        <v>1</v>
      </c>
      <c r="Q34" s="14"/>
      <c r="R34" s="14"/>
      <c r="S34" s="14"/>
      <c r="T34" s="6" t="s">
        <v>184</v>
      </c>
      <c r="U34" s="14"/>
      <c r="V34" s="14"/>
      <c r="W34" s="14"/>
      <c r="X34" s="14"/>
      <c r="Y34" s="14"/>
      <c r="Z34" s="14"/>
      <c r="AA34" s="14"/>
      <c r="AB34" s="14"/>
      <c r="AC34" s="14"/>
      <c r="AD34" s="14"/>
      <c r="AE34" s="14"/>
      <c r="AF34" s="14"/>
      <c r="AG34" s="14"/>
      <c r="AH34" s="14"/>
      <c r="AI34" s="14"/>
      <c r="AJ34" s="14"/>
      <c r="AK34" s="14"/>
      <c r="AL34" s="14"/>
      <c r="AM34" s="14"/>
      <c r="AN34" s="14"/>
      <c r="AO34" s="14" t="s">
        <v>210</v>
      </c>
      <c r="AP34" s="87" t="s">
        <v>233</v>
      </c>
      <c r="AQ34" s="14">
        <v>0.1</v>
      </c>
      <c r="AR34" s="15">
        <f>IF(AQ34="","",IF(OR($I34=0,$I34="",AO34=""),"",AQ34/$I34))</f>
        <v>0.1</v>
      </c>
      <c r="AS34" s="19">
        <f>(IF(OR($K34="",AR34=""),"",IF(OR($K34=0,AR34=0),0,IF((AR34*100%)/$K34&gt;100%,100%,(AR34*100%)/$K34))))</f>
        <v>0.1</v>
      </c>
      <c r="AT34" s="20" t="str">
        <f t="shared" ref="AT34" si="73">IF(AQ34="","",IF(AS34&lt;100%, IF(AS34&lt;50%, "ALERTA","EN TERMINO"), IF(AS34=100%, "OK", "EN TERMINO")))</f>
        <v>ALERTA</v>
      </c>
      <c r="AU34" s="77" t="s">
        <v>248</v>
      </c>
      <c r="AV34" s="6" t="s">
        <v>185</v>
      </c>
      <c r="AW34" s="18" t="str">
        <f>IF(AS34=100%,IF(AS34&gt;25%,"CUMPLIDA","PENDIENTE"),IF(AS34&lt;25%,"ATENCIÓN","PENDIENTE"))</f>
        <v>ATENCIÓN</v>
      </c>
      <c r="AX34" s="13">
        <v>44926</v>
      </c>
      <c r="AY34" s="88" t="s">
        <v>234</v>
      </c>
      <c r="AZ34" s="89">
        <v>0.9</v>
      </c>
      <c r="BA34" s="15">
        <f>IF(AZ34="","",IF(OR($I34=0,$I34="",AX34=""),"",AZ34/$I34))</f>
        <v>0.9</v>
      </c>
      <c r="BB34" s="19">
        <f>(IF(OR($K34="",BA34=""),"",IF(OR($K34=0,BA34=0),0,IF((BA34*100%)/$K34&gt;100%,100%,(BA34*100%)/$K34))))</f>
        <v>0.9</v>
      </c>
      <c r="BC34" s="20" t="str">
        <f t="shared" si="31"/>
        <v>EN TERMINO</v>
      </c>
      <c r="BD34" s="95" t="s">
        <v>302</v>
      </c>
      <c r="BE34" s="6" t="s">
        <v>212</v>
      </c>
      <c r="BF34" s="18" t="str">
        <f t="shared" si="72"/>
        <v>PENDIENTE</v>
      </c>
      <c r="BG34" s="9" t="s">
        <v>35</v>
      </c>
      <c r="BH34" s="6" t="s">
        <v>240</v>
      </c>
      <c r="BI34" s="6" t="s">
        <v>235</v>
      </c>
    </row>
  </sheetData>
  <autoFilter ref="B3:BI34">
    <filterColumn colId="57">
      <filters>
        <filter val="ABIERTO"/>
      </filters>
    </filterColumn>
  </autoFilter>
  <mergeCells count="41">
    <mergeCell ref="F22:F23"/>
    <mergeCell ref="E22:E23"/>
    <mergeCell ref="D22:D23"/>
    <mergeCell ref="F18:F20"/>
    <mergeCell ref="E18:E20"/>
    <mergeCell ref="D18:D20"/>
    <mergeCell ref="B1:E1"/>
    <mergeCell ref="F1:M1"/>
    <mergeCell ref="B2:B3"/>
    <mergeCell ref="C2:C3"/>
    <mergeCell ref="E2:E3"/>
    <mergeCell ref="F2:F3"/>
    <mergeCell ref="D2:D3"/>
    <mergeCell ref="F16:F17"/>
    <mergeCell ref="E8:E9"/>
    <mergeCell ref="D8:D9"/>
    <mergeCell ref="F4:F6"/>
    <mergeCell ref="E4:E6"/>
    <mergeCell ref="D4:D6"/>
    <mergeCell ref="F8:F9"/>
    <mergeCell ref="D16:D17"/>
    <mergeCell ref="C25:C34"/>
    <mergeCell ref="D26:D27"/>
    <mergeCell ref="D28:D29"/>
    <mergeCell ref="D32:D33"/>
    <mergeCell ref="E16:E17"/>
    <mergeCell ref="C4:C24"/>
    <mergeCell ref="BG1:BI2"/>
    <mergeCell ref="G2:G3"/>
    <mergeCell ref="H2:H3"/>
    <mergeCell ref="I2:I3"/>
    <mergeCell ref="N2:V2"/>
    <mergeCell ref="N1:BF1"/>
    <mergeCell ref="AO2:AW2"/>
    <mergeCell ref="AX2:BF2"/>
    <mergeCell ref="AF2:AN2"/>
    <mergeCell ref="W2:AE2"/>
    <mergeCell ref="J2:J3"/>
    <mergeCell ref="K2:K3"/>
    <mergeCell ref="L2:L3"/>
    <mergeCell ref="M2:M3"/>
  </mergeCells>
  <conditionalFormatting sqref="BG4:BG5 BG7:BG13">
    <cfRule type="containsText" dxfId="300" priority="429" operator="containsText" text="cerrada">
      <formula>NOT(ISERROR(SEARCH("cerrada",BG4)))</formula>
    </cfRule>
    <cfRule type="containsText" dxfId="299" priority="430" operator="containsText" text="cerrado">
      <formula>NOT(ISERROR(SEARCH("cerrado",BG4)))</formula>
    </cfRule>
    <cfRule type="containsText" dxfId="298" priority="431" operator="containsText" text="Abierto">
      <formula>NOT(ISERROR(SEARCH("Abierto",BG4)))</formula>
    </cfRule>
  </conditionalFormatting>
  <conditionalFormatting sqref="S4 S15:S20">
    <cfRule type="containsText" dxfId="297" priority="393" stopIfTrue="1" operator="containsText" text="EN TERMINO">
      <formula>NOT(ISERROR(SEARCH("EN TERMINO",S4)))</formula>
    </cfRule>
    <cfRule type="containsText" priority="394" operator="containsText" text="AMARILLO">
      <formula>NOT(ISERROR(SEARCH("AMARILLO",S4)))</formula>
    </cfRule>
    <cfRule type="containsText" dxfId="296" priority="395" stopIfTrue="1" operator="containsText" text="ALERTA">
      <formula>NOT(ISERROR(SEARCH("ALERTA",S4)))</formula>
    </cfRule>
    <cfRule type="containsText" dxfId="295" priority="396" stopIfTrue="1" operator="containsText" text="OK">
      <formula>NOT(ISERROR(SEARCH("OK",S4)))</formula>
    </cfRule>
  </conditionalFormatting>
  <conditionalFormatting sqref="V4">
    <cfRule type="containsText" dxfId="294" priority="388" operator="containsText" text="Cumplida">
      <formula>NOT(ISERROR(SEARCH("Cumplida",V4)))</formula>
    </cfRule>
    <cfRule type="containsText" dxfId="293" priority="389" operator="containsText" text="Pendiente">
      <formula>NOT(ISERROR(SEARCH("Pendiente",V4)))</formula>
    </cfRule>
    <cfRule type="containsText" dxfId="292" priority="390" operator="containsText" text="Cumplida">
      <formula>NOT(ISERROR(SEARCH("Cumplida",V4)))</formula>
    </cfRule>
  </conditionalFormatting>
  <conditionalFormatting sqref="V4">
    <cfRule type="containsText" dxfId="291" priority="386" stopIfTrue="1" operator="containsText" text="Cumplida">
      <formula>NOT(ISERROR(SEARCH("Cumplida",V4)))</formula>
    </cfRule>
    <cfRule type="containsText" dxfId="290" priority="387" stopIfTrue="1" operator="containsText" text="Pendiente">
      <formula>NOT(ISERROR(SEARCH("Pendiente",V4)))</formula>
    </cfRule>
  </conditionalFormatting>
  <conditionalFormatting sqref="V4">
    <cfRule type="containsText" dxfId="289" priority="391" stopIfTrue="1" operator="containsText" text="CUMPLIDA">
      <formula>NOT(ISERROR(SEARCH("CUMPLIDA",V4)))</formula>
    </cfRule>
  </conditionalFormatting>
  <conditionalFormatting sqref="V4">
    <cfRule type="containsText" dxfId="288" priority="392" operator="containsText" text="INCUMPLIDA">
      <formula>NOT(ISERROR(SEARCH("INCUMPLIDA",V4)))</formula>
    </cfRule>
  </conditionalFormatting>
  <conditionalFormatting sqref="V4">
    <cfRule type="containsText" dxfId="287" priority="385" operator="containsText" text="ATENCIÓN">
      <formula>NOT(ISERROR(SEARCH("ATENCIÓN",V4)))</formula>
    </cfRule>
  </conditionalFormatting>
  <conditionalFormatting sqref="S23:S24">
    <cfRule type="containsText" dxfId="286" priority="378" stopIfTrue="1" operator="containsText" text="EN TERMINO">
      <formula>NOT(ISERROR(SEARCH("EN TERMINO",S23)))</formula>
    </cfRule>
    <cfRule type="containsText" priority="379" operator="containsText" text="AMARILLO">
      <formula>NOT(ISERROR(SEARCH("AMARILLO",S23)))</formula>
    </cfRule>
    <cfRule type="containsText" dxfId="285" priority="380" stopIfTrue="1" operator="containsText" text="ALERTA">
      <formula>NOT(ISERROR(SEARCH("ALERTA",S23)))</formula>
    </cfRule>
    <cfRule type="containsText" dxfId="284" priority="381" stopIfTrue="1" operator="containsText" text="OK">
      <formula>NOT(ISERROR(SEARCH("OK",S23)))</formula>
    </cfRule>
  </conditionalFormatting>
  <conditionalFormatting sqref="S5:S14">
    <cfRule type="containsText" dxfId="283" priority="321" stopIfTrue="1" operator="containsText" text="EN TERMINO">
      <formula>NOT(ISERROR(SEARCH("EN TERMINO",S5)))</formula>
    </cfRule>
    <cfRule type="containsText" priority="322" operator="containsText" text="AMARILLO">
      <formula>NOT(ISERROR(SEARCH("AMARILLO",S5)))</formula>
    </cfRule>
    <cfRule type="containsText" dxfId="282" priority="323" stopIfTrue="1" operator="containsText" text="ALERTA">
      <formula>NOT(ISERROR(SEARCH("ALERTA",S5)))</formula>
    </cfRule>
    <cfRule type="containsText" dxfId="281" priority="324" stopIfTrue="1" operator="containsText" text="OK">
      <formula>NOT(ISERROR(SEARCH("OK",S5)))</formula>
    </cfRule>
  </conditionalFormatting>
  <conditionalFormatting sqref="V7:V14">
    <cfRule type="containsText" dxfId="280" priority="316" operator="containsText" text="Cumplida">
      <formula>NOT(ISERROR(SEARCH("Cumplida",V7)))</formula>
    </cfRule>
    <cfRule type="containsText" dxfId="279" priority="317" operator="containsText" text="Pendiente">
      <formula>NOT(ISERROR(SEARCH("Pendiente",V7)))</formula>
    </cfRule>
    <cfRule type="containsText" dxfId="278" priority="318" operator="containsText" text="Cumplida">
      <formula>NOT(ISERROR(SEARCH("Cumplida",V7)))</formula>
    </cfRule>
  </conditionalFormatting>
  <conditionalFormatting sqref="V7:V14">
    <cfRule type="containsText" dxfId="277" priority="314" stopIfTrue="1" operator="containsText" text="Cumplida">
      <formula>NOT(ISERROR(SEARCH("Cumplida",V7)))</formula>
    </cfRule>
    <cfRule type="containsText" dxfId="276" priority="315" stopIfTrue="1" operator="containsText" text="Pendiente">
      <formula>NOT(ISERROR(SEARCH("Pendiente",V7)))</formula>
    </cfRule>
  </conditionalFormatting>
  <conditionalFormatting sqref="V7:V14">
    <cfRule type="containsText" dxfId="275" priority="319" stopIfTrue="1" operator="containsText" text="CUMPLIDA">
      <formula>NOT(ISERROR(SEARCH("CUMPLIDA",V7)))</formula>
    </cfRule>
  </conditionalFormatting>
  <conditionalFormatting sqref="V7:V14">
    <cfRule type="containsText" dxfId="274" priority="320" operator="containsText" text="INCUMPLIDA">
      <formula>NOT(ISERROR(SEARCH("INCUMPLIDA",V7)))</formula>
    </cfRule>
  </conditionalFormatting>
  <conditionalFormatting sqref="V9:V14">
    <cfRule type="containsText" dxfId="273" priority="313" operator="containsText" text="INCUMPLIDA">
      <formula>NOT(ISERROR(SEARCH("INCUMPLIDA",V9)))</formula>
    </cfRule>
  </conditionalFormatting>
  <conditionalFormatting sqref="S21:S22">
    <cfRule type="containsText" dxfId="272" priority="309" stopIfTrue="1" operator="containsText" text="EN TERMINO">
      <formula>NOT(ISERROR(SEARCH("EN TERMINO",S21)))</formula>
    </cfRule>
    <cfRule type="containsText" priority="310" operator="containsText" text="AMARILLO">
      <formula>NOT(ISERROR(SEARCH("AMARILLO",S21)))</formula>
    </cfRule>
    <cfRule type="containsText" dxfId="271" priority="311" stopIfTrue="1" operator="containsText" text="ALERTA">
      <formula>NOT(ISERROR(SEARCH("ALERTA",S21)))</formula>
    </cfRule>
    <cfRule type="containsText" dxfId="270" priority="312" stopIfTrue="1" operator="containsText" text="OK">
      <formula>NOT(ISERROR(SEARCH("OK",S21)))</formula>
    </cfRule>
  </conditionalFormatting>
  <conditionalFormatting sqref="V21">
    <cfRule type="containsText" dxfId="269" priority="304" operator="containsText" text="Cumplida">
      <formula>NOT(ISERROR(SEARCH("Cumplida",V21)))</formula>
    </cfRule>
    <cfRule type="containsText" dxfId="268" priority="305" operator="containsText" text="Pendiente">
      <formula>NOT(ISERROR(SEARCH("Pendiente",V21)))</formula>
    </cfRule>
    <cfRule type="containsText" dxfId="267" priority="306" operator="containsText" text="Cumplida">
      <formula>NOT(ISERROR(SEARCH("Cumplida",V21)))</formula>
    </cfRule>
  </conditionalFormatting>
  <conditionalFormatting sqref="V21">
    <cfRule type="containsText" dxfId="266" priority="302" stopIfTrue="1" operator="containsText" text="Cumplida">
      <formula>NOT(ISERROR(SEARCH("Cumplida",V21)))</formula>
    </cfRule>
    <cfRule type="containsText" dxfId="265" priority="303" stopIfTrue="1" operator="containsText" text="Pendiente">
      <formula>NOT(ISERROR(SEARCH("Pendiente",V21)))</formula>
    </cfRule>
  </conditionalFormatting>
  <conditionalFormatting sqref="V21">
    <cfRule type="containsText" dxfId="264" priority="307" stopIfTrue="1" operator="containsText" text="CUMPLIDA">
      <formula>NOT(ISERROR(SEARCH("CUMPLIDA",V21)))</formula>
    </cfRule>
  </conditionalFormatting>
  <conditionalFormatting sqref="V21">
    <cfRule type="containsText" dxfId="263" priority="308" operator="containsText" text="INCUMPLIDA">
      <formula>NOT(ISERROR(SEARCH("INCUMPLIDA",V21)))</formula>
    </cfRule>
  </conditionalFormatting>
  <conditionalFormatting sqref="V15:V16">
    <cfRule type="containsText" dxfId="262" priority="297" operator="containsText" text="Cumplida">
      <formula>NOT(ISERROR(SEARCH("Cumplida",V15)))</formula>
    </cfRule>
    <cfRule type="containsText" dxfId="261" priority="298" operator="containsText" text="Pendiente">
      <formula>NOT(ISERROR(SEARCH("Pendiente",V15)))</formula>
    </cfRule>
    <cfRule type="containsText" dxfId="260" priority="299" operator="containsText" text="Cumplida">
      <formula>NOT(ISERROR(SEARCH("Cumplida",V15)))</formula>
    </cfRule>
  </conditionalFormatting>
  <conditionalFormatting sqref="V15:V16">
    <cfRule type="containsText" dxfId="259" priority="295" stopIfTrue="1" operator="containsText" text="Cumplida">
      <formula>NOT(ISERROR(SEARCH("Cumplida",V15)))</formula>
    </cfRule>
    <cfRule type="containsText" dxfId="258" priority="296" stopIfTrue="1" operator="containsText" text="Pendiente">
      <formula>NOT(ISERROR(SEARCH("Pendiente",V15)))</formula>
    </cfRule>
  </conditionalFormatting>
  <conditionalFormatting sqref="V15:V16">
    <cfRule type="containsText" dxfId="257" priority="300" stopIfTrue="1" operator="containsText" text="CUMPLIDA">
      <formula>NOT(ISERROR(SEARCH("CUMPLIDA",V15)))</formula>
    </cfRule>
  </conditionalFormatting>
  <conditionalFormatting sqref="V15:V16">
    <cfRule type="containsText" dxfId="256" priority="301" operator="containsText" text="INCUMPLIDA">
      <formula>NOT(ISERROR(SEARCH("INCUMPLIDA",V15)))</formula>
    </cfRule>
  </conditionalFormatting>
  <conditionalFormatting sqref="V15:V16">
    <cfRule type="containsText" dxfId="255" priority="294" operator="containsText" text="INCUMPLIDA">
      <formula>NOT(ISERROR(SEARCH("INCUMPLIDA",V15)))</formula>
    </cfRule>
  </conditionalFormatting>
  <conditionalFormatting sqref="V17:V20">
    <cfRule type="containsText" dxfId="254" priority="289" operator="containsText" text="Cumplida">
      <formula>NOT(ISERROR(SEARCH("Cumplida",V17)))</formula>
    </cfRule>
    <cfRule type="containsText" dxfId="253" priority="290" operator="containsText" text="Pendiente">
      <formula>NOT(ISERROR(SEARCH("Pendiente",V17)))</formula>
    </cfRule>
    <cfRule type="containsText" dxfId="252" priority="291" operator="containsText" text="Cumplida">
      <formula>NOT(ISERROR(SEARCH("Cumplida",V17)))</formula>
    </cfRule>
  </conditionalFormatting>
  <conditionalFormatting sqref="V17:V20">
    <cfRule type="containsText" dxfId="251" priority="287" stopIfTrue="1" operator="containsText" text="Cumplida">
      <formula>NOT(ISERROR(SEARCH("Cumplida",V17)))</formula>
    </cfRule>
    <cfRule type="containsText" dxfId="250" priority="288" stopIfTrue="1" operator="containsText" text="Pendiente">
      <formula>NOT(ISERROR(SEARCH("Pendiente",V17)))</formula>
    </cfRule>
  </conditionalFormatting>
  <conditionalFormatting sqref="V17:V20">
    <cfRule type="containsText" dxfId="249" priority="292" stopIfTrue="1" operator="containsText" text="CUMPLIDA">
      <formula>NOT(ISERROR(SEARCH("CUMPLIDA",V17)))</formula>
    </cfRule>
  </conditionalFormatting>
  <conditionalFormatting sqref="V17:V20">
    <cfRule type="containsText" dxfId="248" priority="293" operator="containsText" text="INCUMPLIDA">
      <formula>NOT(ISERROR(SEARCH("INCUMPLIDA",V17)))</formula>
    </cfRule>
  </conditionalFormatting>
  <conditionalFormatting sqref="V17:V20">
    <cfRule type="containsText" dxfId="247" priority="286" operator="containsText" text="INCUMPLIDA">
      <formula>NOT(ISERROR(SEARCH("INCUMPLIDA",V17)))</formula>
    </cfRule>
  </conditionalFormatting>
  <conditionalFormatting sqref="V20">
    <cfRule type="containsText" dxfId="246" priority="285" operator="containsText" text="ATENCIÓN">
      <formula>NOT(ISERROR(SEARCH("ATENCIÓN",V20)))</formula>
    </cfRule>
  </conditionalFormatting>
  <conditionalFormatting sqref="V22">
    <cfRule type="containsText" dxfId="245" priority="280" operator="containsText" text="Cumplida">
      <formula>NOT(ISERROR(SEARCH("Cumplida",V22)))</formula>
    </cfRule>
    <cfRule type="containsText" dxfId="244" priority="281" operator="containsText" text="Pendiente">
      <formula>NOT(ISERROR(SEARCH("Pendiente",V22)))</formula>
    </cfRule>
    <cfRule type="containsText" dxfId="243" priority="282" operator="containsText" text="Cumplida">
      <formula>NOT(ISERROR(SEARCH("Cumplida",V22)))</formula>
    </cfRule>
  </conditionalFormatting>
  <conditionalFormatting sqref="V22">
    <cfRule type="containsText" dxfId="242" priority="278" stopIfTrue="1" operator="containsText" text="Cumplida">
      <formula>NOT(ISERROR(SEARCH("Cumplida",V22)))</formula>
    </cfRule>
    <cfRule type="containsText" dxfId="241" priority="279" stopIfTrue="1" operator="containsText" text="Pendiente">
      <formula>NOT(ISERROR(SEARCH("Pendiente",V22)))</formula>
    </cfRule>
  </conditionalFormatting>
  <conditionalFormatting sqref="V22">
    <cfRule type="containsText" dxfId="240" priority="283" stopIfTrue="1" operator="containsText" text="CUMPLIDA">
      <formula>NOT(ISERROR(SEARCH("CUMPLIDA",V22)))</formula>
    </cfRule>
  </conditionalFormatting>
  <conditionalFormatting sqref="V22">
    <cfRule type="containsText" dxfId="239" priority="284" operator="containsText" text="INCUMPLIDA">
      <formula>NOT(ISERROR(SEARCH("INCUMPLIDA",V22)))</formula>
    </cfRule>
  </conditionalFormatting>
  <conditionalFormatting sqref="V22">
    <cfRule type="containsText" dxfId="238" priority="277" operator="containsText" text="INCUMPLIDA">
      <formula>NOT(ISERROR(SEARCH("INCUMPLIDA",V22)))</formula>
    </cfRule>
  </conditionalFormatting>
  <conditionalFormatting sqref="V23">
    <cfRule type="containsText" dxfId="237" priority="272" operator="containsText" text="Cumplida">
      <formula>NOT(ISERROR(SEARCH("Cumplida",V23)))</formula>
    </cfRule>
    <cfRule type="containsText" dxfId="236" priority="273" operator="containsText" text="Pendiente">
      <formula>NOT(ISERROR(SEARCH("Pendiente",V23)))</formula>
    </cfRule>
    <cfRule type="containsText" dxfId="235" priority="274" operator="containsText" text="Cumplida">
      <formula>NOT(ISERROR(SEARCH("Cumplida",V23)))</formula>
    </cfRule>
  </conditionalFormatting>
  <conditionalFormatting sqref="V23">
    <cfRule type="containsText" dxfId="234" priority="270" stopIfTrue="1" operator="containsText" text="Cumplida">
      <formula>NOT(ISERROR(SEARCH("Cumplida",V23)))</formula>
    </cfRule>
    <cfRule type="containsText" dxfId="233" priority="271" stopIfTrue="1" operator="containsText" text="Pendiente">
      <formula>NOT(ISERROR(SEARCH("Pendiente",V23)))</formula>
    </cfRule>
  </conditionalFormatting>
  <conditionalFormatting sqref="V23">
    <cfRule type="containsText" dxfId="232" priority="275" stopIfTrue="1" operator="containsText" text="CUMPLIDA">
      <formula>NOT(ISERROR(SEARCH("CUMPLIDA",V23)))</formula>
    </cfRule>
  </conditionalFormatting>
  <conditionalFormatting sqref="V23">
    <cfRule type="containsText" dxfId="231" priority="276" operator="containsText" text="INCUMPLIDA">
      <formula>NOT(ISERROR(SEARCH("INCUMPLIDA",V23)))</formula>
    </cfRule>
  </conditionalFormatting>
  <conditionalFormatting sqref="V23">
    <cfRule type="containsText" dxfId="230" priority="269" operator="containsText" text="INCUMPLIDA">
      <formula>NOT(ISERROR(SEARCH("INCUMPLIDA",V23)))</formula>
    </cfRule>
  </conditionalFormatting>
  <conditionalFormatting sqref="V23">
    <cfRule type="containsText" dxfId="229" priority="268" operator="containsText" text="ATENCIÓN">
      <formula>NOT(ISERROR(SEARCH("ATENCIÓN",V23)))</formula>
    </cfRule>
  </conditionalFormatting>
  <conditionalFormatting sqref="V24">
    <cfRule type="containsText" dxfId="228" priority="255" operator="containsText" text="Cumplida">
      <formula>NOT(ISERROR(SEARCH("Cumplida",V24)))</formula>
    </cfRule>
    <cfRule type="containsText" dxfId="227" priority="256" operator="containsText" text="Pendiente">
      <formula>NOT(ISERROR(SEARCH("Pendiente",V24)))</formula>
    </cfRule>
    <cfRule type="containsText" dxfId="226" priority="257" operator="containsText" text="Cumplida">
      <formula>NOT(ISERROR(SEARCH("Cumplida",V24)))</formula>
    </cfRule>
  </conditionalFormatting>
  <conditionalFormatting sqref="V24">
    <cfRule type="containsText" dxfId="225" priority="253" stopIfTrue="1" operator="containsText" text="Cumplida">
      <formula>NOT(ISERROR(SEARCH("Cumplida",V24)))</formula>
    </cfRule>
    <cfRule type="containsText" dxfId="224" priority="254" stopIfTrue="1" operator="containsText" text="Pendiente">
      <formula>NOT(ISERROR(SEARCH("Pendiente",V24)))</formula>
    </cfRule>
  </conditionalFormatting>
  <conditionalFormatting sqref="V24">
    <cfRule type="containsText" dxfId="223" priority="258" stopIfTrue="1" operator="containsText" text="CUMPLIDA">
      <formula>NOT(ISERROR(SEARCH("CUMPLIDA",V24)))</formula>
    </cfRule>
  </conditionalFormatting>
  <conditionalFormatting sqref="V24">
    <cfRule type="containsText" dxfId="222" priority="259" operator="containsText" text="INCUMPLIDA">
      <formula>NOT(ISERROR(SEARCH("INCUMPLIDA",V24)))</formula>
    </cfRule>
  </conditionalFormatting>
  <conditionalFormatting sqref="V24">
    <cfRule type="containsText" dxfId="221" priority="252" operator="containsText" text="INCUMPLIDA">
      <formula>NOT(ISERROR(SEARCH("INCUMPLIDA",V24)))</formula>
    </cfRule>
  </conditionalFormatting>
  <conditionalFormatting sqref="V24">
    <cfRule type="containsText" dxfId="220" priority="251" operator="containsText" text="ATENCIÓN">
      <formula>NOT(ISERROR(SEARCH("ATENCIÓN",V24)))</formula>
    </cfRule>
  </conditionalFormatting>
  <conditionalFormatting sqref="AB4:AB6">
    <cfRule type="containsText" dxfId="219" priority="247" stopIfTrue="1" operator="containsText" text="EN TERMINO">
      <formula>NOT(ISERROR(SEARCH("EN TERMINO",AB4)))</formula>
    </cfRule>
    <cfRule type="containsText" priority="248" operator="containsText" text="AMARILLO">
      <formula>NOT(ISERROR(SEARCH("AMARILLO",AB4)))</formula>
    </cfRule>
    <cfRule type="containsText" dxfId="218" priority="249" stopIfTrue="1" operator="containsText" text="ALERTA">
      <formula>NOT(ISERROR(SEARCH("ALERTA",AB4)))</formula>
    </cfRule>
    <cfRule type="containsText" dxfId="217" priority="250" stopIfTrue="1" operator="containsText" text="OK">
      <formula>NOT(ISERROR(SEARCH("OK",AB4)))</formula>
    </cfRule>
  </conditionalFormatting>
  <conditionalFormatting sqref="AE4:AE6">
    <cfRule type="containsText" dxfId="216" priority="242" operator="containsText" text="Cumplida">
      <formula>NOT(ISERROR(SEARCH("Cumplida",AE4)))</formula>
    </cfRule>
    <cfRule type="containsText" dxfId="215" priority="243" operator="containsText" text="Pendiente">
      <formula>NOT(ISERROR(SEARCH("Pendiente",AE4)))</formula>
    </cfRule>
    <cfRule type="containsText" dxfId="214" priority="244" operator="containsText" text="Cumplida">
      <formula>NOT(ISERROR(SEARCH("Cumplida",AE4)))</formula>
    </cfRule>
  </conditionalFormatting>
  <conditionalFormatting sqref="AE4:AE6">
    <cfRule type="containsText" dxfId="213" priority="240" stopIfTrue="1" operator="containsText" text="Cumplida">
      <formula>NOT(ISERROR(SEARCH("Cumplida",AE4)))</formula>
    </cfRule>
    <cfRule type="containsText" dxfId="212" priority="241" stopIfTrue="1" operator="containsText" text="Pendiente">
      <formula>NOT(ISERROR(SEARCH("Pendiente",AE4)))</formula>
    </cfRule>
  </conditionalFormatting>
  <conditionalFormatting sqref="AE4:AE6">
    <cfRule type="containsText" dxfId="211" priority="245" stopIfTrue="1" operator="containsText" text="CUMPLIDA">
      <formula>NOT(ISERROR(SEARCH("CUMPLIDA",AE4)))</formula>
    </cfRule>
  </conditionalFormatting>
  <conditionalFormatting sqref="AE4:AE6">
    <cfRule type="containsText" dxfId="210" priority="246" operator="containsText" text="INCUMPLIDA">
      <formula>NOT(ISERROR(SEARCH("INCUMPLIDA",AE4)))</formula>
    </cfRule>
  </conditionalFormatting>
  <conditionalFormatting sqref="V5">
    <cfRule type="containsText" dxfId="209" priority="235" operator="containsText" text="Cumplida">
      <formula>NOT(ISERROR(SEARCH("Cumplida",V5)))</formula>
    </cfRule>
    <cfRule type="containsText" dxfId="208" priority="236" operator="containsText" text="Pendiente">
      <formula>NOT(ISERROR(SEARCH("Pendiente",V5)))</formula>
    </cfRule>
    <cfRule type="containsText" dxfId="207" priority="237" operator="containsText" text="Cumplida">
      <formula>NOT(ISERROR(SEARCH("Cumplida",V5)))</formula>
    </cfRule>
  </conditionalFormatting>
  <conditionalFormatting sqref="V5">
    <cfRule type="containsText" dxfId="206" priority="233" stopIfTrue="1" operator="containsText" text="Cumplida">
      <formula>NOT(ISERROR(SEARCH("Cumplida",V5)))</formula>
    </cfRule>
    <cfRule type="containsText" dxfId="205" priority="234" stopIfTrue="1" operator="containsText" text="Pendiente">
      <formula>NOT(ISERROR(SEARCH("Pendiente",V5)))</formula>
    </cfRule>
  </conditionalFormatting>
  <conditionalFormatting sqref="V5">
    <cfRule type="containsText" dxfId="204" priority="238" stopIfTrue="1" operator="containsText" text="CUMPLIDA">
      <formula>NOT(ISERROR(SEARCH("CUMPLIDA",V5)))</formula>
    </cfRule>
  </conditionalFormatting>
  <conditionalFormatting sqref="V5">
    <cfRule type="containsText" dxfId="203" priority="239" operator="containsText" text="INCUMPLIDA">
      <formula>NOT(ISERROR(SEARCH("INCUMPLIDA",V5)))</formula>
    </cfRule>
  </conditionalFormatting>
  <conditionalFormatting sqref="V5">
    <cfRule type="containsText" dxfId="202" priority="232" operator="containsText" text="INCUMPLIDA">
      <formula>NOT(ISERROR(SEARCH("INCUMPLIDA",V5)))</formula>
    </cfRule>
  </conditionalFormatting>
  <conditionalFormatting sqref="V6">
    <cfRule type="containsText" dxfId="201" priority="227" operator="containsText" text="Cumplida">
      <formula>NOT(ISERROR(SEARCH("Cumplida",V6)))</formula>
    </cfRule>
    <cfRule type="containsText" dxfId="200" priority="228" operator="containsText" text="Pendiente">
      <formula>NOT(ISERROR(SEARCH("Pendiente",V6)))</formula>
    </cfRule>
    <cfRule type="containsText" dxfId="199" priority="229" operator="containsText" text="Cumplida">
      <formula>NOT(ISERROR(SEARCH("Cumplida",V6)))</formula>
    </cfRule>
  </conditionalFormatting>
  <conditionalFormatting sqref="V6">
    <cfRule type="containsText" dxfId="198" priority="225" stopIfTrue="1" operator="containsText" text="Cumplida">
      <formula>NOT(ISERROR(SEARCH("Cumplida",V6)))</formula>
    </cfRule>
    <cfRule type="containsText" dxfId="197" priority="226" stopIfTrue="1" operator="containsText" text="Pendiente">
      <formula>NOT(ISERROR(SEARCH("Pendiente",V6)))</formula>
    </cfRule>
  </conditionalFormatting>
  <conditionalFormatting sqref="V6">
    <cfRule type="containsText" dxfId="196" priority="230" stopIfTrue="1" operator="containsText" text="CUMPLIDA">
      <formula>NOT(ISERROR(SEARCH("CUMPLIDA",V6)))</formula>
    </cfRule>
  </conditionalFormatting>
  <conditionalFormatting sqref="V6">
    <cfRule type="containsText" dxfId="195" priority="231" operator="containsText" text="INCUMPLIDA">
      <formula>NOT(ISERROR(SEARCH("INCUMPLIDA",V6)))</formula>
    </cfRule>
  </conditionalFormatting>
  <conditionalFormatting sqref="V6">
    <cfRule type="containsText" dxfId="194" priority="224" operator="containsText" text="INCUMPLIDA">
      <formula>NOT(ISERROR(SEARCH("INCUMPLIDA",V6)))</formula>
    </cfRule>
  </conditionalFormatting>
  <conditionalFormatting sqref="AE5:AE6">
    <cfRule type="containsText" dxfId="193" priority="223" operator="containsText" text="INCUMPLIDA">
      <formula>NOT(ISERROR(SEARCH("INCUMPLIDA",AE5)))</formula>
    </cfRule>
  </conditionalFormatting>
  <conditionalFormatting sqref="AB13">
    <cfRule type="containsText" dxfId="192" priority="215" stopIfTrue="1" operator="containsText" text="EN TERMINO">
      <formula>NOT(ISERROR(SEARCH("EN TERMINO",AB13)))</formula>
    </cfRule>
    <cfRule type="containsText" priority="216" operator="containsText" text="AMARILLO">
      <formula>NOT(ISERROR(SEARCH("AMARILLO",AB13)))</formula>
    </cfRule>
    <cfRule type="containsText" dxfId="191" priority="217" stopIfTrue="1" operator="containsText" text="ALERTA">
      <formula>NOT(ISERROR(SEARCH("ALERTA",AB13)))</formula>
    </cfRule>
    <cfRule type="containsText" dxfId="190" priority="218" stopIfTrue="1" operator="containsText" text="OK">
      <formula>NOT(ISERROR(SEARCH("OK",AB13)))</formula>
    </cfRule>
  </conditionalFormatting>
  <conditionalFormatting sqref="AE13">
    <cfRule type="containsText" dxfId="189" priority="210" operator="containsText" text="Cumplida">
      <formula>NOT(ISERROR(SEARCH("Cumplida",AE13)))</formula>
    </cfRule>
    <cfRule type="containsText" dxfId="188" priority="211" operator="containsText" text="Pendiente">
      <formula>NOT(ISERROR(SEARCH("Pendiente",AE13)))</formula>
    </cfRule>
    <cfRule type="containsText" dxfId="187" priority="212" operator="containsText" text="Cumplida">
      <formula>NOT(ISERROR(SEARCH("Cumplida",AE13)))</formula>
    </cfRule>
  </conditionalFormatting>
  <conditionalFormatting sqref="AE13">
    <cfRule type="containsText" dxfId="186" priority="208" stopIfTrue="1" operator="containsText" text="Cumplida">
      <formula>NOT(ISERROR(SEARCH("Cumplida",AE13)))</formula>
    </cfRule>
    <cfRule type="containsText" dxfId="185" priority="209" stopIfTrue="1" operator="containsText" text="Pendiente">
      <formula>NOT(ISERROR(SEARCH("Pendiente",AE13)))</formula>
    </cfRule>
  </conditionalFormatting>
  <conditionalFormatting sqref="AE13">
    <cfRule type="containsText" dxfId="184" priority="213" stopIfTrue="1" operator="containsText" text="CUMPLIDA">
      <formula>NOT(ISERROR(SEARCH("CUMPLIDA",AE13)))</formula>
    </cfRule>
  </conditionalFormatting>
  <conditionalFormatting sqref="AE13">
    <cfRule type="containsText" dxfId="183" priority="214" operator="containsText" text="INCUMPLIDA">
      <formula>NOT(ISERROR(SEARCH("INCUMPLIDA",AE13)))</formula>
    </cfRule>
  </conditionalFormatting>
  <conditionalFormatting sqref="AB15:AB16">
    <cfRule type="containsText" dxfId="182" priority="204" stopIfTrue="1" operator="containsText" text="EN TERMINO">
      <formula>NOT(ISERROR(SEARCH("EN TERMINO",AB15)))</formula>
    </cfRule>
    <cfRule type="containsText" priority="205" operator="containsText" text="AMARILLO">
      <formula>NOT(ISERROR(SEARCH("AMARILLO",AB15)))</formula>
    </cfRule>
    <cfRule type="containsText" dxfId="181" priority="206" stopIfTrue="1" operator="containsText" text="ALERTA">
      <formula>NOT(ISERROR(SEARCH("ALERTA",AB15)))</formula>
    </cfRule>
    <cfRule type="containsText" dxfId="180" priority="207" stopIfTrue="1" operator="containsText" text="OK">
      <formula>NOT(ISERROR(SEARCH("OK",AB15)))</formula>
    </cfRule>
  </conditionalFormatting>
  <conditionalFormatting sqref="AE15:AE16">
    <cfRule type="containsText" dxfId="179" priority="192" operator="containsText" text="Cumplida">
      <formula>NOT(ISERROR(SEARCH("Cumplida",AE15)))</formula>
    </cfRule>
    <cfRule type="containsText" dxfId="178" priority="193" operator="containsText" text="Pendiente">
      <formula>NOT(ISERROR(SEARCH("Pendiente",AE15)))</formula>
    </cfRule>
    <cfRule type="containsText" dxfId="177" priority="194" operator="containsText" text="Cumplida">
      <formula>NOT(ISERROR(SEARCH("Cumplida",AE15)))</formula>
    </cfRule>
  </conditionalFormatting>
  <conditionalFormatting sqref="AE15:AE16">
    <cfRule type="containsText" dxfId="176" priority="190" stopIfTrue="1" operator="containsText" text="Cumplida">
      <formula>NOT(ISERROR(SEARCH("Cumplida",AE15)))</formula>
    </cfRule>
    <cfRule type="containsText" dxfId="175" priority="191" stopIfTrue="1" operator="containsText" text="Pendiente">
      <formula>NOT(ISERROR(SEARCH("Pendiente",AE15)))</formula>
    </cfRule>
  </conditionalFormatting>
  <conditionalFormatting sqref="AE15:AE16">
    <cfRule type="containsText" dxfId="174" priority="195" stopIfTrue="1" operator="containsText" text="CUMPLIDA">
      <formula>NOT(ISERROR(SEARCH("CUMPLIDA",AE15)))</formula>
    </cfRule>
  </conditionalFormatting>
  <conditionalFormatting sqref="AE15:AE16">
    <cfRule type="containsText" dxfId="173" priority="196" operator="containsText" text="INCUMPLIDA">
      <formula>NOT(ISERROR(SEARCH("INCUMPLIDA",AE15)))</formula>
    </cfRule>
  </conditionalFormatting>
  <conditionalFormatting sqref="AE15:AE16">
    <cfRule type="containsText" dxfId="172" priority="189" operator="containsText" text="INCUMPLIDA">
      <formula>NOT(ISERROR(SEARCH("INCUMPLIDA",AE15)))</formula>
    </cfRule>
  </conditionalFormatting>
  <conditionalFormatting sqref="AE22:AE24">
    <cfRule type="containsText" dxfId="171" priority="184" operator="containsText" text="Cumplida">
      <formula>NOT(ISERROR(SEARCH("Cumplida",AE22)))</formula>
    </cfRule>
    <cfRule type="containsText" dxfId="170" priority="185" operator="containsText" text="Pendiente">
      <formula>NOT(ISERROR(SEARCH("Pendiente",AE22)))</formula>
    </cfRule>
    <cfRule type="containsText" dxfId="169" priority="186" operator="containsText" text="Cumplida">
      <formula>NOT(ISERROR(SEARCH("Cumplida",AE22)))</formula>
    </cfRule>
  </conditionalFormatting>
  <conditionalFormatting sqref="AE22:AE24">
    <cfRule type="containsText" dxfId="168" priority="182" stopIfTrue="1" operator="containsText" text="Cumplida">
      <formula>NOT(ISERROR(SEARCH("Cumplida",AE22)))</formula>
    </cfRule>
    <cfRule type="containsText" dxfId="167" priority="183" stopIfTrue="1" operator="containsText" text="Pendiente">
      <formula>NOT(ISERROR(SEARCH("Pendiente",AE22)))</formula>
    </cfRule>
  </conditionalFormatting>
  <conditionalFormatting sqref="AE22:AE24">
    <cfRule type="containsText" dxfId="166" priority="187" stopIfTrue="1" operator="containsText" text="CUMPLIDA">
      <formula>NOT(ISERROR(SEARCH("CUMPLIDA",AE22)))</formula>
    </cfRule>
  </conditionalFormatting>
  <conditionalFormatting sqref="AE22:AE24">
    <cfRule type="containsText" dxfId="165" priority="188" operator="containsText" text="INCUMPLIDA">
      <formula>NOT(ISERROR(SEARCH("INCUMPLIDA",AE22)))</formula>
    </cfRule>
  </conditionalFormatting>
  <conditionalFormatting sqref="AE22:AE24">
    <cfRule type="containsText" dxfId="164" priority="181" operator="containsText" text="INCUMPLIDA">
      <formula>NOT(ISERROR(SEARCH("INCUMPLIDA",AE22)))</formula>
    </cfRule>
  </conditionalFormatting>
  <conditionalFormatting sqref="AB22:AB24">
    <cfRule type="containsText" dxfId="163" priority="177" stopIfTrue="1" operator="containsText" text="EN TERMINO">
      <formula>NOT(ISERROR(SEARCH("EN TERMINO",AB22)))</formula>
    </cfRule>
    <cfRule type="containsText" priority="178" operator="containsText" text="AMARILLO">
      <formula>NOT(ISERROR(SEARCH("AMARILLO",AB22)))</formula>
    </cfRule>
    <cfRule type="containsText" dxfId="162" priority="179" stopIfTrue="1" operator="containsText" text="ALERTA">
      <formula>NOT(ISERROR(SEARCH("ALERTA",AB22)))</formula>
    </cfRule>
    <cfRule type="containsText" dxfId="161" priority="180" stopIfTrue="1" operator="containsText" text="OK">
      <formula>NOT(ISERROR(SEARCH("OK",AB22)))</formula>
    </cfRule>
  </conditionalFormatting>
  <conditionalFormatting sqref="AE20">
    <cfRule type="containsText" dxfId="160" priority="172" operator="containsText" text="Cumplida">
      <formula>NOT(ISERROR(SEARCH("Cumplida",AE20)))</formula>
    </cfRule>
    <cfRule type="containsText" dxfId="159" priority="173" operator="containsText" text="Pendiente">
      <formula>NOT(ISERROR(SEARCH("Pendiente",AE20)))</formula>
    </cfRule>
    <cfRule type="containsText" dxfId="158" priority="174" operator="containsText" text="Cumplida">
      <formula>NOT(ISERROR(SEARCH("Cumplida",AE20)))</formula>
    </cfRule>
  </conditionalFormatting>
  <conditionalFormatting sqref="AE20">
    <cfRule type="containsText" dxfId="157" priority="170" stopIfTrue="1" operator="containsText" text="Cumplida">
      <formula>NOT(ISERROR(SEARCH("Cumplida",AE20)))</formula>
    </cfRule>
    <cfRule type="containsText" dxfId="156" priority="171" stopIfTrue="1" operator="containsText" text="Pendiente">
      <formula>NOT(ISERROR(SEARCH("Pendiente",AE20)))</formula>
    </cfRule>
  </conditionalFormatting>
  <conditionalFormatting sqref="AE20">
    <cfRule type="containsText" dxfId="155" priority="175" stopIfTrue="1" operator="containsText" text="CUMPLIDA">
      <formula>NOT(ISERROR(SEARCH("CUMPLIDA",AE20)))</formula>
    </cfRule>
  </conditionalFormatting>
  <conditionalFormatting sqref="AE20">
    <cfRule type="containsText" dxfId="154" priority="176" operator="containsText" text="INCUMPLIDA">
      <formula>NOT(ISERROR(SEARCH("INCUMPLIDA",AE20)))</formula>
    </cfRule>
  </conditionalFormatting>
  <conditionalFormatting sqref="AE20">
    <cfRule type="containsText" dxfId="153" priority="169" operator="containsText" text="INCUMPLIDA">
      <formula>NOT(ISERROR(SEARCH("INCUMPLIDA",AE20)))</formula>
    </cfRule>
  </conditionalFormatting>
  <conditionalFormatting sqref="AE17:AE19">
    <cfRule type="containsText" dxfId="152" priority="164" operator="containsText" text="Cumplida">
      <formula>NOT(ISERROR(SEARCH("Cumplida",AE17)))</formula>
    </cfRule>
    <cfRule type="containsText" dxfId="151" priority="165" operator="containsText" text="Pendiente">
      <formula>NOT(ISERROR(SEARCH("Pendiente",AE17)))</formula>
    </cfRule>
    <cfRule type="containsText" dxfId="150" priority="166" operator="containsText" text="Cumplida">
      <formula>NOT(ISERROR(SEARCH("Cumplida",AE17)))</formula>
    </cfRule>
  </conditionalFormatting>
  <conditionalFormatting sqref="AE17:AE19">
    <cfRule type="containsText" dxfId="149" priority="162" stopIfTrue="1" operator="containsText" text="Cumplida">
      <formula>NOT(ISERROR(SEARCH("Cumplida",AE17)))</formula>
    </cfRule>
    <cfRule type="containsText" dxfId="148" priority="163" stopIfTrue="1" operator="containsText" text="Pendiente">
      <formula>NOT(ISERROR(SEARCH("Pendiente",AE17)))</formula>
    </cfRule>
  </conditionalFormatting>
  <conditionalFormatting sqref="AE17:AE19">
    <cfRule type="containsText" dxfId="147" priority="167" stopIfTrue="1" operator="containsText" text="CUMPLIDA">
      <formula>NOT(ISERROR(SEARCH("CUMPLIDA",AE17)))</formula>
    </cfRule>
  </conditionalFormatting>
  <conditionalFormatting sqref="AE17:AE19">
    <cfRule type="containsText" dxfId="146" priority="168" operator="containsText" text="INCUMPLIDA">
      <formula>NOT(ISERROR(SEARCH("INCUMPLIDA",AE17)))</formula>
    </cfRule>
  </conditionalFormatting>
  <conditionalFormatting sqref="AE17:AE19">
    <cfRule type="containsText" dxfId="145" priority="161" operator="containsText" text="INCUMPLIDA">
      <formula>NOT(ISERROR(SEARCH("INCUMPLIDA",AE17)))</formula>
    </cfRule>
  </conditionalFormatting>
  <conditionalFormatting sqref="AB20">
    <cfRule type="containsText" dxfId="144" priority="157" stopIfTrue="1" operator="containsText" text="EN TERMINO">
      <formula>NOT(ISERROR(SEARCH("EN TERMINO",AB20)))</formula>
    </cfRule>
    <cfRule type="containsText" priority="158" operator="containsText" text="AMARILLO">
      <formula>NOT(ISERROR(SEARCH("AMARILLO",AB20)))</formula>
    </cfRule>
    <cfRule type="containsText" dxfId="143" priority="159" stopIfTrue="1" operator="containsText" text="ALERTA">
      <formula>NOT(ISERROR(SEARCH("ALERTA",AB20)))</formula>
    </cfRule>
    <cfRule type="containsText" dxfId="142" priority="160" stopIfTrue="1" operator="containsText" text="OK">
      <formula>NOT(ISERROR(SEARCH("OK",AB20)))</formula>
    </cfRule>
  </conditionalFormatting>
  <conditionalFormatting sqref="AB17:AB19">
    <cfRule type="containsText" dxfId="141" priority="153" stopIfTrue="1" operator="containsText" text="EN TERMINO">
      <formula>NOT(ISERROR(SEARCH("EN TERMINO",AB17)))</formula>
    </cfRule>
    <cfRule type="containsText" priority="154" operator="containsText" text="AMARILLO">
      <formula>NOT(ISERROR(SEARCH("AMARILLO",AB17)))</formula>
    </cfRule>
    <cfRule type="containsText" dxfId="140" priority="155" stopIfTrue="1" operator="containsText" text="ALERTA">
      <formula>NOT(ISERROR(SEARCH("ALERTA",AB17)))</formula>
    </cfRule>
    <cfRule type="containsText" dxfId="139" priority="156" stopIfTrue="1" operator="containsText" text="OK">
      <formula>NOT(ISERROR(SEARCH("OK",AB17)))</formula>
    </cfRule>
  </conditionalFormatting>
  <conditionalFormatting sqref="AB9">
    <cfRule type="containsText" dxfId="138" priority="149" stopIfTrue="1" operator="containsText" text="EN TERMINO">
      <formula>NOT(ISERROR(SEARCH("EN TERMINO",AB9)))</formula>
    </cfRule>
    <cfRule type="containsText" priority="150" operator="containsText" text="AMARILLO">
      <formula>NOT(ISERROR(SEARCH("AMARILLO",AB9)))</formula>
    </cfRule>
    <cfRule type="containsText" dxfId="137" priority="151" stopIfTrue="1" operator="containsText" text="ALERTA">
      <formula>NOT(ISERROR(SEARCH("ALERTA",AB9)))</formula>
    </cfRule>
    <cfRule type="containsText" dxfId="136" priority="152" stopIfTrue="1" operator="containsText" text="OK">
      <formula>NOT(ISERROR(SEARCH("OK",AB9)))</formula>
    </cfRule>
  </conditionalFormatting>
  <conditionalFormatting sqref="AE9">
    <cfRule type="containsText" dxfId="135" priority="144" operator="containsText" text="Cumplida">
      <formula>NOT(ISERROR(SEARCH("Cumplida",AE9)))</formula>
    </cfRule>
    <cfRule type="containsText" dxfId="134" priority="145" operator="containsText" text="Pendiente">
      <formula>NOT(ISERROR(SEARCH("Pendiente",AE9)))</formula>
    </cfRule>
    <cfRule type="containsText" dxfId="133" priority="146" operator="containsText" text="Cumplida">
      <formula>NOT(ISERROR(SEARCH("Cumplida",AE9)))</formula>
    </cfRule>
  </conditionalFormatting>
  <conditionalFormatting sqref="AE9">
    <cfRule type="containsText" dxfId="132" priority="142" stopIfTrue="1" operator="containsText" text="Cumplida">
      <formula>NOT(ISERROR(SEARCH("Cumplida",AE9)))</formula>
    </cfRule>
    <cfRule type="containsText" dxfId="131" priority="143" stopIfTrue="1" operator="containsText" text="Pendiente">
      <formula>NOT(ISERROR(SEARCH("Pendiente",AE9)))</formula>
    </cfRule>
  </conditionalFormatting>
  <conditionalFormatting sqref="AE9">
    <cfRule type="containsText" dxfId="130" priority="147" stopIfTrue="1" operator="containsText" text="CUMPLIDA">
      <formula>NOT(ISERROR(SEARCH("CUMPLIDA",AE9)))</formula>
    </cfRule>
  </conditionalFormatting>
  <conditionalFormatting sqref="AE9">
    <cfRule type="containsText" dxfId="129" priority="148" operator="containsText" text="INCUMPLIDA">
      <formula>NOT(ISERROR(SEARCH("INCUMPLIDA",AE9)))</formula>
    </cfRule>
  </conditionalFormatting>
  <conditionalFormatting sqref="AE9">
    <cfRule type="containsText" dxfId="128" priority="141" operator="containsText" text="INCUMPLIDA">
      <formula>NOT(ISERROR(SEARCH("INCUMPLIDA",AE9)))</formula>
    </cfRule>
  </conditionalFormatting>
  <conditionalFormatting sqref="AE14">
    <cfRule type="containsText" dxfId="127" priority="136" operator="containsText" text="Cumplida">
      <formula>NOT(ISERROR(SEARCH("Cumplida",AE14)))</formula>
    </cfRule>
    <cfRule type="containsText" dxfId="126" priority="137" operator="containsText" text="Pendiente">
      <formula>NOT(ISERROR(SEARCH("Pendiente",AE14)))</formula>
    </cfRule>
    <cfRule type="containsText" dxfId="125" priority="138" operator="containsText" text="Cumplida">
      <formula>NOT(ISERROR(SEARCH("Cumplida",AE14)))</formula>
    </cfRule>
  </conditionalFormatting>
  <conditionalFormatting sqref="AE14">
    <cfRule type="containsText" dxfId="124" priority="134" stopIfTrue="1" operator="containsText" text="Cumplida">
      <formula>NOT(ISERROR(SEARCH("Cumplida",AE14)))</formula>
    </cfRule>
    <cfRule type="containsText" dxfId="123" priority="135" stopIfTrue="1" operator="containsText" text="Pendiente">
      <formula>NOT(ISERROR(SEARCH("Pendiente",AE14)))</formula>
    </cfRule>
  </conditionalFormatting>
  <conditionalFormatting sqref="AE14">
    <cfRule type="containsText" dxfId="122" priority="139" stopIfTrue="1" operator="containsText" text="CUMPLIDA">
      <formula>NOT(ISERROR(SEARCH("CUMPLIDA",AE14)))</formula>
    </cfRule>
  </conditionalFormatting>
  <conditionalFormatting sqref="AE14">
    <cfRule type="containsText" dxfId="121" priority="140" operator="containsText" text="INCUMPLIDA">
      <formula>NOT(ISERROR(SEARCH("INCUMPLIDA",AE14)))</formula>
    </cfRule>
  </conditionalFormatting>
  <conditionalFormatting sqref="AE14">
    <cfRule type="containsText" dxfId="120" priority="133" operator="containsText" text="INCUMPLIDA">
      <formula>NOT(ISERROR(SEARCH("INCUMPLIDA",AE14)))</formula>
    </cfRule>
  </conditionalFormatting>
  <conditionalFormatting sqref="AE10:AE12">
    <cfRule type="containsText" dxfId="119" priority="128" operator="containsText" text="Cumplida">
      <formula>NOT(ISERROR(SEARCH("Cumplida",AE10)))</formula>
    </cfRule>
    <cfRule type="containsText" dxfId="118" priority="129" operator="containsText" text="Pendiente">
      <formula>NOT(ISERROR(SEARCH("Pendiente",AE10)))</formula>
    </cfRule>
    <cfRule type="containsText" dxfId="117" priority="130" operator="containsText" text="Cumplida">
      <formula>NOT(ISERROR(SEARCH("Cumplida",AE10)))</formula>
    </cfRule>
  </conditionalFormatting>
  <conditionalFormatting sqref="AE10:AE12">
    <cfRule type="containsText" dxfId="116" priority="126" stopIfTrue="1" operator="containsText" text="Cumplida">
      <formula>NOT(ISERROR(SEARCH("Cumplida",AE10)))</formula>
    </cfRule>
    <cfRule type="containsText" dxfId="115" priority="127" stopIfTrue="1" operator="containsText" text="Pendiente">
      <formula>NOT(ISERROR(SEARCH("Pendiente",AE10)))</formula>
    </cfRule>
  </conditionalFormatting>
  <conditionalFormatting sqref="AE10:AE12">
    <cfRule type="containsText" dxfId="114" priority="131" stopIfTrue="1" operator="containsText" text="CUMPLIDA">
      <formula>NOT(ISERROR(SEARCH("CUMPLIDA",AE10)))</formula>
    </cfRule>
  </conditionalFormatting>
  <conditionalFormatting sqref="AE10:AE12">
    <cfRule type="containsText" dxfId="113" priority="132" operator="containsText" text="INCUMPLIDA">
      <formula>NOT(ISERROR(SEARCH("INCUMPLIDA",AE10)))</formula>
    </cfRule>
  </conditionalFormatting>
  <conditionalFormatting sqref="AE10:AE12">
    <cfRule type="containsText" dxfId="112" priority="125" operator="containsText" text="INCUMPLIDA">
      <formula>NOT(ISERROR(SEARCH("INCUMPLIDA",AE10)))</formula>
    </cfRule>
  </conditionalFormatting>
  <conditionalFormatting sqref="AE8">
    <cfRule type="containsText" dxfId="111" priority="120" operator="containsText" text="Cumplida">
      <formula>NOT(ISERROR(SEARCH("Cumplida",AE8)))</formula>
    </cfRule>
    <cfRule type="containsText" dxfId="110" priority="121" operator="containsText" text="Pendiente">
      <formula>NOT(ISERROR(SEARCH("Pendiente",AE8)))</formula>
    </cfRule>
    <cfRule type="containsText" dxfId="109" priority="122" operator="containsText" text="Cumplida">
      <formula>NOT(ISERROR(SEARCH("Cumplida",AE8)))</formula>
    </cfRule>
  </conditionalFormatting>
  <conditionalFormatting sqref="AE8">
    <cfRule type="containsText" dxfId="108" priority="118" stopIfTrue="1" operator="containsText" text="Cumplida">
      <formula>NOT(ISERROR(SEARCH("Cumplida",AE8)))</formula>
    </cfRule>
    <cfRule type="containsText" dxfId="107" priority="119" stopIfTrue="1" operator="containsText" text="Pendiente">
      <formula>NOT(ISERROR(SEARCH("Pendiente",AE8)))</formula>
    </cfRule>
  </conditionalFormatting>
  <conditionalFormatting sqref="AE8">
    <cfRule type="containsText" dxfId="106" priority="123" stopIfTrue="1" operator="containsText" text="CUMPLIDA">
      <formula>NOT(ISERROR(SEARCH("CUMPLIDA",AE8)))</formula>
    </cfRule>
  </conditionalFormatting>
  <conditionalFormatting sqref="AE8">
    <cfRule type="containsText" dxfId="105" priority="124" operator="containsText" text="INCUMPLIDA">
      <formula>NOT(ISERROR(SEARCH("INCUMPLIDA",AE8)))</formula>
    </cfRule>
  </conditionalFormatting>
  <conditionalFormatting sqref="AE8">
    <cfRule type="containsText" dxfId="104" priority="117" operator="containsText" text="INCUMPLIDA">
      <formula>NOT(ISERROR(SEARCH("INCUMPLIDA",AE8)))</formula>
    </cfRule>
  </conditionalFormatting>
  <conditionalFormatting sqref="AE7">
    <cfRule type="containsText" dxfId="103" priority="112" operator="containsText" text="Cumplida">
      <formula>NOT(ISERROR(SEARCH("Cumplida",AE7)))</formula>
    </cfRule>
    <cfRule type="containsText" dxfId="102" priority="113" operator="containsText" text="Pendiente">
      <formula>NOT(ISERROR(SEARCH("Pendiente",AE7)))</formula>
    </cfRule>
    <cfRule type="containsText" dxfId="101" priority="114" operator="containsText" text="Cumplida">
      <formula>NOT(ISERROR(SEARCH("Cumplida",AE7)))</formula>
    </cfRule>
  </conditionalFormatting>
  <conditionalFormatting sqref="AE7">
    <cfRule type="containsText" dxfId="100" priority="110" stopIfTrue="1" operator="containsText" text="Cumplida">
      <formula>NOT(ISERROR(SEARCH("Cumplida",AE7)))</formula>
    </cfRule>
    <cfRule type="containsText" dxfId="99" priority="111" stopIfTrue="1" operator="containsText" text="Pendiente">
      <formula>NOT(ISERROR(SEARCH("Pendiente",AE7)))</formula>
    </cfRule>
  </conditionalFormatting>
  <conditionalFormatting sqref="AE7">
    <cfRule type="containsText" dxfId="98" priority="115" stopIfTrue="1" operator="containsText" text="CUMPLIDA">
      <formula>NOT(ISERROR(SEARCH("CUMPLIDA",AE7)))</formula>
    </cfRule>
  </conditionalFormatting>
  <conditionalFormatting sqref="AE7">
    <cfRule type="containsText" dxfId="97" priority="116" operator="containsText" text="INCUMPLIDA">
      <formula>NOT(ISERROR(SEARCH("INCUMPLIDA",AE7)))</formula>
    </cfRule>
  </conditionalFormatting>
  <conditionalFormatting sqref="AE7">
    <cfRule type="containsText" dxfId="96" priority="109" operator="containsText" text="INCUMPLIDA">
      <formula>NOT(ISERROR(SEARCH("INCUMPLIDA",AE7)))</formula>
    </cfRule>
  </conditionalFormatting>
  <conditionalFormatting sqref="AE24">
    <cfRule type="containsText" dxfId="95" priority="108" operator="containsText" text="ATENCIÓN">
      <formula>NOT(ISERROR(SEARCH("ATENCIÓN",AE24)))</formula>
    </cfRule>
  </conditionalFormatting>
  <conditionalFormatting sqref="AK13:AK24">
    <cfRule type="containsText" dxfId="94" priority="104" stopIfTrue="1" operator="containsText" text="EN TERMINO">
      <formula>NOT(ISERROR(SEARCH("EN TERMINO",AK13)))</formula>
    </cfRule>
    <cfRule type="containsText" priority="105" operator="containsText" text="AMARILLO">
      <formula>NOT(ISERROR(SEARCH("AMARILLO",AK13)))</formula>
    </cfRule>
    <cfRule type="containsText" dxfId="93" priority="106" stopIfTrue="1" operator="containsText" text="ALERTA">
      <formula>NOT(ISERROR(SEARCH("ALERTA",AK13)))</formula>
    </cfRule>
    <cfRule type="containsText" dxfId="92" priority="107" stopIfTrue="1" operator="containsText" text="OK">
      <formula>NOT(ISERROR(SEARCH("OK",AK13)))</formula>
    </cfRule>
  </conditionalFormatting>
  <conditionalFormatting sqref="AN13:AN24">
    <cfRule type="containsText" dxfId="91" priority="99" operator="containsText" text="Cumplida">
      <formula>NOT(ISERROR(SEARCH("Cumplida",AN13)))</formula>
    </cfRule>
    <cfRule type="containsText" dxfId="90" priority="100" operator="containsText" text="Pendiente">
      <formula>NOT(ISERROR(SEARCH("Pendiente",AN13)))</formula>
    </cfRule>
    <cfRule type="containsText" dxfId="89" priority="101" operator="containsText" text="Cumplida">
      <formula>NOT(ISERROR(SEARCH("Cumplida",AN13)))</formula>
    </cfRule>
  </conditionalFormatting>
  <conditionalFormatting sqref="AN13:AN24">
    <cfRule type="containsText" dxfId="88" priority="97" stopIfTrue="1" operator="containsText" text="Cumplida">
      <formula>NOT(ISERROR(SEARCH("Cumplida",AN13)))</formula>
    </cfRule>
    <cfRule type="containsText" dxfId="87" priority="98" stopIfTrue="1" operator="containsText" text="Pendiente">
      <formula>NOT(ISERROR(SEARCH("Pendiente",AN13)))</formula>
    </cfRule>
  </conditionalFormatting>
  <conditionalFormatting sqref="AN13:AN24">
    <cfRule type="containsText" dxfId="86" priority="102" stopIfTrue="1" operator="containsText" text="CUMPLIDA">
      <formula>NOT(ISERROR(SEARCH("CUMPLIDA",AN13)))</formula>
    </cfRule>
  </conditionalFormatting>
  <conditionalFormatting sqref="AN13:AN24">
    <cfRule type="containsText" dxfId="85" priority="103" operator="containsText" text="INCUMPLIDA">
      <formula>NOT(ISERROR(SEARCH("INCUMPLIDA",AN13)))</formula>
    </cfRule>
  </conditionalFormatting>
  <conditionalFormatting sqref="AN13">
    <cfRule type="containsText" dxfId="84" priority="93" operator="containsText" text="ATENCIÓN">
      <formula>NOT(ISERROR(SEARCH("ATENCIÓN",AN13)))</formula>
    </cfRule>
  </conditionalFormatting>
  <conditionalFormatting sqref="AT13:AT24">
    <cfRule type="containsText" dxfId="83" priority="89" stopIfTrue="1" operator="containsText" text="EN TERMINO">
      <formula>NOT(ISERROR(SEARCH("EN TERMINO",AT13)))</formula>
    </cfRule>
    <cfRule type="containsText" priority="90" operator="containsText" text="AMARILLO">
      <formula>NOT(ISERROR(SEARCH("AMARILLO",AT13)))</formula>
    </cfRule>
    <cfRule type="containsText" dxfId="82" priority="91" stopIfTrue="1" operator="containsText" text="ALERTA">
      <formula>NOT(ISERROR(SEARCH("ALERTA",AT13)))</formula>
    </cfRule>
    <cfRule type="containsText" dxfId="81" priority="92" stopIfTrue="1" operator="containsText" text="OK">
      <formula>NOT(ISERROR(SEARCH("OK",AT13)))</formula>
    </cfRule>
  </conditionalFormatting>
  <conditionalFormatting sqref="AW13:AW24 BF13 BF24">
    <cfRule type="containsText" dxfId="80" priority="84" operator="containsText" text="Cumplida">
      <formula>NOT(ISERROR(SEARCH("Cumplida",AW13)))</formula>
    </cfRule>
    <cfRule type="containsText" dxfId="79" priority="85" operator="containsText" text="Pendiente">
      <formula>NOT(ISERROR(SEARCH("Pendiente",AW13)))</formula>
    </cfRule>
    <cfRule type="containsText" dxfId="78" priority="86" operator="containsText" text="Cumplida">
      <formula>NOT(ISERROR(SEARCH("Cumplida",AW13)))</formula>
    </cfRule>
  </conditionalFormatting>
  <conditionalFormatting sqref="AW13:AW24 BF13 BF24">
    <cfRule type="containsText" dxfId="77" priority="82" stopIfTrue="1" operator="containsText" text="Cumplida">
      <formula>NOT(ISERROR(SEARCH("Cumplida",AW13)))</formula>
    </cfRule>
    <cfRule type="containsText" dxfId="76" priority="83" stopIfTrue="1" operator="containsText" text="Pendiente">
      <formula>NOT(ISERROR(SEARCH("Pendiente",AW13)))</formula>
    </cfRule>
  </conditionalFormatting>
  <conditionalFormatting sqref="AW13:AW24 BF13 BF24">
    <cfRule type="containsText" dxfId="75" priority="87" stopIfTrue="1" operator="containsText" text="CUMPLIDA">
      <formula>NOT(ISERROR(SEARCH("CUMPLIDA",AW13)))</formula>
    </cfRule>
  </conditionalFormatting>
  <conditionalFormatting sqref="AW13:AW24 BF13 BF24">
    <cfRule type="containsText" dxfId="74" priority="88" operator="containsText" text="INCUMPLIDA">
      <formula>NOT(ISERROR(SEARCH("INCUMPLIDA",AW13)))</formula>
    </cfRule>
  </conditionalFormatting>
  <conditionalFormatting sqref="AW13:AW24 BF13 BF24">
    <cfRule type="containsText" dxfId="73" priority="81" operator="containsText" text="ATENCIÓN">
      <formula>NOT(ISERROR(SEARCH("ATENCIÓN",AW13)))</formula>
    </cfRule>
  </conditionalFormatting>
  <conditionalFormatting sqref="AW13:AW24 BF13 BF24">
    <cfRule type="containsText" dxfId="72" priority="80" operator="containsText" text="INCUMPLIDA">
      <formula>NOT(ISERROR(SEARCH("INCUMPLIDA",AW13)))</formula>
    </cfRule>
  </conditionalFormatting>
  <conditionalFormatting sqref="AT25:AT34">
    <cfRule type="containsText" dxfId="71" priority="76" stopIfTrue="1" operator="containsText" text="EN TERMINO">
      <formula>NOT(ISERROR(SEARCH("EN TERMINO",AT25)))</formula>
    </cfRule>
    <cfRule type="containsText" priority="77" operator="containsText" text="AMARILLO">
      <formula>NOT(ISERROR(SEARCH("AMARILLO",AT25)))</formula>
    </cfRule>
    <cfRule type="containsText" dxfId="70" priority="78" stopIfTrue="1" operator="containsText" text="ALERTA">
      <formula>NOT(ISERROR(SEARCH("ALERTA",AT25)))</formula>
    </cfRule>
    <cfRule type="containsText" dxfId="69" priority="79" stopIfTrue="1" operator="containsText" text="OK">
      <formula>NOT(ISERROR(SEARCH("OK",AT25)))</formula>
    </cfRule>
  </conditionalFormatting>
  <conditionalFormatting sqref="AW25:AW34 BF25:BF34">
    <cfRule type="containsText" dxfId="68" priority="71" operator="containsText" text="Cumplida">
      <formula>NOT(ISERROR(SEARCH("Cumplida",AW25)))</formula>
    </cfRule>
    <cfRule type="containsText" dxfId="67" priority="72" operator="containsText" text="Pendiente">
      <formula>NOT(ISERROR(SEARCH("Pendiente",AW25)))</formula>
    </cfRule>
    <cfRule type="containsText" dxfId="66" priority="73" operator="containsText" text="Cumplida">
      <formula>NOT(ISERROR(SEARCH("Cumplida",AW25)))</formula>
    </cfRule>
  </conditionalFormatting>
  <conditionalFormatting sqref="AW25:AW34 BF25:BF34">
    <cfRule type="containsText" dxfId="65" priority="69" stopIfTrue="1" operator="containsText" text="Cumplida">
      <formula>NOT(ISERROR(SEARCH("Cumplida",AW25)))</formula>
    </cfRule>
    <cfRule type="containsText" dxfId="64" priority="70" stopIfTrue="1" operator="containsText" text="Pendiente">
      <formula>NOT(ISERROR(SEARCH("Pendiente",AW25)))</formula>
    </cfRule>
  </conditionalFormatting>
  <conditionalFormatting sqref="AW25:AW34 BF25:BF34">
    <cfRule type="containsText" dxfId="63" priority="74" stopIfTrue="1" operator="containsText" text="CUMPLIDA">
      <formula>NOT(ISERROR(SEARCH("CUMPLIDA",AW25)))</formula>
    </cfRule>
  </conditionalFormatting>
  <conditionalFormatting sqref="AW25:AW34 BF25:BF34">
    <cfRule type="containsText" dxfId="62" priority="75" operator="containsText" text="INCUMPLIDA">
      <formula>NOT(ISERROR(SEARCH("INCUMPLIDA",AW25)))</formula>
    </cfRule>
  </conditionalFormatting>
  <conditionalFormatting sqref="AW25:AW34 BF25:BF34">
    <cfRule type="containsText" dxfId="61" priority="68" operator="containsText" text="ATENCIÓN">
      <formula>NOT(ISERROR(SEARCH("ATENCIÓN",AW25)))</formula>
    </cfRule>
  </conditionalFormatting>
  <conditionalFormatting sqref="AW25:AW34 BF25:BF34">
    <cfRule type="containsText" dxfId="60" priority="67" operator="containsText" text="INCUMPLIDA">
      <formula>NOT(ISERROR(SEARCH("INCUMPLIDA",AW25)))</formula>
    </cfRule>
  </conditionalFormatting>
  <conditionalFormatting sqref="BC13:BC24">
    <cfRule type="containsText" dxfId="59" priority="59" stopIfTrue="1" operator="containsText" text="EN TERMINO">
      <formula>NOT(ISERROR(SEARCH("EN TERMINO",BC13)))</formula>
    </cfRule>
    <cfRule type="containsText" priority="60" operator="containsText" text="AMARILLO">
      <formula>NOT(ISERROR(SEARCH("AMARILLO",BC13)))</formula>
    </cfRule>
    <cfRule type="containsText" dxfId="58" priority="61" stopIfTrue="1" operator="containsText" text="ALERTA">
      <formula>NOT(ISERROR(SEARCH("ALERTA",BC13)))</formula>
    </cfRule>
    <cfRule type="containsText" dxfId="57" priority="62" stopIfTrue="1" operator="containsText" text="OK">
      <formula>NOT(ISERROR(SEARCH("OK",BC13)))</formula>
    </cfRule>
  </conditionalFormatting>
  <conditionalFormatting sqref="BC25:BC34">
    <cfRule type="containsText" dxfId="56" priority="55" stopIfTrue="1" operator="containsText" text="EN TERMINO">
      <formula>NOT(ISERROR(SEARCH("EN TERMINO",BC25)))</formula>
    </cfRule>
    <cfRule type="containsText" priority="56" operator="containsText" text="AMARILLO">
      <formula>NOT(ISERROR(SEARCH("AMARILLO",BC25)))</formula>
    </cfRule>
    <cfRule type="containsText" dxfId="55" priority="57" stopIfTrue="1" operator="containsText" text="ALERTA">
      <formula>NOT(ISERROR(SEARCH("ALERTA",BC25)))</formula>
    </cfRule>
    <cfRule type="containsText" dxfId="54" priority="58" stopIfTrue="1" operator="containsText" text="OK">
      <formula>NOT(ISERROR(SEARCH("OK",BC25)))</formula>
    </cfRule>
  </conditionalFormatting>
  <conditionalFormatting sqref="BG6">
    <cfRule type="containsText" dxfId="50" priority="49" operator="containsText" text="cerrada">
      <formula>NOT(ISERROR(SEARCH("cerrada",BG6)))</formula>
    </cfRule>
    <cfRule type="containsText" dxfId="49" priority="50" operator="containsText" text="cerrado">
      <formula>NOT(ISERROR(SEARCH("cerrado",BG6)))</formula>
    </cfRule>
    <cfRule type="containsText" dxfId="48" priority="51" operator="containsText" text="Abierto">
      <formula>NOT(ISERROR(SEARCH("Abierto",BG6)))</formula>
    </cfRule>
  </conditionalFormatting>
  <conditionalFormatting sqref="BF4:BF5">
    <cfRule type="containsText" dxfId="47" priority="44" operator="containsText" text="Cumplida">
      <formula>NOT(ISERROR(SEARCH("Cumplida",BF4)))</formula>
    </cfRule>
    <cfRule type="containsText" dxfId="46" priority="45" operator="containsText" text="Pendiente">
      <formula>NOT(ISERROR(SEARCH("Pendiente",BF4)))</formula>
    </cfRule>
    <cfRule type="containsText" dxfId="45" priority="46" operator="containsText" text="Cumplida">
      <formula>NOT(ISERROR(SEARCH("Cumplida",BF4)))</formula>
    </cfRule>
  </conditionalFormatting>
  <conditionalFormatting sqref="BF4:BF5">
    <cfRule type="containsText" dxfId="44" priority="42" stopIfTrue="1" operator="containsText" text="Cumplida">
      <formula>NOT(ISERROR(SEARCH("Cumplida",BF4)))</formula>
    </cfRule>
    <cfRule type="containsText" dxfId="43" priority="43" stopIfTrue="1" operator="containsText" text="Pendiente">
      <formula>NOT(ISERROR(SEARCH("Pendiente",BF4)))</formula>
    </cfRule>
  </conditionalFormatting>
  <conditionalFormatting sqref="BF4:BF5">
    <cfRule type="containsText" dxfId="42" priority="47" stopIfTrue="1" operator="containsText" text="CUMPLIDA">
      <formula>NOT(ISERROR(SEARCH("CUMPLIDA",BF4)))</formula>
    </cfRule>
  </conditionalFormatting>
  <conditionalFormatting sqref="BF4:BF5">
    <cfRule type="containsText" dxfId="41" priority="48" operator="containsText" text="INCUMPLIDA">
      <formula>NOT(ISERROR(SEARCH("INCUMPLIDA",BF4)))</formula>
    </cfRule>
  </conditionalFormatting>
  <conditionalFormatting sqref="BF4:BF5">
    <cfRule type="containsText" dxfId="40" priority="41" operator="containsText" text="ATENCIÓN">
      <formula>NOT(ISERROR(SEARCH("ATENCIÓN",BF4)))</formula>
    </cfRule>
  </conditionalFormatting>
  <conditionalFormatting sqref="BF4:BF5">
    <cfRule type="containsText" dxfId="39" priority="40" operator="containsText" text="INCUMPLIDA">
      <formula>NOT(ISERROR(SEARCH("INCUMPLIDA",BF4)))</formula>
    </cfRule>
  </conditionalFormatting>
  <conditionalFormatting sqref="BF7:BF12">
    <cfRule type="containsText" dxfId="38" priority="35" operator="containsText" text="Cumplida">
      <formula>NOT(ISERROR(SEARCH("Cumplida",BF7)))</formula>
    </cfRule>
    <cfRule type="containsText" dxfId="37" priority="36" operator="containsText" text="Pendiente">
      <formula>NOT(ISERROR(SEARCH("Pendiente",BF7)))</formula>
    </cfRule>
    <cfRule type="containsText" dxfId="36" priority="37" operator="containsText" text="Cumplida">
      <formula>NOT(ISERROR(SEARCH("Cumplida",BF7)))</formula>
    </cfRule>
  </conditionalFormatting>
  <conditionalFormatting sqref="BF7:BF12">
    <cfRule type="containsText" dxfId="35" priority="33" stopIfTrue="1" operator="containsText" text="Cumplida">
      <formula>NOT(ISERROR(SEARCH("Cumplida",BF7)))</formula>
    </cfRule>
    <cfRule type="containsText" dxfId="34" priority="34" stopIfTrue="1" operator="containsText" text="Pendiente">
      <formula>NOT(ISERROR(SEARCH("Pendiente",BF7)))</formula>
    </cfRule>
  </conditionalFormatting>
  <conditionalFormatting sqref="BF7:BF12">
    <cfRule type="containsText" dxfId="33" priority="38" stopIfTrue="1" operator="containsText" text="CUMPLIDA">
      <formula>NOT(ISERROR(SEARCH("CUMPLIDA",BF7)))</formula>
    </cfRule>
  </conditionalFormatting>
  <conditionalFormatting sqref="BF7:BF12">
    <cfRule type="containsText" dxfId="32" priority="39" operator="containsText" text="INCUMPLIDA">
      <formula>NOT(ISERROR(SEARCH("INCUMPLIDA",BF7)))</formula>
    </cfRule>
  </conditionalFormatting>
  <conditionalFormatting sqref="BF7:BF12">
    <cfRule type="containsText" dxfId="31" priority="32" operator="containsText" text="ATENCIÓN">
      <formula>NOT(ISERROR(SEARCH("ATENCIÓN",BF7)))</formula>
    </cfRule>
  </conditionalFormatting>
  <conditionalFormatting sqref="BF7:BF12">
    <cfRule type="containsText" dxfId="30" priority="31" operator="containsText" text="INCUMPLIDA">
      <formula>NOT(ISERROR(SEARCH("INCUMPLIDA",BF7)))</formula>
    </cfRule>
  </conditionalFormatting>
  <conditionalFormatting sqref="BF15:BF20 BF22:BF23">
    <cfRule type="containsText" dxfId="29" priority="26" operator="containsText" text="Cumplida">
      <formula>NOT(ISERROR(SEARCH("Cumplida",BF15)))</formula>
    </cfRule>
    <cfRule type="containsText" dxfId="28" priority="27" operator="containsText" text="Pendiente">
      <formula>NOT(ISERROR(SEARCH("Pendiente",BF15)))</formula>
    </cfRule>
    <cfRule type="containsText" dxfId="27" priority="28" operator="containsText" text="Cumplida">
      <formula>NOT(ISERROR(SEARCH("Cumplida",BF15)))</formula>
    </cfRule>
  </conditionalFormatting>
  <conditionalFormatting sqref="BF15:BF20 BF22:BF23">
    <cfRule type="containsText" dxfId="26" priority="24" stopIfTrue="1" operator="containsText" text="Cumplida">
      <formula>NOT(ISERROR(SEARCH("Cumplida",BF15)))</formula>
    </cfRule>
    <cfRule type="containsText" dxfId="25" priority="25" stopIfTrue="1" operator="containsText" text="Pendiente">
      <formula>NOT(ISERROR(SEARCH("Pendiente",BF15)))</formula>
    </cfRule>
  </conditionalFormatting>
  <conditionalFormatting sqref="BF15:BF20 BF22:BF23">
    <cfRule type="containsText" dxfId="24" priority="29" stopIfTrue="1" operator="containsText" text="CUMPLIDA">
      <formula>NOT(ISERROR(SEARCH("CUMPLIDA",BF15)))</formula>
    </cfRule>
  </conditionalFormatting>
  <conditionalFormatting sqref="BF15:BF20 BF22:BF23">
    <cfRule type="containsText" dxfId="23" priority="30" operator="containsText" text="INCUMPLIDA">
      <formula>NOT(ISERROR(SEARCH("INCUMPLIDA",BF15)))</formula>
    </cfRule>
  </conditionalFormatting>
  <conditionalFormatting sqref="BF15:BF20 BF22:BF23">
    <cfRule type="containsText" dxfId="22" priority="23" operator="containsText" text="ATENCIÓN">
      <formula>NOT(ISERROR(SEARCH("ATENCIÓN",BF15)))</formula>
    </cfRule>
  </conditionalFormatting>
  <conditionalFormatting sqref="BF15:BF20 BF22:BF23">
    <cfRule type="containsText" dxfId="21" priority="22" operator="containsText" text="INCUMPLIDA">
      <formula>NOT(ISERROR(SEARCH("INCUMPLIDA",BF15)))</formula>
    </cfRule>
  </conditionalFormatting>
  <conditionalFormatting sqref="BF14">
    <cfRule type="containsText" dxfId="20" priority="17" operator="containsText" text="Cumplida">
      <formula>NOT(ISERROR(SEARCH("Cumplida",BF14)))</formula>
    </cfRule>
    <cfRule type="containsText" dxfId="19" priority="18" operator="containsText" text="Pendiente">
      <formula>NOT(ISERROR(SEARCH("Pendiente",BF14)))</formula>
    </cfRule>
    <cfRule type="containsText" dxfId="18" priority="19" operator="containsText" text="Cumplida">
      <formula>NOT(ISERROR(SEARCH("Cumplida",BF14)))</formula>
    </cfRule>
  </conditionalFormatting>
  <conditionalFormatting sqref="BF14">
    <cfRule type="containsText" dxfId="17" priority="15" stopIfTrue="1" operator="containsText" text="Cumplida">
      <formula>NOT(ISERROR(SEARCH("Cumplida",BF14)))</formula>
    </cfRule>
    <cfRule type="containsText" dxfId="16" priority="16" stopIfTrue="1" operator="containsText" text="Pendiente">
      <formula>NOT(ISERROR(SEARCH("Pendiente",BF14)))</formula>
    </cfRule>
  </conditionalFormatting>
  <conditionalFormatting sqref="BF14">
    <cfRule type="containsText" dxfId="15" priority="20" stopIfTrue="1" operator="containsText" text="CUMPLIDA">
      <formula>NOT(ISERROR(SEARCH("CUMPLIDA",BF14)))</formula>
    </cfRule>
  </conditionalFormatting>
  <conditionalFormatting sqref="BF14">
    <cfRule type="containsText" dxfId="14" priority="21" operator="containsText" text="INCUMPLIDA">
      <formula>NOT(ISERROR(SEARCH("INCUMPLIDA",BF14)))</formula>
    </cfRule>
  </conditionalFormatting>
  <conditionalFormatting sqref="BF14">
    <cfRule type="containsText" dxfId="13" priority="14" operator="containsText" text="ATENCIÓN">
      <formula>NOT(ISERROR(SEARCH("ATENCIÓN",BF14)))</formula>
    </cfRule>
  </conditionalFormatting>
  <conditionalFormatting sqref="BF14">
    <cfRule type="containsText" dxfId="12" priority="13" operator="containsText" text="INCUMPLIDA">
      <formula>NOT(ISERROR(SEARCH("INCUMPLIDA",BF14)))</formula>
    </cfRule>
  </conditionalFormatting>
  <conditionalFormatting sqref="BF21">
    <cfRule type="containsText" dxfId="11" priority="8" operator="containsText" text="Cumplida">
      <formula>NOT(ISERROR(SEARCH("Cumplida",BF21)))</formula>
    </cfRule>
    <cfRule type="containsText" dxfId="10" priority="9" operator="containsText" text="Pendiente">
      <formula>NOT(ISERROR(SEARCH("Pendiente",BF21)))</formula>
    </cfRule>
    <cfRule type="containsText" dxfId="9" priority="10" operator="containsText" text="Cumplida">
      <formula>NOT(ISERROR(SEARCH("Cumplida",BF21)))</formula>
    </cfRule>
  </conditionalFormatting>
  <conditionalFormatting sqref="BF21">
    <cfRule type="containsText" dxfId="8" priority="6" stopIfTrue="1" operator="containsText" text="Cumplida">
      <formula>NOT(ISERROR(SEARCH("Cumplida",BF21)))</formula>
    </cfRule>
    <cfRule type="containsText" dxfId="7" priority="7" stopIfTrue="1" operator="containsText" text="Pendiente">
      <formula>NOT(ISERROR(SEARCH("Pendiente",BF21)))</formula>
    </cfRule>
  </conditionalFormatting>
  <conditionalFormatting sqref="BF21">
    <cfRule type="containsText" dxfId="6" priority="11" stopIfTrue="1" operator="containsText" text="CUMPLIDA">
      <formula>NOT(ISERROR(SEARCH("CUMPLIDA",BF21)))</formula>
    </cfRule>
  </conditionalFormatting>
  <conditionalFormatting sqref="BF21">
    <cfRule type="containsText" dxfId="5" priority="12" operator="containsText" text="INCUMPLIDA">
      <formula>NOT(ISERROR(SEARCH("INCUMPLIDA",BF21)))</formula>
    </cfRule>
  </conditionalFormatting>
  <conditionalFormatting sqref="BF21">
    <cfRule type="containsText" dxfId="4" priority="5" operator="containsText" text="ATENCIÓN">
      <formula>NOT(ISERROR(SEARCH("ATENCIÓN",BF21)))</formula>
    </cfRule>
  </conditionalFormatting>
  <conditionalFormatting sqref="BF21">
    <cfRule type="containsText" dxfId="3" priority="4" operator="containsText" text="INCUMPLIDA">
      <formula>NOT(ISERROR(SEARCH("INCUMPLIDA",BF21)))</formula>
    </cfRule>
  </conditionalFormatting>
  <conditionalFormatting sqref="BG14:BG34">
    <cfRule type="containsText" dxfId="2" priority="1" operator="containsText" text="cerrada">
      <formula>NOT(ISERROR(SEARCH("cerrada",BG14)))</formula>
    </cfRule>
    <cfRule type="containsText" dxfId="1" priority="2" operator="containsText" text="cerrado">
      <formula>NOT(ISERROR(SEARCH("cerrado",BG14)))</formula>
    </cfRule>
    <cfRule type="containsText" dxfId="0" priority="3" operator="containsText" text="Abierto">
      <formula>NOT(ISERROR(SEARCH("Abierto",BG14)))</formula>
    </cfRule>
  </conditionalFormatting>
  <dataValidations count="3">
    <dataValidation type="decimal" allowBlank="1" showInputMessage="1" showErrorMessage="1" errorTitle="Entrada no válida" error="Por favor escriba un número" promptTitle="Escriba un número en esta casilla" sqref="I4:I6 I10">
      <formula1>-999999</formula1>
      <formula2>999999</formula2>
    </dataValidation>
    <dataValidation type="date" allowBlank="1" showInputMessage="1" errorTitle="Entrada no válida" error="Por favor escriba una fecha válida (AAAA/MM/DD)" promptTitle="Ingrese una fecha (AAAA/MM/DD)" sqref="L4:M6 M10:M11">
      <formula1>1900/1/1</formula1>
      <formula2>3000/1/1</formula2>
    </dataValidation>
    <dataValidation type="textLength" allowBlank="1" showInputMessage="1" showErrorMessage="1" errorTitle="Entrada no válida" error="Escriba un texto  Maximo 100 Caracteres" promptTitle="Cualquier contenido Maximo 100 Caracteres" sqref="J22:J23 J10:J20 J4:J6">
      <formula1>0</formula1>
      <formula2>100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36"/>
  <sheetViews>
    <sheetView workbookViewId="0">
      <selection activeCell="D20" sqref="D20"/>
    </sheetView>
  </sheetViews>
  <sheetFormatPr baseColWidth="10" defaultRowHeight="16.5" x14ac:dyDescent="0.3"/>
  <cols>
    <col min="1" max="2" width="11.42578125" style="21"/>
    <col min="3" max="3" width="29" style="21" customWidth="1"/>
    <col min="4" max="16384" width="11.42578125" style="21"/>
  </cols>
  <sheetData>
    <row r="2" spans="3:13" x14ac:dyDescent="0.3">
      <c r="C2" s="133" t="s">
        <v>349</v>
      </c>
      <c r="D2" s="133"/>
      <c r="E2" s="133"/>
      <c r="F2" s="133"/>
      <c r="G2" s="133"/>
      <c r="H2" s="133"/>
      <c r="I2" s="133"/>
      <c r="J2" s="133"/>
      <c r="K2" s="133"/>
      <c r="L2" s="133"/>
      <c r="M2" s="133"/>
    </row>
    <row r="3" spans="3:13" ht="17.25" thickBot="1" x14ac:dyDescent="0.35"/>
    <row r="4" spans="3:13" ht="24.75" customHeight="1" x14ac:dyDescent="0.3">
      <c r="C4" s="174" t="s">
        <v>350</v>
      </c>
      <c r="D4" s="176" t="s">
        <v>351</v>
      </c>
      <c r="E4" s="178" t="s">
        <v>352</v>
      </c>
      <c r="F4" s="180" t="s">
        <v>353</v>
      </c>
      <c r="G4" s="182" t="s">
        <v>354</v>
      </c>
      <c r="H4" s="184" t="s">
        <v>355</v>
      </c>
      <c r="I4" s="186" t="s">
        <v>356</v>
      </c>
      <c r="J4" s="188" t="s">
        <v>357</v>
      </c>
      <c r="K4" s="190" t="s">
        <v>358</v>
      </c>
    </row>
    <row r="5" spans="3:13" ht="29.25" customHeight="1" thickBot="1" x14ac:dyDescent="0.35">
      <c r="C5" s="175"/>
      <c r="D5" s="177"/>
      <c r="E5" s="179"/>
      <c r="F5" s="181"/>
      <c r="G5" s="183"/>
      <c r="H5" s="185"/>
      <c r="I5" s="187"/>
      <c r="J5" s="189"/>
      <c r="K5" s="191"/>
    </row>
    <row r="6" spans="3:13" ht="36.75" customHeight="1" thickTop="1" thickBot="1" x14ac:dyDescent="0.35">
      <c r="C6" s="118" t="s">
        <v>359</v>
      </c>
      <c r="D6" s="119">
        <v>14</v>
      </c>
      <c r="E6" s="119">
        <v>21</v>
      </c>
      <c r="F6" s="120">
        <v>1</v>
      </c>
      <c r="G6" s="120">
        <v>20</v>
      </c>
      <c r="H6" s="121"/>
      <c r="I6" s="122"/>
      <c r="J6" s="122"/>
      <c r="K6" s="122"/>
    </row>
    <row r="7" spans="3:13" ht="33.75" customHeight="1" thickBot="1" x14ac:dyDescent="0.35">
      <c r="C7" s="118" t="s">
        <v>360</v>
      </c>
      <c r="D7" s="119">
        <v>7</v>
      </c>
      <c r="E7" s="119">
        <v>10</v>
      </c>
      <c r="F7" s="120"/>
      <c r="G7" s="120"/>
      <c r="H7" s="121">
        <v>10</v>
      </c>
      <c r="I7" s="122"/>
      <c r="J7" s="122"/>
      <c r="K7" s="122"/>
    </row>
    <row r="8" spans="3:13" ht="17.25" thickBot="1" x14ac:dyDescent="0.35">
      <c r="C8" s="123" t="s">
        <v>361</v>
      </c>
      <c r="D8" s="124">
        <f t="shared" ref="D8:I8" si="0">SUM(D6:D7)</f>
        <v>21</v>
      </c>
      <c r="E8" s="124">
        <f t="shared" si="0"/>
        <v>31</v>
      </c>
      <c r="F8" s="124">
        <f t="shared" si="0"/>
        <v>1</v>
      </c>
      <c r="G8" s="124">
        <f t="shared" si="0"/>
        <v>20</v>
      </c>
      <c r="H8" s="124">
        <f t="shared" si="0"/>
        <v>10</v>
      </c>
      <c r="I8" s="124">
        <f t="shared" si="0"/>
        <v>0</v>
      </c>
      <c r="J8" s="124">
        <v>0</v>
      </c>
      <c r="K8" s="124">
        <v>0</v>
      </c>
    </row>
    <row r="9" spans="3:13" ht="17.25" thickBot="1" x14ac:dyDescent="0.35">
      <c r="C9" s="125"/>
      <c r="D9" s="126"/>
      <c r="E9" s="126"/>
      <c r="F9" s="127">
        <f>F8/E8</f>
        <v>3.2258064516129031E-2</v>
      </c>
      <c r="G9" s="127">
        <f>G8/E8</f>
        <v>0.64516129032258063</v>
      </c>
      <c r="H9" s="127">
        <f>H8/E8</f>
        <v>0.32258064516129031</v>
      </c>
      <c r="I9" s="127">
        <f>I8/E8</f>
        <v>0</v>
      </c>
      <c r="J9" s="127">
        <f>J8/E8</f>
        <v>0</v>
      </c>
      <c r="K9" s="127">
        <f>K8/E8</f>
        <v>0</v>
      </c>
    </row>
    <row r="11" spans="3:13" x14ac:dyDescent="0.3">
      <c r="C11" s="173" t="s">
        <v>362</v>
      </c>
      <c r="D11" s="173"/>
      <c r="E11" s="173"/>
      <c r="F11" s="173"/>
      <c r="G11" s="173"/>
      <c r="H11" s="173"/>
      <c r="I11" s="173"/>
      <c r="J11" s="173"/>
      <c r="K11" s="173"/>
    </row>
    <row r="12" spans="3:13" x14ac:dyDescent="0.3">
      <c r="C12" s="173"/>
      <c r="D12" s="173"/>
      <c r="E12" s="173"/>
      <c r="F12" s="173"/>
      <c r="G12" s="173"/>
      <c r="H12" s="173"/>
      <c r="I12" s="173"/>
      <c r="J12" s="173"/>
      <c r="K12" s="173"/>
    </row>
    <row r="18" spans="3:13" x14ac:dyDescent="0.3">
      <c r="C18" s="128"/>
      <c r="D18" s="128"/>
      <c r="E18" s="128"/>
      <c r="F18" s="128"/>
      <c r="G18" s="128"/>
      <c r="H18" s="128"/>
      <c r="I18" s="128"/>
      <c r="J18" s="128"/>
      <c r="K18" s="128"/>
      <c r="L18" s="128"/>
      <c r="M18" s="128"/>
    </row>
    <row r="36" spans="3:13" x14ac:dyDescent="0.3">
      <c r="C36" s="128"/>
      <c r="D36" s="128"/>
      <c r="E36" s="128"/>
      <c r="F36" s="128"/>
      <c r="G36" s="128"/>
      <c r="H36" s="128"/>
      <c r="I36" s="128"/>
      <c r="J36" s="128"/>
      <c r="K36" s="128"/>
      <c r="L36" s="128"/>
      <c r="M36" s="128"/>
    </row>
  </sheetData>
  <mergeCells count="11">
    <mergeCell ref="C11:K12"/>
    <mergeCell ref="C2:M2"/>
    <mergeCell ref="C4:C5"/>
    <mergeCell ref="D4:D5"/>
    <mergeCell ref="E4:E5"/>
    <mergeCell ref="F4:F5"/>
    <mergeCell ref="G4:G5"/>
    <mergeCell ref="H4:H5"/>
    <mergeCell ref="I4:I5"/>
    <mergeCell ref="J4:J5"/>
    <mergeCell ref="K4: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CB-0402F_P.MEJORAMIENTO</vt:lpstr>
      <vt:lpstr>Resultados seguimiento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Bonilla</dc:creator>
  <cp:keywords/>
  <dc:description/>
  <cp:lastModifiedBy>Manuela Hernandez</cp:lastModifiedBy>
  <cp:revision/>
  <dcterms:created xsi:type="dcterms:W3CDTF">2019-01-04T19:58:30Z</dcterms:created>
  <dcterms:modified xsi:type="dcterms:W3CDTF">2023-10-31T17:34:44Z</dcterms:modified>
  <cp:category/>
  <cp:contentStatus/>
</cp:coreProperties>
</file>