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CHIVOS 2021\Seguimiento Planes de Mejoramiento 2021\Auditorías Contraloría\6. Diciembre 2021\"/>
    </mc:Choice>
  </mc:AlternateContent>
  <bookViews>
    <workbookView xWindow="0" yWindow="0" windowWidth="24000" windowHeight="9000" tabRatio="437" firstSheet="1" activeTab="1"/>
  </bookViews>
  <sheets>
    <sheet name="CB-0402F_P.MEJORAMIENTO" sheetId="6" r:id="rId1"/>
    <sheet name="CB-0402F_P.MEJORAMIENTO-dic" sheetId="8" r:id="rId2"/>
    <sheet name="RESUMÉN" sheetId="7" r:id="rId3"/>
  </sheets>
  <definedNames>
    <definedName name="_xlnm._FilterDatabase" localSheetId="0" hidden="1">'CB-0402F_P.MEJORAMIENTO'!$A$3:$BJ$21</definedName>
    <definedName name="_xlnm._FilterDatabase" localSheetId="1" hidden="1">'CB-0402F_P.MEJORAMIENTO-dic'!$A$3:$BS$7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 i="8" l="1"/>
  <c r="AK10" i="8" s="1"/>
  <c r="AJ9" i="8"/>
  <c r="AK9" i="8" s="1"/>
  <c r="AN9" i="8" s="1"/>
  <c r="BQ8" i="8"/>
  <c r="AJ8" i="8"/>
  <c r="AK8" i="8" s="1"/>
  <c r="AL8" i="8" s="1"/>
  <c r="BQ7" i="8"/>
  <c r="BQ9" i="8"/>
  <c r="BQ10" i="8"/>
  <c r="BQ11" i="8"/>
  <c r="BQ12" i="8"/>
  <c r="BQ13" i="8"/>
  <c r="BQ14" i="8"/>
  <c r="BQ15" i="8"/>
  <c r="BQ16" i="8"/>
  <c r="BQ17" i="8"/>
  <c r="BQ18" i="8"/>
  <c r="BQ19" i="8"/>
  <c r="BQ20" i="8"/>
  <c r="BQ21" i="8"/>
  <c r="BQ22" i="8"/>
  <c r="BQ23" i="8"/>
  <c r="BQ24" i="8"/>
  <c r="BQ25" i="8"/>
  <c r="BQ26" i="8"/>
  <c r="BQ27" i="8"/>
  <c r="BQ28" i="8"/>
  <c r="BQ5" i="8"/>
  <c r="AN10" i="8" l="1"/>
  <c r="AL10" i="8"/>
  <c r="AL9" i="8"/>
  <c r="AN8" i="8"/>
  <c r="BJ6" i="8" l="1"/>
  <c r="BK6" i="8" s="1"/>
  <c r="BO6" i="8" s="1"/>
  <c r="AA28" i="8"/>
  <c r="AB28" i="8" s="1"/>
  <c r="AF28" i="8" s="1"/>
  <c r="AA27" i="8"/>
  <c r="AB27" i="8" s="1"/>
  <c r="AA26" i="8"/>
  <c r="AB26" i="8" s="1"/>
  <c r="AF26" i="8" s="1"/>
  <c r="AA25" i="8"/>
  <c r="AB25" i="8" s="1"/>
  <c r="AA24" i="8"/>
  <c r="AB24" i="8" s="1"/>
  <c r="AF24" i="8" s="1"/>
  <c r="AA23" i="8"/>
  <c r="AB23" i="8" s="1"/>
  <c r="AA22" i="8"/>
  <c r="AB22" i="8" s="1"/>
  <c r="Y22" i="8"/>
  <c r="Y23" i="8" s="1"/>
  <c r="AA21" i="8"/>
  <c r="AB21" i="8" s="1"/>
  <c r="AA20" i="8"/>
  <c r="AB20" i="8" s="1"/>
  <c r="AA19" i="8"/>
  <c r="AB19" i="8" s="1"/>
  <c r="AA18" i="8"/>
  <c r="AB18" i="8" s="1"/>
  <c r="AA17" i="8"/>
  <c r="AB17" i="8" s="1"/>
  <c r="AA16" i="8"/>
  <c r="AB16" i="8" s="1"/>
  <c r="AA15" i="8"/>
  <c r="AB15" i="8" s="1"/>
  <c r="AA14" i="8"/>
  <c r="AB14" i="8" s="1"/>
  <c r="AA13" i="8"/>
  <c r="AB13" i="8" s="1"/>
  <c r="AA12" i="8"/>
  <c r="AB12" i="8" s="1"/>
  <c r="AA11" i="8"/>
  <c r="AB11" i="8" s="1"/>
  <c r="AA10" i="8"/>
  <c r="AB10" i="8" s="1"/>
  <c r="AA9" i="8"/>
  <c r="AB9" i="8" s="1"/>
  <c r="AA8" i="8"/>
  <c r="AB8" i="8" s="1"/>
  <c r="AA7" i="8"/>
  <c r="AB7" i="8" s="1"/>
  <c r="BA6" i="8"/>
  <c r="BB6" i="8" s="1"/>
  <c r="BF6" i="8" s="1"/>
  <c r="AR6" i="8"/>
  <c r="AS6" i="8" s="1"/>
  <c r="AA6" i="8"/>
  <c r="AB6" i="8" s="1"/>
  <c r="AF6" i="8" s="1"/>
  <c r="AR5" i="8"/>
  <c r="AS5" i="8" s="1"/>
  <c r="AA5" i="8"/>
  <c r="AB5" i="8" s="1"/>
  <c r="AF5" i="8" s="1"/>
  <c r="C11" i="7"/>
  <c r="G11" i="7"/>
  <c r="E11" i="7"/>
  <c r="AF28" i="6"/>
  <c r="AF30" i="6"/>
  <c r="AF35" i="6"/>
  <c r="AF36" i="6"/>
  <c r="AA40" i="6"/>
  <c r="AB40" i="6" s="1"/>
  <c r="AA41" i="6"/>
  <c r="AB41" i="6"/>
  <c r="AF41" i="6" s="1"/>
  <c r="AC41" i="6"/>
  <c r="AA42" i="6"/>
  <c r="AB42" i="6"/>
  <c r="AF42" i="6" s="1"/>
  <c r="AA25" i="6"/>
  <c r="AB25" i="6" s="1"/>
  <c r="AA26" i="6"/>
  <c r="AB26" i="6" s="1"/>
  <c r="AC26" i="6" s="1"/>
  <c r="AA27" i="6"/>
  <c r="AB27" i="6"/>
  <c r="AF27" i="6" s="1"/>
  <c r="AA28" i="6"/>
  <c r="AB28" i="6" s="1"/>
  <c r="AC28" i="6" s="1"/>
  <c r="AA29" i="6"/>
  <c r="AB29" i="6" s="1"/>
  <c r="AA30" i="6"/>
  <c r="AB30" i="6" s="1"/>
  <c r="AC30" i="6" s="1"/>
  <c r="AA31" i="6"/>
  <c r="AB31" i="6"/>
  <c r="AC31" i="6" s="1"/>
  <c r="AA32" i="6"/>
  <c r="AB32" i="6" s="1"/>
  <c r="AF32" i="6" s="1"/>
  <c r="AA33" i="6"/>
  <c r="AB33" i="6" s="1"/>
  <c r="AC33" i="6" s="1"/>
  <c r="AA34" i="6"/>
  <c r="AB34" i="6" s="1"/>
  <c r="AC34" i="6" s="1"/>
  <c r="AA35" i="6"/>
  <c r="AB35" i="6"/>
  <c r="AC35" i="6" s="1"/>
  <c r="AA36" i="6"/>
  <c r="AB36" i="6"/>
  <c r="AC36" i="6" s="1"/>
  <c r="AA37" i="6"/>
  <c r="AB37" i="6" s="1"/>
  <c r="AC37" i="6" s="1"/>
  <c r="AA38" i="6"/>
  <c r="AB38" i="6" s="1"/>
  <c r="AC38" i="6" s="1"/>
  <c r="Y36" i="6"/>
  <c r="Y37" i="6" s="1"/>
  <c r="AC29" i="6" l="1"/>
  <c r="AF29" i="6"/>
  <c r="AF40" i="6"/>
  <c r="AC40" i="6"/>
  <c r="AC25" i="6"/>
  <c r="AF25" i="6"/>
  <c r="AC32" i="6"/>
  <c r="AC27" i="6"/>
  <c r="AF37" i="6"/>
  <c r="AF34" i="6"/>
  <c r="AF26" i="6"/>
  <c r="AF33" i="6"/>
  <c r="AF38" i="6"/>
  <c r="AC42" i="6"/>
  <c r="AF31" i="6"/>
  <c r="BL6" i="8"/>
  <c r="AF9" i="8"/>
  <c r="AC9" i="8"/>
  <c r="AF17" i="8"/>
  <c r="AC17" i="8"/>
  <c r="AF18" i="8"/>
  <c r="AC18" i="8"/>
  <c r="AT6" i="8"/>
  <c r="AW6" i="8"/>
  <c r="AF11" i="8"/>
  <c r="AC11" i="8"/>
  <c r="AF19" i="8"/>
  <c r="AC19" i="8"/>
  <c r="AF25" i="8"/>
  <c r="AC25" i="8"/>
  <c r="AF12" i="8"/>
  <c r="AC12" i="8"/>
  <c r="AF20" i="8"/>
  <c r="AC20" i="8"/>
  <c r="AF10" i="8"/>
  <c r="AC10" i="8"/>
  <c r="AF13" i="8"/>
  <c r="AC13" i="8"/>
  <c r="AF21" i="8"/>
  <c r="AC21" i="8"/>
  <c r="AF14" i="8"/>
  <c r="AC14" i="8"/>
  <c r="AF27" i="8"/>
  <c r="AC27" i="8"/>
  <c r="AF7" i="8"/>
  <c r="AC7" i="8"/>
  <c r="AF15" i="8"/>
  <c r="AC15" i="8"/>
  <c r="AF22" i="8"/>
  <c r="AC22" i="8"/>
  <c r="AT5" i="8"/>
  <c r="AW5" i="8"/>
  <c r="AF8" i="8"/>
  <c r="AC8" i="8"/>
  <c r="AF16" i="8"/>
  <c r="AC16" i="8"/>
  <c r="AF23" i="8"/>
  <c r="AC23" i="8"/>
  <c r="AC5" i="8"/>
  <c r="AC6" i="8"/>
  <c r="BC6" i="8"/>
  <c r="AC24" i="8"/>
  <c r="AC26" i="8"/>
  <c r="AC28" i="8"/>
  <c r="D12" i="7"/>
  <c r="G12" i="7"/>
  <c r="E12" i="7"/>
  <c r="I12" i="7"/>
  <c r="AA39" i="6"/>
  <c r="AB39" i="6" s="1"/>
  <c r="AF39" i="6" s="1"/>
  <c r="AA23" i="6"/>
  <c r="AB23" i="6" s="1"/>
  <c r="AA24" i="6"/>
  <c r="AB24" i="6" s="1"/>
  <c r="AA22" i="6"/>
  <c r="AB22" i="6" s="1"/>
  <c r="AF22" i="6" s="1"/>
  <c r="BA20" i="6"/>
  <c r="BB20" i="6" s="1"/>
  <c r="AC39" i="6" l="1"/>
  <c r="AC24" i="6"/>
  <c r="AF24" i="6"/>
  <c r="AF23" i="6"/>
  <c r="AC23" i="6"/>
  <c r="AC22" i="6"/>
  <c r="BF20" i="6"/>
  <c r="BC20" i="6"/>
  <c r="BG20" i="6"/>
  <c r="AR20" i="6" l="1"/>
  <c r="AS20" i="6" l="1"/>
  <c r="AT20" i="6" l="1"/>
  <c r="AW20" i="6"/>
  <c r="F11" i="7" l="1"/>
  <c r="F12" i="7" s="1"/>
  <c r="AR6" i="6"/>
  <c r="AS6" i="6" s="1"/>
  <c r="AR7" i="6"/>
  <c r="AS7" i="6" s="1"/>
  <c r="AR8" i="6"/>
  <c r="AS8" i="6" s="1"/>
  <c r="AW8" i="6" s="1"/>
  <c r="AR9" i="6"/>
  <c r="AS9" i="6" s="1"/>
  <c r="AR10" i="6"/>
  <c r="AS10" i="6" s="1"/>
  <c r="AR11" i="6"/>
  <c r="AS11" i="6" s="1"/>
  <c r="AR12" i="6"/>
  <c r="AS12" i="6" s="1"/>
  <c r="AR13" i="6"/>
  <c r="AS13" i="6" s="1"/>
  <c r="AR14" i="6"/>
  <c r="AS14" i="6" s="1"/>
  <c r="AR15" i="6"/>
  <c r="AS15" i="6" s="1"/>
  <c r="AR16" i="6"/>
  <c r="AS16" i="6" s="1"/>
  <c r="AR17" i="6"/>
  <c r="AS17" i="6" s="1"/>
  <c r="AR18" i="6"/>
  <c r="AS18" i="6" s="1"/>
  <c r="AR19" i="6"/>
  <c r="AS19" i="6" s="1"/>
  <c r="AR5" i="6"/>
  <c r="AS5" i="6" s="1"/>
  <c r="AT5" i="6" l="1"/>
  <c r="AW5" i="6"/>
  <c r="AT12" i="6"/>
  <c r="AW12" i="6"/>
  <c r="AT10" i="6"/>
  <c r="AW10" i="6"/>
  <c r="AT9" i="6"/>
  <c r="AW9" i="6"/>
  <c r="AT8" i="6"/>
  <c r="AT11" i="6"/>
  <c r="AW11" i="6"/>
  <c r="AT18" i="6"/>
  <c r="AW18" i="6"/>
  <c r="AT16" i="6"/>
  <c r="AW16" i="6"/>
  <c r="AT6" i="6"/>
  <c r="AW6" i="6"/>
  <c r="AT13" i="6"/>
  <c r="AW13" i="6"/>
  <c r="AT19" i="6"/>
  <c r="AW19" i="6"/>
  <c r="AT17" i="6"/>
  <c r="AW17" i="6"/>
  <c r="AT7" i="6"/>
  <c r="AW7" i="6"/>
  <c r="AT15" i="6"/>
  <c r="AW15" i="6"/>
  <c r="AT14" i="6"/>
  <c r="AW14" i="6"/>
  <c r="H11" i="7"/>
  <c r="H12" i="7" s="1"/>
  <c r="B11" i="7"/>
  <c r="AA19" i="6"/>
  <c r="AB19" i="6" s="1"/>
  <c r="AC19" i="6" s="1"/>
  <c r="AA20" i="6"/>
  <c r="AB20" i="6" s="1"/>
  <c r="AF20" i="6" s="1"/>
  <c r="AA21" i="6"/>
  <c r="AB21" i="6" s="1"/>
  <c r="AC21" i="6" s="1"/>
  <c r="AF21" i="6" l="1"/>
  <c r="AC20" i="6"/>
  <c r="AF19" i="6"/>
  <c r="AC18" i="6" l="1"/>
  <c r="AA18" i="6"/>
  <c r="AB18" i="6" s="1"/>
  <c r="AC17" i="6"/>
  <c r="AA17" i="6"/>
  <c r="AB17" i="6" s="1"/>
  <c r="AC16" i="6"/>
  <c r="AA16" i="6"/>
  <c r="AB16" i="6" s="1"/>
  <c r="AC15" i="6"/>
  <c r="AA15" i="6"/>
  <c r="AB15" i="6" s="1"/>
  <c r="AJ14" i="6"/>
  <c r="AK14" i="6" s="1"/>
  <c r="AC14" i="6"/>
  <c r="AA14" i="6"/>
  <c r="AB14" i="6" s="1"/>
  <c r="AF14" i="6" s="1"/>
  <c r="AA13" i="6"/>
  <c r="AB13" i="6" s="1"/>
  <c r="AF13" i="6" s="1"/>
  <c r="AC12" i="6"/>
  <c r="AA12" i="6"/>
  <c r="AB12" i="6" s="1"/>
  <c r="AC11" i="6"/>
  <c r="AA11" i="6"/>
  <c r="AB11" i="6" s="1"/>
  <c r="AC10" i="6"/>
  <c r="AA10" i="6"/>
  <c r="AB10" i="6" s="1"/>
  <c r="AC9" i="6"/>
  <c r="AA9" i="6"/>
  <c r="AB9" i="6" s="1"/>
  <c r="AC8" i="6"/>
  <c r="AA8" i="6"/>
  <c r="AB8" i="6" s="1"/>
  <c r="AC7" i="6"/>
  <c r="AA7" i="6"/>
  <c r="AB7" i="6" s="1"/>
  <c r="AC6" i="6"/>
  <c r="AA6" i="6"/>
  <c r="AB6" i="6" s="1"/>
  <c r="AC5" i="6"/>
  <c r="AA5" i="6"/>
  <c r="AB5" i="6" s="1"/>
  <c r="AC13" i="6" l="1"/>
  <c r="AL14" i="6"/>
</calcChain>
</file>

<file path=xl/sharedStrings.xml><?xml version="1.0" encoding="utf-8"?>
<sst xmlns="http://schemas.openxmlformats.org/spreadsheetml/2006/main" count="1031" uniqueCount="308">
  <si>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</si>
  <si>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</si>
  <si>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</si>
  <si>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</si>
  <si>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</si>
  <si>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</si>
  <si>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</si>
  <si>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</si>
  <si>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</si>
  <si>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</si>
  <si>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</si>
  <si>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</si>
  <si>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</si>
  <si>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</si>
  <si>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</si>
  <si>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</si>
  <si>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</si>
  <si>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</si>
  <si>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</si>
  <si>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</si>
  <si>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</si>
  <si>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</si>
  <si>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</si>
  <si>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</si>
  <si>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</si>
  <si>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</si>
  <si>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</si>
  <si>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</si>
  <si>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</si>
  <si>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</si>
  <si>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</si>
  <si>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</si>
  <si>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</si>
  <si>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</si>
  <si>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</si>
  <si>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</si>
  <si>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</si>
  <si>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</si>
  <si>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</si>
  <si>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</si>
  <si>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</si>
  <si>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</si>
  <si>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</si>
  <si>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</si>
  <si>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</si>
  <si>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</si>
  <si>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</si>
  <si>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</si>
  <si>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</si>
  <si>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</si>
  <si>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</si>
  <si>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</si>
  <si>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</si>
  <si>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</si>
  <si>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</si>
  <si>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</si>
  <si>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</si>
  <si>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</si>
  <si>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</si>
  <si>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</si>
  <si>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</si>
  <si>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</si>
  <si>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</si>
  <si>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</si>
  <si>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</si>
  <si>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</si>
  <si>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</si>
  <si>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</si>
  <si>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</si>
  <si>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</si>
  <si>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</si>
  <si>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</si>
  <si>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</si>
  <si>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</si>
  <si>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TERCER SEGUIMIENTO DE 2018</t>
  </si>
  <si>
    <t xml:space="preserve"> CUARTO SEGUIMIENTO DE 2018</t>
  </si>
  <si>
    <t>2.Fecha seguimiento</t>
  </si>
  <si>
    <t xml:space="preserve">Estado de la acción </t>
  </si>
  <si>
    <t>Origen Externo</t>
  </si>
  <si>
    <t>3.3.1.1</t>
  </si>
  <si>
    <t>3.3.4.1</t>
  </si>
  <si>
    <t>Procedimiento actualizado</t>
  </si>
  <si>
    <t>Auditoría de Desempeño PAD(79)</t>
  </si>
  <si>
    <t>2020 2020</t>
  </si>
  <si>
    <t>Auditoría Regular Vigencia PAD 2020</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</si>
  <si>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</si>
  <si>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</si>
  <si>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</si>
  <si>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</si>
  <si>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</si>
  <si>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</si>
  <si>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</si>
  <si>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</si>
  <si>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HALLAZGO ADMINISTRATIVO POR INCONSISTENCIAS EN EL NOMBRE DE LOS BANCOS RELACIONADOS EN EL BALANCE DE PRUEBA DE LOS MESES DE ENERO Y FEBRERO DE 2019.</t>
  </si>
  <si>
    <t>Deficiencia de autocontrol por no corregir el nombre del banco en el auxiliar contable.</t>
  </si>
  <si>
    <t>Unidad Financiera y Contable - Contabilidad</t>
  </si>
  <si>
    <t>Unidad Financiera y Contable - Contabilidad  Oficina de Control Interno  Unidad de Talento Humano</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</si>
  <si>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</si>
  <si>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</si>
  <si>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</si>
  <si>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</si>
  <si>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</si>
  <si>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</si>
  <si>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</si>
  <si>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</si>
  <si>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</si>
  <si>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</si>
  <si>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</si>
  <si>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</si>
  <si>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</si>
  <si>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</si>
  <si>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HALLAZGO ADMINISTRATIVO POR QUE LA LOTERÍA DE BOGOTÁ NO REFLEJA EN LA EJECUCIÓN PRESUPUESTAL DE INGRESOS A 31 DE DICIEMBRE DE 2019 EL REGISTRO TOTAL DE DISPONIBILIDAD INICIAL.</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</si>
  <si>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</si>
  <si>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</si>
  <si>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</si>
  <si>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</si>
  <si>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</si>
  <si>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</si>
  <si>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</si>
  <si>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</si>
  <si>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</si>
  <si>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</si>
  <si>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</si>
  <si>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</si>
  <si>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</si>
  <si>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</si>
  <si>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</si>
  <si>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</si>
  <si>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</si>
  <si>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</si>
  <si>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</si>
  <si>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</si>
  <si>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</si>
  <si>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</si>
  <si>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</si>
  <si>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Secreraría General</t>
  </si>
  <si>
    <t>No se reporta avance por el área.</t>
  </si>
  <si>
    <t>CUMPLIDA</t>
  </si>
  <si>
    <t xml:space="preserve">Análisis a 31/12/2020: Se valida el avance reportado, por lo tanto se da cierre a la presente acción de mejora. </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</si>
  <si>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</si>
  <si>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</si>
  <si>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</si>
  <si>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</si>
  <si>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</si>
  <si>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</si>
  <si>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PENDIENTE</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</si>
  <si>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</si>
  <si>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</si>
  <si>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</si>
  <si>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</si>
  <si>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</si>
  <si>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</si>
  <si>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Procedimiento aprobado</t>
  </si>
  <si>
    <t>Capacitacion</t>
  </si>
  <si>
    <t>Matriz de Riesgos del respectivo proceso contractual con inclusión de riesgos jurídicos</t>
  </si>
  <si>
    <t>2021/04/01</t>
  </si>
  <si>
    <t>2021/05/31</t>
  </si>
  <si>
    <t>2021/06/01</t>
  </si>
  <si>
    <t>2021/12/31</t>
  </si>
  <si>
    <t>2021/03/01</t>
  </si>
  <si>
    <t>2021/11/30</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</si>
  <si>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</si>
  <si>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</si>
  <si>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</si>
  <si>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</si>
  <si>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</si>
  <si>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</si>
  <si>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Reporte corte a 20/05/2021:
Se efectuó revisión y ajuste al procedimiento generación de estados financieros en julio de 2020. En la vigencia 2021 se efectuará nuevamente revisión y ajuste</t>
  </si>
  <si>
    <t xml:space="preserve"> SEGUNDO SEGUIMIENTO DE 2021</t>
  </si>
  <si>
    <t>Se adjunta procedimiento PRO103-385-1 Declaración de incumplimiento total o parcial Póliza de cumplimiento ante entidades publicas con régimen privado de contratación Y CDT</t>
  </si>
  <si>
    <t>Se valida el avance reportado, por lo tanto se da cierre a la presente acción de mejora. 
Pendiente acta de CIDGYD</t>
  </si>
  <si>
    <t>Se solicita ampliación del término de esta actividad para el 30 de septiembre de 2021</t>
  </si>
  <si>
    <t>En termino</t>
  </si>
  <si>
    <t>No se presenta evidencias del avance de ejecución de la acción de mejora.</t>
  </si>
  <si>
    <t>Se adjunta matriz de riesgos del proceso de contratación; La Lotería de Bogotá, viene adelantando el proceso licitatorio 01 de 2021, para la adjudicación del contrato de concesión para la operación del juego de apuestas permanentes desde el 4 de febrero de 2022 al 3 de febrero de 2027, dentro del cual se establecio la matriz de riesgos del proceso, que incluyó la valoración de los mismos, por cambios normativos los cuales deben verse reflejados en la matriz de riesgos del proceso contractual.</t>
  </si>
  <si>
    <t xml:space="preserve">Según la resolución reglamentaria No. 36-2019 de la Contraloría de Bogotá, por la cual reglamentan el tramite de Plan de Mejoramiento, en su art, 9 parágrafo 1 dice que deben ser con 30 días hábiles de antelación, por lo tanto, la solicitud de modificación para el cambio de fecha de ejecución no cumple con la normatividad. De acuerdo a lo anterior, se establece que la acción se encuentra en estado "INCUMPLIDA". </t>
  </si>
  <si>
    <t xml:space="preserve">Se valida el avance reportado y se da cierre a la acción de mejora para solucionar el hallazgo.  </t>
  </si>
  <si>
    <t xml:space="preserve">no abre archivo
</t>
  </si>
  <si>
    <t>INCUMPLIDA</t>
  </si>
  <si>
    <t>**La contraloría cerró las 5 acciones de mejora faltantes de la Auditoría Regular Vigencia 2018 - PAD 2019(47), durante la auditoría de regularidad, vigencia 2020-PAD 2021 (76)</t>
  </si>
  <si>
    <t>ABIERTO</t>
  </si>
  <si>
    <t>Informe Auditoría de Regularidad N°76 vigencia 2020,pad 2021 pág 32 a 42.</t>
  </si>
  <si>
    <t>Auditoría Regular Vigencia 2019-PAD 2020 (86)</t>
  </si>
  <si>
    <t>**32 de las acciones de mejora fueron cerrada por la Contraloría durante la Auditoría de Regularidad, Vigencia 2020- PAD 2021 (76), ver informe final, pág 32 a 42; las 6 restantes durante la Auditoría Regular Vigencia 2019-PAD 2020 (86), ver informe final, pág 27 a 33.</t>
  </si>
  <si>
    <t xml:space="preserve">Se programó y desarrolló la primera sesión de capacitación del "Fomento de la Cultura de Auotocntrol" en la entidad para el dia 22 de septiembre de 8 a 10 a.m., donde inicialmente se desarrollaron los temas del MECI, MIPG y su relación con el Autocontrol como uno de los principios funadamentales para lograr mayor eficiencia en el desarrollo de las actividades de la entidad. De igual forma, se evaluaron los temas aprendidos en dicha sesión. </t>
  </si>
  <si>
    <t xml:space="preserve">Adicional a los banners publicados en la Intranet de la Lotería a pricnipio de la vigencia  para conocimiento de todos los funcionarios de la entidad, el 20 de agosto se envío mediante correo electrónico a todos los funcionarios de la entidad comunicación respecto al objetivo y metodología a emplear para la campaña de Autocontrol diseñada para sensibilizar a todos los funcionarios de la entidad. 
En la semana del 23 al 27 de agosto, se enviaron a manera de tips banners informativos en temas relacionados al SCI y autocontrol a todos los funcionarios por medio del correo electronico. De igual forma el 20 de septiembre se envió el formulario de evaluación de conocimientos prevista para evaluar el conocimiento de todos los funcionarios de la entidad asociada a los tips enviados durante la última semana de agosto. 
Finalmente se solicitó al área de sistemas la actualización de algunos de los banners diseñados en la intranet de la Lotería. </t>
  </si>
  <si>
    <t xml:space="preserve">Se realizó la formulación de los ajustes al procedimiento de Generación de Estados Financieros, tenientes a la determinación de plazos en la ejecución de las actividades, así como nuevos controles y formulación de actas; la aprobación de los ajustes realizados al procedimiento se realizó en la sesión del CIDGYD del 16 de septiembre del 2021. </t>
  </si>
  <si>
    <t xml:space="preserve">Se ctualizó el procedimiento de Declaración de incumplimiento total o parcial Póliza de cumplimiento ante entidades publicas con régimen privado de contratación durante la vigencia 2020; la aprobación de los ajustes realizados al procedimiento se realizó en la sesión del CIDGYD del 04 de agosto del 2020. </t>
  </si>
  <si>
    <t xml:space="preserve">Se actualizó  procedimiento “Declaración de incumplimiento contractual” explicando que esta reglado de acuerdo a la ley que se aplica en los procedimientos para la contratación estatal, en terminos de sanciones por incumplimiento; la aprobación de los ajustes realizados al procedimiento se realizó en la sesión del CIDGYD del 16 de septiembre del 2021. </t>
  </si>
  <si>
    <t>Auditoría de Regularidad, Vigencia 2020- PAD 2021 (76)</t>
  </si>
  <si>
    <t>INFORME PRELIMINAR DE AUDITORÍA DE REGULARIDAD
Código de Auditoría No. 76, 2020-PAD 2021</t>
  </si>
  <si>
    <t>2021 2021</t>
  </si>
  <si>
    <t xml:space="preserve">3.1.3.1. </t>
  </si>
  <si>
    <t>Hallazgo Administrativo con presunta incidencia disciplinaria por falta de 
planeación al justificar la compra de 15 computadores portátiles sin haber tenido 
cuidado al colocar los parámetros en Colombia Compra Eficiente.</t>
  </si>
  <si>
    <t>Por no incluir las características técnicas específicas en el simulador, en la opción de observaciones.</t>
  </si>
  <si>
    <t>CAPACITACIÓN EN EL USO DE LA TIENDA VIRTUAL</t>
  </si>
  <si>
    <t xml:space="preserve">Capacitación </t>
  </si>
  <si>
    <t>OFICINA DE SISTEMAS 
SECRETARIA GENERAL</t>
  </si>
  <si>
    <t xml:space="preserve">ACTUALIZACIÓN Y SOCIALIZACIÓN DEL PROCEDIMIENTO PARA LA CONTRATACIÓN A TRAVÉS DE LA TIENDA VIRTUAL INLUYENDO PUNTO DE CONTROL
</t>
  </si>
  <si>
    <t>FORMULACIÓN DEL PROCEDIMIENTO PARA LA ADQUISICIÓN DE RECURSOS TECNOLÓGICOS</t>
  </si>
  <si>
    <t xml:space="preserve">Procedimiento </t>
  </si>
  <si>
    <t xml:space="preserve">3.2.1.2.1.1.1. </t>
  </si>
  <si>
    <t>Hallazgo Administrativo con presunta incidencia disciplinaria por la 
ineficaz gestión de la Lotería de Bogotá causada por la falta de planeación, 
ejecución y cumplimiento de compromisos del Proyecto de Inversión No. 61 
“Fortalecimiento Institucional Comercial y Operativo de la Lotería de Bogotá” del 
Plan de Desarrollo Bogotá Mejor para Todos.</t>
  </si>
  <si>
    <t>Dada la emergencia sanitaria del COVID 2019, durante el periodo marzo a mayo, no se realizaron contratos asociados al proyeto de inversión, lo que impidió cumplir con la ejecución del proyecto de Inversión No. 61 “Fortalecimiento Institucional Comercial y Operativo de la Lotería de Bogotá” del Plan de Desarrollo Bogotá Mejor para Todos.</t>
  </si>
  <si>
    <t>Realizar reuniones mensuales de seguimiento, donde se muestre el nivel de avance presupuestal y físico del proyecto de inversión, así mismo, se incluya dentro del seguimiento mensual el avance acumulado del plan  de desarrollo</t>
  </si>
  <si>
    <t>Reuniones de seguimiento</t>
  </si>
  <si>
    <t>Planeacion Estratégica y de Negocios</t>
  </si>
  <si>
    <t xml:space="preserve">3.2.2.1.1. </t>
  </si>
  <si>
    <t>Hallazgo Administrativo por inconsistencias en la información, relacionada con la identificación de los Objetivos de Desarrollo Sostenible – ODS, asociados al  Proyecto de Inversión No. 61 del Plan de Desarrollo Bogotá Mejor para Todos 2016-2020.</t>
  </si>
  <si>
    <t>La Lotería de Bogotá siempre asoció el proyecto de Inversión No. 61 del Plan de Desarrollo Bogotá Mejor para Todos 2016- 2020 a la ODS 16- Paz, justicia e instituciones sólidas, sin embargo de acuerdo a lo informado por la Secretaría Distrital de Planeación, previa solcitud de la entidad, se indicó que el proyeto había sido asicaido a la ODS 17- Alianzas para Lograr los Objetivos, razón por la cual se generó inconsistencia en la información reportada a la Contraloría de Bogotá.</t>
  </si>
  <si>
    <t>Incluir en los informes trimestrales, el avance de los objetivos de Desarrollo Sostenible – ODS, asociados al Proyecto de Inversión, y remitir copia de dicho informe a la Secretaría Distrital de Planeación, con el fin de evitar inconsistencias en la identificaicón de los ODS.</t>
  </si>
  <si>
    <t>Informes de ejecución</t>
  </si>
  <si>
    <t>Remitir copia del informe de ejecución trimestral del proyecto de invesión a la Secretaría Distrital de Planeación, con el fin de evitar inconsistencias en la identificación de los ODS.</t>
  </si>
  <si>
    <t xml:space="preserve">3.3.1.2. </t>
  </si>
  <si>
    <t>Hallazgo Administrativo por la no depuración de la cuenta 24072001- Recaudo Consignaciones No Identificadas.</t>
  </si>
  <si>
    <t>Partidas conciliatorias de vigencias anteriores a 2020 de bancos sobre las cuales no se identificó el tercero y/o concepto que originó la transacción oportunamente.</t>
  </si>
  <si>
    <t>Depurar los saldos de vigencias anteriores de la cuanta 24072001</t>
  </si>
  <si>
    <t>Avance en la depuración de la cuenta contable 24072001- Recaudo Consignaciones No Identificadas</t>
  </si>
  <si>
    <t>Unidad Financiera y Contable</t>
  </si>
  <si>
    <t>3.3.1.3.</t>
  </si>
  <si>
    <t>Hallazgo Administrativo por incertidumbre en el manejo dado a las Cuentas por Cobrar de sorteos extraordinarios, impidiendo establecer la realidad sobre estos recursos para su recuperabilidad.</t>
  </si>
  <si>
    <t>Cartera pendiente de cobro a distribuidores de sorteos extraordinarios.</t>
  </si>
  <si>
    <t>Depurar saldo de la cuenta por cobrar sorteos extraordinarios de vigencias anteriores</t>
  </si>
  <si>
    <t xml:space="preserve">Avance en la depuración de la cuenta por cobrar de sorteos  extraordinarios </t>
  </si>
  <si>
    <t xml:space="preserve">3.3.1.4. </t>
  </si>
  <si>
    <t>Hallazgo Administrativo por no registrar en Cuentas de Orden información contable que provenga de las actuaciones judiciales</t>
  </si>
  <si>
    <t>Fallas en la comunicación entre la Secretaría General y el Area Financiera y Contable que dificultan el flujo de información de los procesos jurídicos que tengan incidencia en la información financiera de la Lotería de Bogotá.</t>
  </si>
  <si>
    <t>Ajustar el proceso de "Generación de Estados Financieros -PRO-310-249-9", incluyendo puntos de control.</t>
  </si>
  <si>
    <t xml:space="preserve">Procedimiento  aprobado 
</t>
  </si>
  <si>
    <t xml:space="preserve">3.3.1.5 </t>
  </si>
  <si>
    <t>Hallazgo Administrativo por incertidumbre en el manejo y control en el registro de las cuotas y abonos al crédito de vivienda activo de exfuncionarios.</t>
  </si>
  <si>
    <t>Actividades manuales y deficiencias en los aplicativos utilizados para el control de los créditos a empleados.</t>
  </si>
  <si>
    <t>Diseñar e implementar módulo de control de créditos a trabajadores y extrabajadores</t>
  </si>
  <si>
    <t>Módulo implementado</t>
  </si>
  <si>
    <t xml:space="preserve">Unidad Financiera y Contable
</t>
  </si>
  <si>
    <t xml:space="preserve">3.3.1.7. </t>
  </si>
  <si>
    <t>Hallazgo Administrativo por inconsistencias en los valores registrados en el auxiliar de la cuenta de Thomas Greg frente al balance de prueba y estados financieros.</t>
  </si>
  <si>
    <t>Registros contables migrados de aplicativos contables anteriores que no fueron identificados y/o depurados en su oportunidad.</t>
  </si>
  <si>
    <t>Depurar saldos de cuenta por pagar 24010101</t>
  </si>
  <si>
    <t>3.3.1.8.</t>
  </si>
  <si>
    <t>Hallazgo Administrativo por inadecuada clasificación de las cuentas por pagar-Subcuenta Otras Cuentas por Pagar</t>
  </si>
  <si>
    <t>Inconsistencias en la parametrización contable de la órden de pago con la cual se registra el pago de las cesantías e intereses.</t>
  </si>
  <si>
    <t>Realizar los ajustes correspondientes a la parametrización contable de la orden de pago con la cual se registra el pago de las cesantias e intereses de cesantías.</t>
  </si>
  <si>
    <t>Orden de pago con parametro ajustado</t>
  </si>
  <si>
    <t xml:space="preserve">3.3.2.1. </t>
  </si>
  <si>
    <t>Hallazgo Administrativo por incumplimiento a la normatividad expedida por la Contaduría General de la Nación-CGN mediante Resolución 426 de 2019 para Empresas que no cotizan en el mercado de valores y que no captan ni administran ahorro del público</t>
  </si>
  <si>
    <t>Ausencia de procedimientos para el análisis y socialización de los cambios normativos en materia contable.</t>
  </si>
  <si>
    <t xml:space="preserve">Implementación de mesa técnica de análisis de cambios en la normatividad contable </t>
  </si>
  <si>
    <t>mesas ténicas realizadas y documentadas</t>
  </si>
  <si>
    <t xml:space="preserve">Actualizar politicas y procedimientos </t>
  </si>
  <si>
    <t>Politicas y procedimientos ajustados</t>
  </si>
  <si>
    <t xml:space="preserve">3.3.4.1. </t>
  </si>
  <si>
    <t>Hallazgo Administrativo con incidencia fiscal en cuantía de $8.778.030 y presunta incidencia disciplinaria, por el pago de Sanción – Multa a la SUPERINTENDENCIA NACIONAL DE SALUD, por incumplimiento de normas financieras y presupuestales de la vigencia 2008, pago que se hizo efectivo en la vigencia 2020.</t>
  </si>
  <si>
    <t>Inobservaciona y/o inadecuado análisis de los cambios en la normatividad contable y financiera.</t>
  </si>
  <si>
    <t>Socialización de politicas y procedimientos</t>
  </si>
  <si>
    <t>jornadas de socialización de politicas y procedimientos</t>
  </si>
  <si>
    <t xml:space="preserve">3.3.4.2. </t>
  </si>
  <si>
    <t>Hallazgo Administrativo por baja ejecución en los rubros Honorarios Empresa Recursos Decreto 576/2020 y Cuentas por Pagar Inversión y, adiciones al presupuesto inicial, que no fueron comprometidos al finalizar la vigencia 2020.</t>
  </si>
  <si>
    <t>Dada la emergencia sanitaria del COVID 2019 , no se comprometieron recursos asociados a estos rubros</t>
  </si>
  <si>
    <t xml:space="preserve">Realizar reuniones mensuales de análisis y seguimiento, donde se muestre el nivel de avance presupuestal y físico de los recursos </t>
  </si>
  <si>
    <t xml:space="preserve">3.3.4.3. </t>
  </si>
  <si>
    <t>Hallazgo Administrativo por indebida apropiación presupuestal del Contrato de Prestación de Servicios No. 94 suscrito el 31/12/2020 y registrado como Cuentas por Pagar al cierre del 2020.</t>
  </si>
  <si>
    <t>Error humano en la asignación de la fuente y/o partida presupuestal al momento de la solicitud de CDP's y RP's</t>
  </si>
  <si>
    <t>Realizar capacitación con los jefes de área a fin de socializar la correcta clasificación presupuestal de las transacciones.</t>
  </si>
  <si>
    <t>Capacitación</t>
  </si>
  <si>
    <t>Modificar los procedimientos de control y ejecución presupuestal a fin de implementar un control que permita verificar la correcta asignación de las fuentes y/o cuentas presupuestales.</t>
  </si>
  <si>
    <t>Modificacón del procedimiento</t>
  </si>
  <si>
    <t xml:space="preserve">3.3.4.4. </t>
  </si>
  <si>
    <t>Hallazgo Administrativo con presunta incidencia disciplinaria por el registro de un Contrato de Prestación de Servicios de la vigencia 2016, que presenta apropiación en las Cuentas por Pagar al finalizar el 2020, sin la documentación soporte de su ejecución.</t>
  </si>
  <si>
    <t xml:space="preserve">insuficiente seguimiento a la ejecucion trimestral </t>
  </si>
  <si>
    <t xml:space="preserve">Seguimiento trimestral a la ejecución física y financiera. </t>
  </si>
  <si>
    <t>reuniones de seguimiento</t>
  </si>
  <si>
    <t>Secretaría General</t>
  </si>
  <si>
    <t>Pendiente de validación por la Contraloría para cierre de la acción.</t>
  </si>
  <si>
    <t>Se tiene programado la capacitación para finales de octubre</t>
  </si>
  <si>
    <t xml:space="preserve">Pendiente de evidencia de programación de la capacitación, para validación del avance reportado por el área. </t>
  </si>
  <si>
    <t>Manuela Hernández J.</t>
  </si>
  <si>
    <t>Se programa para realizar en noviembre, en función de socializar el procedimiento aprobado en sesión de octubre del CIDGYD</t>
  </si>
  <si>
    <t xml:space="preserve">Se valida el avnce reportado por el área; sin embargo se recomienda realizar las gestiones correspondientes oportunamente a fin de lograr cumplir con la acción propuesta en los términos definidos. </t>
  </si>
  <si>
    <t xml:space="preserve">Se asigna seguimiento a Claudia Vega, para comunicación con compra eficiente para lo particular. </t>
  </si>
  <si>
    <t>Se valida el avnce reportado por el área</t>
  </si>
  <si>
    <t xml:space="preserve">Se asigna actualización a Camila Arroyave. </t>
  </si>
  <si>
    <t>Actas CIDGYD</t>
  </si>
  <si>
    <t xml:space="preserve">Se validan las evidencias y se siguiere  un seguimiento adicional  en razon a que revisada de ejuecución presupuestal con corte a 31/10/2021,  se observa una ejecuión del 81,68% del rubro de Inversión.  </t>
  </si>
  <si>
    <t>DIVIA CASTILLO</t>
  </si>
  <si>
    <r>
      <rPr>
        <b/>
        <sz val="8"/>
        <color theme="1"/>
        <rFont val="Calibri"/>
        <family val="2"/>
        <scheme val="minor"/>
      </rPr>
      <t>Secretaría General: S</t>
    </r>
    <r>
      <rPr>
        <sz val="8"/>
        <color theme="1"/>
        <rFont val="Calibri"/>
        <family val="2"/>
        <scheme val="minor"/>
      </rPr>
      <t>e revisará con el área de sistemas, para el avance en lo particular; se asigna seguimiento a Claudia Vega</t>
    </r>
  </si>
  <si>
    <t xml:space="preserve">No se presenta avance ppor parte del área responsable. </t>
  </si>
  <si>
    <t>Fichas del comité de sostenibilidad Contable. Después de realizado el seguimiento y verificación de las partidas registradas y por no poder identifar el origen de las mismas, se llevó al comité de Sostenibilidad Contable la depuracción de las mismas, lo que fue aprobado en reunión del 11 de noviembre de 2021</t>
  </si>
  <si>
    <t>No se aportan evidencias</t>
  </si>
  <si>
    <t>Se ajustó el procedimiento, se solcitó a la Secretaría General informe fallos judiciales que tengan incidencia en los estados financieros</t>
  </si>
  <si>
    <t>Se solicitó a la Mesa de Serrvicio la creación del módulo, estamos a la espera de la implementación.</t>
  </si>
  <si>
    <t>Se revisaron los saldos y se determinó que los mismos no corresponden a cuentas por pagar reales. Se llevó su depuración al comité de Sostenibilidad Contable.</t>
  </si>
  <si>
    <t xml:space="preserve">Se revisó la Resolución 426 de 2019 de la CGN y se estan proyectando los cambios que apliquen a la Política Contable de la Lotería </t>
  </si>
  <si>
    <t>Se solicitó a la Mesa de Servicio que se incluyera un punto de control en la expedición de CDP y Registros Presupuestales, estamos a la espera de la implementación</t>
  </si>
  <si>
    <t xml:space="preserve">Por parte de la Secretaría se traspasa responsabilidad a la Unidad Financiera Y contable, para ejecución de dicha acción. </t>
  </si>
  <si>
    <t>Pendiente por cierre de la contraloría.</t>
  </si>
  <si>
    <t>QUINTO SEGUIMIENTO DE 2018</t>
  </si>
  <si>
    <t>Pendiente de programar la capacitación para los supervisores (apuestas, subgerencia, financiera)</t>
  </si>
  <si>
    <t xml:space="preserve">Se programo capacitación para el 29 de noviembre del 2021 con colombia compra eficiente, para la sesión sobre Aspectos Generales de la Tienda Virtual del Estado Colombiano, donde participó la secretaría general, subgerencia general, sistemas y Recursos Físicos. </t>
  </si>
  <si>
    <t xml:space="preserve">Se actualizó procedimiento, pendiente de aprobación en CIDGYD. </t>
  </si>
  <si>
    <t xml:space="preserve">Se remitió borrador del procedimiento a planeación y a secretaría, por parte de sistemas. 
Pendiente de retroalimentación para aprobación en el CIDGYD. </t>
  </si>
  <si>
    <t>El día 15-12-2021 se capacitó al supervisor y a los servidores que apoyan la supervisión del contrato de concesión se adjunta como evidencia lo siguiente:
Citación
informe de asistencia
Grabación de la capacitación.
Se valida el avance reportado por el área responsable y se da por cumplida la acción. 
Pendiente de validación por la Contraloría para cierre de la acción.</t>
  </si>
  <si>
    <t>Se presentó procedimiento para la Adquisicón de Recursos Tecnólogicos, en la sesión del 20 de diciembre del CIDGYD. Debido al tamaño se genera el compromiso de agendar una reunión con Gustavo Parra para una verificación más específica. Previo a estos cambios que surjan, el procedimiento queda aprobado por unanimidad. 
Pendiente de validación por la Contraloría para cierre de la acción.</t>
  </si>
  <si>
    <t xml:space="preserve">"* Informe trimestrales de ejecución del proyecto de inversión
* Presentaciones del CIGYD donde se socializa mensualmente el avance del proyecto de inversión"
El informe correspondiente al cuarto trimestre se radicará y publicará en lo que resta de enero de 2022.
En sesiones del CIGYD llevadas a cabo los días:
- 24 de febrero de 2021
- 12 de mayo
- 11 de junio
- 30 de julio
- 11 de agosto
- 23 de septiembre
- 12 de octubre
- 10 de noviembre
- 20 de diciembre
Se presentaron los avances en la ejecución del proyecto de inversión de la Lotería de Bogotá
</t>
  </si>
  <si>
    <t>Informe trimestrales de ejecución del proyecto de inversión
ara la vigencia 2021 se han elaborado y publicado los siguientes informes de ejecución del proyecto de inversión, donde se asocian las metas de los ODS:
a) Primer trimestre: https://loteriadebogota.com/wp-content/uploads/files/planeacion/INFORME_PI_TRI1_2021.pdf
b) Segundo trimestre: https://loteriadebogota.com/wp-content/uploads/files/planeacion/INFORME_PI_TRI2_2021.pdf
c) Tercer trimestre: https://loteriadebogota.com/wp-content/uploads/files/planeacion/INFORME_PI_TRI3_2021.pdf
El informe correspondiente al cuarto trimestre se radicará y publicará en lo que resta de enero de 2022.</t>
  </si>
  <si>
    <t>Correos electrónicos enviados;
La Secretaría Distrital de Hacienda consolida la información sectorial para enviar a la Secretaría Distrital de Planeación, por tal motivo, se ha enviado la información de la ejecución del proyecto de inversión a la Secretaría Distrital de Hacienda, como cabeza de sector.</t>
  </si>
  <si>
    <t xml:space="preserve">Pendiente de envío de eviencias por parte del área responsable. </t>
  </si>
  <si>
    <t xml:space="preserve">En las diferentes sesiones del CIDGYD se socializó el avance del proyecto de inversión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</si>
</sst>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0"/>
    <numFmt numFmtId="166" formatCode="yyyy/mm/dd"/>
  </numFmts>
  <fonts count="29"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sz val="8"/>
      <color rgb="FFFF0000"/>
      <name val="Calibri"/>
      <family val="2"/>
      <scheme val="minor"/>
    </font>
    <font>
      <sz val="9"/>
      <color theme="1"/>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9"/>
      <color theme="1"/>
      <name val="Calibri"/>
      <family val="2"/>
      <scheme val="minor"/>
    </font>
    <font>
      <sz val="11"/>
      <color theme="1"/>
      <name val="Calibri"/>
      <family val="2"/>
    </font>
    <font>
      <sz val="7"/>
      <color rgb="FFFF0000"/>
      <name val="Arial"/>
      <family val="2"/>
    </font>
    <font>
      <sz val="9"/>
      <color indexed="8"/>
      <name val="Calibri"/>
      <family val="2"/>
      <scheme val="minor"/>
    </font>
    <font>
      <sz val="9"/>
      <color rgb="FF000000"/>
      <name val="Calibri"/>
      <family val="2"/>
      <scheme val="minor"/>
    </font>
    <font>
      <sz val="9"/>
      <color theme="1"/>
      <name val="Calibri"/>
      <family val="2"/>
    </font>
    <font>
      <b/>
      <sz val="8"/>
      <color theme="0"/>
      <name val="Calibri"/>
      <family val="2"/>
      <scheme val="minor"/>
    </font>
    <font>
      <sz val="8"/>
      <color theme="0"/>
      <name val="Calibri"/>
      <family val="2"/>
      <scheme val="minor"/>
    </font>
  </fonts>
  <fills count="27">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
      <patternFill patternType="solid">
        <fgColor theme="9" tint="0.59999389629810485"/>
        <bgColor indexed="64"/>
      </patternFill>
    </fill>
    <fill>
      <patternFill patternType="solid">
        <fgColor theme="1" tint="0.249977111117893"/>
        <bgColor indexed="64"/>
      </patternFill>
    </fill>
  </fills>
  <borders count="15">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style="thin">
        <color auto="1"/>
      </right>
      <top style="thin">
        <color auto="1"/>
      </top>
      <bottom style="thin">
        <color auto="1"/>
      </bottom>
      <diagonal/>
    </border>
  </borders>
  <cellStyleXfs count="9">
    <xf numFmtId="0" fontId="0" fillId="0" borderId="0"/>
    <xf numFmtId="9" fontId="1" fillId="0" borderId="0" applyFont="0" applyFill="0" applyBorder="0" applyAlignment="0" applyProtection="0"/>
    <xf numFmtId="0" fontId="4" fillId="0" borderId="0"/>
    <xf numFmtId="0" fontId="7"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22" fillId="0" borderId="0"/>
    <xf numFmtId="0" fontId="1" fillId="0" borderId="0"/>
  </cellStyleXfs>
  <cellXfs count="209">
    <xf numFmtId="0" fontId="0" fillId="0" borderId="0" xfId="0"/>
    <xf numFmtId="0" fontId="8" fillId="4"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0" borderId="0" xfId="0" applyFont="1" applyBorder="1" applyAlignment="1">
      <alignment horizontal="center" vertical="center"/>
    </xf>
    <xf numFmtId="9" fontId="3"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protection locked="0" hidden="1"/>
    </xf>
    <xf numFmtId="14" fontId="5" fillId="2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14" fillId="21" borderId="4" xfId="0" applyFont="1" applyFill="1" applyBorder="1" applyAlignment="1">
      <alignment vertical="center" wrapText="1"/>
    </xf>
    <xf numFmtId="0" fontId="14" fillId="21" borderId="5" xfId="0" applyFont="1" applyFill="1" applyBorder="1" applyAlignment="1">
      <alignment vertical="center" wrapText="1"/>
    </xf>
    <xf numFmtId="0" fontId="14" fillId="21" borderId="6" xfId="0" applyFont="1" applyFill="1" applyBorder="1" applyAlignment="1">
      <alignment vertical="center" wrapText="1"/>
    </xf>
    <xf numFmtId="0" fontId="13" fillId="17" borderId="9" xfId="0" applyFont="1" applyFill="1" applyBorder="1" applyAlignment="1">
      <alignment horizontal="center" vertical="center" wrapText="1" readingOrder="1"/>
    </xf>
    <xf numFmtId="0" fontId="13" fillId="18" borderId="9" xfId="0" applyFont="1" applyFill="1" applyBorder="1" applyAlignment="1">
      <alignment horizontal="center" vertical="center" wrapText="1" readingOrder="1"/>
    </xf>
    <xf numFmtId="0" fontId="13" fillId="19" borderId="10" xfId="0" applyFont="1" applyFill="1" applyBorder="1" applyAlignment="1">
      <alignment horizontal="center" vertical="center" wrapText="1" readingOrder="1"/>
    </xf>
    <xf numFmtId="0" fontId="13" fillId="19" borderId="11" xfId="0" applyFont="1" applyFill="1" applyBorder="1" applyAlignment="1">
      <alignment horizontal="center" vertical="center" wrapText="1" readingOrder="1"/>
    </xf>
    <xf numFmtId="0" fontId="13" fillId="20" borderId="9" xfId="0" applyFont="1" applyFill="1" applyBorder="1" applyAlignment="1">
      <alignment horizontal="center" vertical="center" wrapText="1" readingOrder="1"/>
    </xf>
    <xf numFmtId="0" fontId="15" fillId="22" borderId="9" xfId="0" applyFont="1" applyFill="1" applyBorder="1" applyAlignment="1">
      <alignment horizontal="left" vertical="center" wrapText="1" readingOrder="1"/>
    </xf>
    <xf numFmtId="0" fontId="16" fillId="22" borderId="9" xfId="0" applyFont="1" applyFill="1" applyBorder="1" applyAlignment="1">
      <alignment horizontal="center" vertical="center" wrapText="1" readingOrder="1"/>
    </xf>
    <xf numFmtId="0" fontId="16" fillId="22" borderId="12" xfId="0" applyFont="1" applyFill="1" applyBorder="1" applyAlignment="1">
      <alignment horizontal="center" vertical="center" wrapText="1" readingOrder="1"/>
    </xf>
    <xf numFmtId="0" fontId="17" fillId="22" borderId="13" xfId="0" applyFont="1" applyFill="1" applyBorder="1" applyAlignment="1">
      <alignment horizontal="center" vertical="center" wrapText="1"/>
    </xf>
    <xf numFmtId="0" fontId="18" fillId="22" borderId="13" xfId="0" applyFont="1" applyFill="1" applyBorder="1" applyAlignment="1">
      <alignment horizontal="center" vertical="center" wrapText="1" readingOrder="1"/>
    </xf>
    <xf numFmtId="0" fontId="14" fillId="22" borderId="13" xfId="0" applyFont="1" applyFill="1" applyBorder="1" applyAlignment="1">
      <alignment horizontal="center" vertical="center" wrapText="1"/>
    </xf>
    <xf numFmtId="0" fontId="14" fillId="22" borderId="13" xfId="0" applyFont="1" applyFill="1" applyBorder="1" applyAlignment="1">
      <alignment vertical="top" wrapText="1"/>
    </xf>
    <xf numFmtId="0" fontId="15" fillId="23" borderId="13" xfId="0" applyFont="1" applyFill="1" applyBorder="1" applyAlignment="1">
      <alignment horizontal="justify" vertical="center" wrapText="1" readingOrder="1"/>
    </xf>
    <xf numFmtId="0" fontId="16" fillId="23" borderId="13" xfId="0" applyFont="1" applyFill="1" applyBorder="1" applyAlignment="1">
      <alignment horizontal="center" vertical="center" wrapText="1" readingOrder="1"/>
    </xf>
    <xf numFmtId="0" fontId="12" fillId="23" borderId="13" xfId="0" applyFont="1" applyFill="1" applyBorder="1" applyAlignment="1">
      <alignment horizontal="center" vertical="center" wrapText="1" readingOrder="1"/>
    </xf>
    <xf numFmtId="0" fontId="17" fillId="23" borderId="13" xfId="0" applyFont="1" applyFill="1" applyBorder="1" applyAlignment="1">
      <alignment horizontal="center" vertical="center" wrapText="1"/>
    </xf>
    <xf numFmtId="0" fontId="15" fillId="22" borderId="13" xfId="0" applyFont="1" applyFill="1" applyBorder="1" applyAlignment="1">
      <alignment horizontal="justify" vertical="center" wrapText="1" readingOrder="1"/>
    </xf>
    <xf numFmtId="0" fontId="16" fillId="22" borderId="13" xfId="0" applyFont="1" applyFill="1" applyBorder="1" applyAlignment="1">
      <alignment horizontal="center" vertical="center" wrapText="1" readingOrder="1"/>
    </xf>
    <xf numFmtId="0" fontId="15" fillId="22" borderId="13" xfId="0" applyNumberFormat="1" applyFont="1" applyFill="1" applyBorder="1" applyAlignment="1">
      <alignment horizontal="justify" vertical="center" wrapText="1" readingOrder="1"/>
    </xf>
    <xf numFmtId="0" fontId="15" fillId="23" borderId="13" xfId="0" applyNumberFormat="1" applyFont="1" applyFill="1" applyBorder="1" applyAlignment="1">
      <alignment horizontal="justify" vertical="center" wrapText="1" readingOrder="1"/>
    </xf>
    <xf numFmtId="0" fontId="14" fillId="23" borderId="13" xfId="0" applyFont="1" applyFill="1" applyBorder="1" applyAlignment="1">
      <alignment horizontal="center" vertical="center" wrapText="1"/>
    </xf>
    <xf numFmtId="0" fontId="19" fillId="24" borderId="13" xfId="0" applyFont="1" applyFill="1" applyBorder="1" applyAlignment="1">
      <alignment vertical="center" wrapText="1"/>
    </xf>
    <xf numFmtId="0" fontId="12" fillId="24" borderId="13" xfId="0" applyFont="1" applyFill="1" applyBorder="1" applyAlignment="1">
      <alignment horizontal="center" vertical="center" wrapText="1" readingOrder="1"/>
    </xf>
    <xf numFmtId="0" fontId="14" fillId="23" borderId="13" xfId="0" applyFont="1" applyFill="1" applyBorder="1" applyAlignment="1">
      <alignment vertical="center" wrapText="1"/>
    </xf>
    <xf numFmtId="10" fontId="12" fillId="23" borderId="13" xfId="0" applyNumberFormat="1" applyFont="1" applyFill="1" applyBorder="1" applyAlignment="1">
      <alignment horizontal="center" wrapText="1" readingOrder="1"/>
    </xf>
    <xf numFmtId="0" fontId="20" fillId="20" borderId="0" xfId="0" applyFont="1" applyFill="1" applyBorder="1" applyAlignment="1">
      <alignment horizontal="center" vertical="top" wrapText="1"/>
    </xf>
    <xf numFmtId="0" fontId="11" fillId="19" borderId="0" xfId="0" applyFont="1" applyFill="1" applyBorder="1" applyAlignment="1">
      <alignment horizontal="center" vertical="center" wrapText="1"/>
    </xf>
    <xf numFmtId="0" fontId="3" fillId="20" borderId="0" xfId="0" applyFont="1" applyFill="1" applyBorder="1" applyAlignment="1">
      <alignment horizontal="center" vertical="center"/>
    </xf>
    <xf numFmtId="0" fontId="20" fillId="0" borderId="0" xfId="0" applyFont="1" applyFill="1" applyBorder="1" applyAlignment="1" applyProtection="1">
      <alignment horizontal="center" vertical="center" wrapText="1"/>
      <protection locked="0"/>
    </xf>
    <xf numFmtId="0" fontId="9" fillId="0" borderId="0" xfId="0" applyFont="1" applyFill="1" applyBorder="1" applyAlignment="1">
      <alignment vertical="center" wrapText="1"/>
    </xf>
    <xf numFmtId="0" fontId="21" fillId="25" borderId="0" xfId="0" applyFont="1" applyFill="1" applyBorder="1" applyAlignment="1">
      <alignment horizontal="center" vertical="center" wrapText="1"/>
    </xf>
    <xf numFmtId="14" fontId="3" fillId="19"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wrapText="1"/>
      <protection locked="0" hidden="1"/>
    </xf>
    <xf numFmtId="0" fontId="3" fillId="19" borderId="0" xfId="0" applyFont="1" applyFill="1" applyBorder="1" applyAlignment="1" applyProtection="1">
      <alignment horizontal="center" vertical="center" wrapText="1"/>
    </xf>
    <xf numFmtId="0" fontId="21" fillId="25"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hidden="1"/>
    </xf>
    <xf numFmtId="0" fontId="3" fillId="19" borderId="0" xfId="0" applyFont="1" applyFill="1" applyBorder="1" applyAlignment="1">
      <alignment horizontal="center" vertical="top" wrapText="1"/>
    </xf>
    <xf numFmtId="0" fontId="3" fillId="19"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3" fillId="22" borderId="13" xfId="0" applyFont="1" applyFill="1" applyBorder="1" applyAlignment="1">
      <alignment horizontal="center" vertical="center" wrapText="1"/>
    </xf>
    <xf numFmtId="0" fontId="16" fillId="23" borderId="13" xfId="0" applyFont="1" applyFill="1" applyBorder="1" applyAlignment="1">
      <alignment horizontal="center" vertical="center" wrapText="1" readingOrder="1"/>
    </xf>
    <xf numFmtId="0" fontId="3" fillId="2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21" fillId="19" borderId="0" xfId="0" applyFont="1" applyFill="1" applyBorder="1" applyAlignment="1" applyProtection="1">
      <alignment horizontal="center" vertical="top" wrapText="1"/>
      <protection locked="0"/>
    </xf>
    <xf numFmtId="0" fontId="21" fillId="19"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top" wrapText="1"/>
    </xf>
    <xf numFmtId="9" fontId="11" fillId="0" borderId="0" xfId="1" applyFont="1" applyFill="1" applyBorder="1" applyAlignment="1" applyProtection="1">
      <alignment horizontal="center" vertical="center"/>
      <protection locked="0"/>
    </xf>
    <xf numFmtId="0" fontId="24" fillId="0" borderId="0" xfId="3" applyFont="1" applyFill="1" applyAlignment="1" applyProtection="1">
      <alignment horizontal="center" vertical="center"/>
      <protection locked="0"/>
    </xf>
    <xf numFmtId="0" fontId="11" fillId="0" borderId="0" xfId="0" applyFont="1" applyFill="1"/>
    <xf numFmtId="0" fontId="11" fillId="0" borderId="0" xfId="0" applyFont="1" applyFill="1" applyAlignment="1">
      <alignment horizontal="center" vertical="center" wrapText="1"/>
    </xf>
    <xf numFmtId="0" fontId="11" fillId="0" borderId="0" xfId="0" applyFont="1" applyFill="1" applyAlignment="1">
      <alignment horizontal="center" vertical="top" wrapText="1"/>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top" wrapText="1"/>
      <protection locked="0"/>
    </xf>
    <xf numFmtId="166" fontId="11" fillId="0" borderId="0" xfId="0" applyNumberFormat="1" applyFont="1" applyFill="1" applyAlignment="1" applyProtection="1">
      <alignment horizontal="center" vertical="center"/>
      <protection locked="0"/>
    </xf>
    <xf numFmtId="0" fontId="24" fillId="0" borderId="0" xfId="3" applyFont="1" applyFill="1" applyAlignment="1">
      <alignment horizontal="center" vertical="center" wrapText="1"/>
    </xf>
    <xf numFmtId="0" fontId="11"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center" vertical="top" wrapText="1"/>
    </xf>
    <xf numFmtId="14" fontId="25" fillId="0" borderId="0" xfId="0" applyNumberFormat="1" applyFont="1" applyFill="1" applyAlignment="1">
      <alignment horizontal="center" vertical="center"/>
    </xf>
    <xf numFmtId="9" fontId="11" fillId="0" borderId="0" xfId="0" applyNumberFormat="1" applyFont="1" applyFill="1" applyAlignment="1" applyProtection="1">
      <alignment horizontal="center" vertical="center"/>
      <protection locked="0"/>
    </xf>
    <xf numFmtId="9" fontId="11" fillId="0" borderId="0" xfId="0" applyNumberFormat="1" applyFont="1" applyFill="1" applyAlignment="1">
      <alignment horizontal="center" vertical="center" wrapText="1"/>
    </xf>
    <xf numFmtId="14"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14" fontId="25" fillId="0" borderId="0" xfId="0" applyNumberFormat="1" applyFont="1" applyFill="1" applyAlignment="1">
      <alignment horizontal="center"/>
    </xf>
    <xf numFmtId="0" fontId="11" fillId="0" borderId="0" xfId="0" quotePrefix="1" applyFont="1" applyFill="1" applyAlignment="1">
      <alignment horizontal="center" vertical="center" wrapText="1"/>
    </xf>
    <xf numFmtId="0" fontId="24" fillId="0" borderId="0" xfId="3" applyFont="1" applyFill="1" applyAlignment="1">
      <alignment horizontal="center" vertical="center"/>
    </xf>
    <xf numFmtId="9" fontId="25" fillId="0" borderId="0" xfId="0" quotePrefix="1" applyNumberFormat="1" applyFont="1" applyFill="1" applyAlignment="1">
      <alignment horizontal="center" vertical="center" wrapText="1"/>
    </xf>
    <xf numFmtId="0" fontId="25" fillId="0" borderId="0" xfId="0" applyFont="1" applyFill="1" applyAlignment="1">
      <alignment horizontal="center" vertical="top"/>
    </xf>
    <xf numFmtId="0" fontId="1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2" fontId="9" fillId="0" borderId="0" xfId="0" applyNumberFormat="1" applyFont="1" applyAlignment="1" applyProtection="1">
      <alignment horizontal="center" vertical="center"/>
      <protection locked="0"/>
    </xf>
    <xf numFmtId="9" fontId="9" fillId="0" borderId="0" xfId="0" applyNumberFormat="1" applyFont="1" applyAlignment="1" applyProtection="1">
      <alignment horizontal="center" vertical="center"/>
      <protection locked="0"/>
    </xf>
    <xf numFmtId="0" fontId="9" fillId="14" borderId="0" xfId="0" applyFont="1" applyFill="1" applyAlignment="1" applyProtection="1">
      <alignment horizontal="center" vertical="center"/>
      <protection locked="0"/>
    </xf>
    <xf numFmtId="0" fontId="3" fillId="19" borderId="0" xfId="0" applyFont="1" applyFill="1" applyAlignment="1">
      <alignment horizontal="center" vertical="center" wrapText="1"/>
    </xf>
    <xf numFmtId="0" fontId="6" fillId="0" borderId="0" xfId="0" applyFont="1" applyAlignment="1" applyProtection="1">
      <alignment horizontal="center" vertical="center"/>
      <protection locked="0"/>
    </xf>
    <xf numFmtId="0" fontId="2" fillId="7" borderId="0" xfId="0" applyFont="1" applyFill="1" applyBorder="1" applyAlignment="1">
      <alignment vertical="center"/>
    </xf>
    <xf numFmtId="0" fontId="3" fillId="0" borderId="0" xfId="0" applyFont="1" applyAlignment="1">
      <alignment horizontal="center" vertical="top" wrapText="1"/>
    </xf>
    <xf numFmtId="0" fontId="3" fillId="19" borderId="0" xfId="0" applyFont="1" applyFill="1" applyAlignment="1">
      <alignment horizontal="center" vertical="top" wrapText="1"/>
    </xf>
    <xf numFmtId="0" fontId="26" fillId="0" borderId="0" xfId="0" applyFont="1" applyFill="1" applyBorder="1" applyAlignment="1">
      <alignment vertical="center" wrapText="1"/>
    </xf>
    <xf numFmtId="0" fontId="26" fillId="0" borderId="0" xfId="0"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2" fontId="9" fillId="0" borderId="0" xfId="0" applyNumberFormat="1" applyFont="1" applyAlignment="1" applyProtection="1">
      <alignment horizontal="center" vertical="center" wrapText="1"/>
      <protection locked="0"/>
    </xf>
    <xf numFmtId="9" fontId="9" fillId="0" borderId="0" xfId="1" applyFont="1" applyFill="1" applyBorder="1" applyAlignment="1" applyProtection="1">
      <alignment horizontal="center" vertical="center" wrapText="1"/>
      <protection locked="0"/>
    </xf>
    <xf numFmtId="0" fontId="9" fillId="14" borderId="0" xfId="0" applyFont="1" applyFill="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11" fillId="0" borderId="0" xfId="0" applyFont="1" applyFill="1" applyAlignment="1">
      <alignment horizontal="center" vertical="center" wrapText="1"/>
    </xf>
    <xf numFmtId="0" fontId="24" fillId="0" borderId="0" xfId="3" applyFont="1" applyFill="1" applyAlignment="1">
      <alignment horizontal="center" vertical="center" wrapText="1"/>
    </xf>
    <xf numFmtId="0" fontId="11" fillId="0" borderId="0" xfId="0" applyFont="1" applyFill="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xf>
    <xf numFmtId="166" fontId="11" fillId="20" borderId="0" xfId="0" applyNumberFormat="1" applyFont="1" applyFill="1" applyAlignment="1" applyProtection="1">
      <alignment horizontal="center" vertical="center"/>
      <protection locked="0"/>
    </xf>
    <xf numFmtId="0" fontId="11" fillId="0" borderId="0" xfId="0" applyFont="1" applyFill="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1" fillId="0" borderId="0" xfId="0" applyFont="1" applyFill="1" applyAlignment="1">
      <alignment wrapText="1"/>
    </xf>
    <xf numFmtId="0" fontId="11" fillId="20" borderId="0" xfId="0" applyFont="1" applyFill="1" applyAlignment="1">
      <alignment horizontal="center" vertical="center" wrapText="1"/>
    </xf>
    <xf numFmtId="0" fontId="28" fillId="26" borderId="0" xfId="0" applyFont="1" applyFill="1" applyBorder="1" applyAlignment="1">
      <alignment horizontal="center" vertical="center" wrapText="1"/>
    </xf>
    <xf numFmtId="0" fontId="9" fillId="0" borderId="0" xfId="0" applyFont="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3" fillId="0" borderId="0" xfId="0" applyFont="1" applyFill="1" applyAlignment="1">
      <alignment horizontal="center" vertical="center" wrapText="1"/>
    </xf>
    <xf numFmtId="0" fontId="23" fillId="23" borderId="13" xfId="0" applyFont="1" applyFill="1" applyBorder="1" applyAlignment="1">
      <alignment horizontal="center" vertical="center" wrapText="1" readingOrder="1"/>
    </xf>
    <xf numFmtId="0" fontId="3" fillId="19" borderId="14" xfId="0" applyFont="1" applyFill="1" applyBorder="1" applyAlignment="1">
      <alignment horizontal="center" vertical="top" wrapText="1"/>
    </xf>
    <xf numFmtId="0" fontId="11" fillId="0" borderId="0" xfId="0" applyFont="1" applyFill="1" applyAlignment="1">
      <alignment horizontal="center" vertical="center" wrapText="1"/>
    </xf>
    <xf numFmtId="0" fontId="21" fillId="0" borderId="0" xfId="0" applyFont="1" applyFill="1" applyAlignment="1">
      <alignment horizontal="center" vertical="center" wrapText="1"/>
    </xf>
    <xf numFmtId="0" fontId="24" fillId="0" borderId="0" xfId="3" applyFont="1" applyFill="1" applyAlignment="1">
      <alignment horizontal="center" vertical="center" wrapText="1"/>
    </xf>
    <xf numFmtId="0" fontId="11" fillId="0" borderId="0" xfId="0" applyFont="1" applyFill="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19" borderId="0" xfId="0"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hidden="1"/>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5" borderId="0" xfId="0" applyFont="1" applyFill="1" applyBorder="1" applyAlignment="1">
      <alignment horizontal="center" vertical="center"/>
    </xf>
    <xf numFmtId="0" fontId="27" fillId="26" borderId="0" xfId="0" applyFont="1" applyFill="1" applyBorder="1" applyAlignment="1">
      <alignment horizontal="center" vertical="center"/>
    </xf>
    <xf numFmtId="0" fontId="2" fillId="13" borderId="0" xfId="0" applyFont="1" applyFill="1" applyBorder="1" applyAlignment="1">
      <alignment horizontal="center" vertical="center" wrapText="1"/>
    </xf>
    <xf numFmtId="0" fontId="12" fillId="21" borderId="1" xfId="0" applyFont="1" applyFill="1" applyBorder="1" applyAlignment="1">
      <alignment horizontal="center" vertical="center" wrapText="1" readingOrder="1"/>
    </xf>
    <xf numFmtId="0" fontId="12" fillId="21" borderId="7" xfId="0" applyFont="1" applyFill="1" applyBorder="1" applyAlignment="1">
      <alignment horizontal="center" vertical="center" wrapText="1" readingOrder="1"/>
    </xf>
    <xf numFmtId="0" fontId="13" fillId="21" borderId="2" xfId="0" applyFont="1" applyFill="1" applyBorder="1" applyAlignment="1">
      <alignment horizontal="center" vertical="center" wrapText="1" readingOrder="1"/>
    </xf>
    <xf numFmtId="0" fontId="13" fillId="21" borderId="8" xfId="0" applyFont="1" applyFill="1" applyBorder="1" applyAlignment="1">
      <alignment horizontal="center" vertical="center" wrapText="1" readingOrder="1"/>
    </xf>
    <xf numFmtId="0" fontId="13" fillId="21" borderId="3" xfId="0" applyFont="1" applyFill="1" applyBorder="1" applyAlignment="1">
      <alignment horizontal="center" vertical="center" wrapText="1" readingOrder="1"/>
    </xf>
    <xf numFmtId="0" fontId="13" fillId="21" borderId="0" xfId="0" applyFont="1" applyFill="1" applyBorder="1" applyAlignment="1">
      <alignment horizontal="center" vertical="center" wrapText="1" readingOrder="1"/>
    </xf>
    <xf numFmtId="0" fontId="11" fillId="19" borderId="0" xfId="0" applyFont="1" applyFill="1" applyAlignment="1">
      <alignment vertical="center" wrapText="1"/>
    </xf>
    <xf numFmtId="0" fontId="11" fillId="19" borderId="0" xfId="0" applyFont="1" applyFill="1" applyAlignment="1">
      <alignment wrapText="1"/>
    </xf>
    <xf numFmtId="0" fontId="11" fillId="19" borderId="0" xfId="0" applyFont="1" applyFill="1"/>
  </cellXfs>
  <cellStyles count="9">
    <cellStyle name="Millares 2" xfId="5"/>
    <cellStyle name="Normal" xfId="0" builtinId="0"/>
    <cellStyle name="Normal 2" xfId="2"/>
    <cellStyle name="Normal 2 2" xfId="4"/>
    <cellStyle name="Normal 3" xfId="7"/>
    <cellStyle name="Normal 4" xfId="3"/>
    <cellStyle name="Normal 5" xfId="8"/>
    <cellStyle name="Porcentaje" xfId="1" builtinId="5"/>
    <cellStyle name="Porcentaje 2" xfId="6"/>
  </cellStyles>
  <dxfs count="238">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r>
              <a:rPr lang="es-CO"/>
              <a:t>ESTADO DE LA ACCIÓN DE MEJORA</a:t>
            </a:r>
          </a:p>
        </c:rich>
      </c:tx>
      <c:overlay val="0"/>
      <c:spPr>
        <a:noFill/>
        <a:ln>
          <a:noFill/>
        </a:ln>
        <a:effectLst/>
      </c:sp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5FB4-4E59-BC60-3821D9A22E9E}"/>
              </c:ext>
            </c:extLst>
          </c:dPt>
          <c:dPt>
            <c:idx val="1"/>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FB4-4E59-BC60-3821D9A22E9E}"/>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5FB4-4E59-BC60-3821D9A22E9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es-ES"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RESUMÉN!$N$2:$N$8</c:f>
              <c:strCache>
                <c:ptCount val="3"/>
                <c:pt idx="0">
                  <c:v>CERRADAS </c:v>
                </c:pt>
                <c:pt idx="1">
                  <c:v>CUMPLIDO PENDIENTE DE CIERRE</c:v>
                </c:pt>
                <c:pt idx="2">
                  <c:v>EN EJECUCIÓN</c:v>
                </c:pt>
              </c:strCache>
            </c:strRef>
          </c:cat>
          <c:val>
            <c:numRef>
              <c:f>RESUMÉN!$O$2:$O$8</c:f>
              <c:numCache>
                <c:formatCode>General</c:formatCode>
                <c:ptCount val="3"/>
                <c:pt idx="0">
                  <c:v>38</c:v>
                </c:pt>
                <c:pt idx="1">
                  <c:v>16</c:v>
                </c:pt>
                <c:pt idx="2">
                  <c:v>22</c:v>
                </c:pt>
              </c:numCache>
            </c:numRef>
          </c:val>
          <c:extLst>
            <c:ext xmlns:c16="http://schemas.microsoft.com/office/drawing/2014/chart" uri="{C3380CC4-5D6E-409C-BE32-E72D297353CC}">
              <c16:uniqueId val="{00000000-5FB4-4E59-BC60-3821D9A22E9E}"/>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457200</xdr:colOff>
      <xdr:row>0</xdr:row>
      <xdr:rowOff>176212</xdr:rowOff>
    </xdr:from>
    <xdr:to>
      <xdr:col>21</xdr:col>
      <xdr:colOff>457200</xdr:colOff>
      <xdr:row>16</xdr:row>
      <xdr:rowOff>52387</xdr:rowOff>
    </xdr:to>
    <xdr:graphicFrame macro="">
      <xdr:nvGraphicFramePr>
        <xdr:cNvPr id="4" name="Gráfico 3">
          <a:extLst>
            <a:ext uri="{FF2B5EF4-FFF2-40B4-BE49-F238E27FC236}">
              <a16:creationId xmlns:a16="http://schemas.microsoft.com/office/drawing/2014/main" id="{308C960E-A63C-4795-9B5E-4CAE01E73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2"/>
  <sheetViews>
    <sheetView zoomScale="80" zoomScaleNormal="80" workbookViewId="0">
      <pane xSplit="13" ySplit="4" topLeftCell="AN18" activePane="bottomRight" state="frozen"/>
      <selection pane="topRight" activeCell="N1" sqref="N1"/>
      <selection pane="bottomLeft" activeCell="A5" sqref="A5"/>
      <selection pane="bottomRight" activeCell="P22" sqref="P22"/>
    </sheetView>
  </sheetViews>
  <sheetFormatPr baseColWidth="10" defaultRowHeight="35.1" customHeight="1" outlineLevelCol="1" x14ac:dyDescent="0.25"/>
  <cols>
    <col min="1" max="7" width="11.42578125" style="9"/>
    <col min="8" max="8" width="26.85546875" style="9" hidden="1" customWidth="1"/>
    <col min="9" max="9" width="13.5703125" style="9" customWidth="1"/>
    <col min="10" max="11" width="20.28515625" style="9" customWidth="1" outlineLevel="1"/>
    <col min="12" max="13" width="11.42578125" style="9" customWidth="1" outlineLevel="1"/>
    <col min="14" max="14" width="4.5703125" style="9" customWidth="1" outlineLevel="1"/>
    <col min="15" max="15" width="4.28515625" style="9" customWidth="1" outlineLevel="1"/>
    <col min="16" max="24" width="11.42578125" style="9" customWidth="1" outlineLevel="1"/>
    <col min="25" max="29" width="11.42578125" style="9"/>
    <col min="30" max="30" width="41.42578125" style="9" customWidth="1"/>
    <col min="31" max="31" width="11.42578125" style="9"/>
    <col min="32" max="32" width="12.85546875" style="9" customWidth="1"/>
    <col min="33" max="38" width="11.42578125" style="9" customWidth="1"/>
    <col min="39" max="39" width="15.28515625" style="9" customWidth="1"/>
    <col min="40" max="41" width="11.42578125" style="9" customWidth="1"/>
    <col min="42" max="42" width="15.42578125" style="9" customWidth="1"/>
    <col min="43" max="49" width="11.42578125" style="9" customWidth="1"/>
    <col min="50" max="57" width="11.42578125" style="9" customWidth="1" outlineLevel="1"/>
    <col min="58" max="58" width="11.42578125" style="9" customWidth="1"/>
    <col min="59" max="59" width="11.42578125" style="9" hidden="1" customWidth="1"/>
    <col min="60" max="60" width="11.42578125" style="9" customWidth="1"/>
    <col min="61" max="61" width="0" style="9" hidden="1" customWidth="1"/>
    <col min="62" max="62" width="11.42578125" style="9"/>
    <col min="63" max="63" width="11.42578125" style="81"/>
    <col min="64" max="64" width="11.42578125" style="12"/>
    <col min="65" max="88" width="11.42578125" style="81"/>
    <col min="89" max="16384" width="11.42578125" style="9"/>
  </cols>
  <sheetData>
    <row r="1" spans="1:64" ht="35.1" customHeight="1" x14ac:dyDescent="0.25">
      <c r="A1" s="184" t="s">
        <v>0</v>
      </c>
      <c r="B1" s="184"/>
      <c r="C1" s="184"/>
      <c r="D1" s="184"/>
      <c r="E1" s="184"/>
      <c r="F1" s="184"/>
      <c r="G1" s="184"/>
      <c r="H1" s="184"/>
      <c r="I1" s="184"/>
      <c r="J1" s="185" t="s">
        <v>1</v>
      </c>
      <c r="K1" s="185"/>
      <c r="L1" s="185"/>
      <c r="M1" s="185"/>
      <c r="N1" s="185"/>
      <c r="O1" s="185"/>
      <c r="P1" s="185"/>
      <c r="Q1" s="185"/>
      <c r="R1" s="185"/>
      <c r="S1" s="185"/>
      <c r="T1" s="185"/>
      <c r="U1" s="185"/>
      <c r="V1" s="185"/>
      <c r="W1" s="185"/>
      <c r="X1" s="186" t="s">
        <v>146</v>
      </c>
      <c r="Y1" s="186"/>
      <c r="Z1" s="186"/>
      <c r="AA1" s="186"/>
      <c r="AB1" s="186"/>
      <c r="AC1" s="186"/>
      <c r="AD1" s="186"/>
      <c r="AE1" s="186"/>
      <c r="AF1" s="186"/>
      <c r="AG1" s="187" t="s">
        <v>168</v>
      </c>
      <c r="AH1" s="187"/>
      <c r="AI1" s="187"/>
      <c r="AJ1" s="187"/>
      <c r="AK1" s="187"/>
      <c r="AL1" s="187"/>
      <c r="AM1" s="187"/>
      <c r="AN1" s="187"/>
      <c r="AO1" s="188" t="s">
        <v>74</v>
      </c>
      <c r="AP1" s="188"/>
      <c r="AQ1" s="188"/>
      <c r="AR1" s="188"/>
      <c r="AS1" s="188"/>
      <c r="AT1" s="188"/>
      <c r="AU1" s="188"/>
      <c r="AV1" s="188"/>
      <c r="AW1" s="99"/>
      <c r="AX1" s="197" t="s">
        <v>75</v>
      </c>
      <c r="AY1" s="197"/>
      <c r="AZ1" s="197"/>
      <c r="BA1" s="197"/>
      <c r="BB1" s="197"/>
      <c r="BC1" s="197"/>
      <c r="BD1" s="197"/>
      <c r="BE1" s="197"/>
      <c r="BF1" s="197"/>
      <c r="BG1" s="136"/>
      <c r="BH1" s="136" t="s">
        <v>2</v>
      </c>
      <c r="BI1" s="136"/>
      <c r="BJ1" s="136"/>
      <c r="BK1" s="91"/>
    </row>
    <row r="2" spans="1:64" ht="35.1" customHeight="1" x14ac:dyDescent="0.25">
      <c r="A2" s="190" t="s">
        <v>3</v>
      </c>
      <c r="B2" s="190" t="s">
        <v>4</v>
      </c>
      <c r="C2" s="190" t="s">
        <v>5</v>
      </c>
      <c r="D2" s="190" t="s">
        <v>6</v>
      </c>
      <c r="E2" s="190" t="s">
        <v>7</v>
      </c>
      <c r="F2" s="190" t="s">
        <v>8</v>
      </c>
      <c r="G2" s="190" t="s">
        <v>9</v>
      </c>
      <c r="H2" s="190" t="s">
        <v>10</v>
      </c>
      <c r="I2" s="190" t="s">
        <v>11</v>
      </c>
      <c r="J2" s="192" t="s">
        <v>12</v>
      </c>
      <c r="K2" s="185" t="s">
        <v>13</v>
      </c>
      <c r="L2" s="185"/>
      <c r="M2" s="185"/>
      <c r="N2" s="192" t="s">
        <v>14</v>
      </c>
      <c r="O2" s="192" t="s">
        <v>15</v>
      </c>
      <c r="P2" s="192" t="s">
        <v>16</v>
      </c>
      <c r="Q2" s="192" t="s">
        <v>17</v>
      </c>
      <c r="R2" s="192" t="s">
        <v>18</v>
      </c>
      <c r="S2" s="192" t="s">
        <v>19</v>
      </c>
      <c r="T2" s="192" t="s">
        <v>20</v>
      </c>
      <c r="U2" s="192" t="s">
        <v>21</v>
      </c>
      <c r="V2" s="192" t="s">
        <v>22</v>
      </c>
      <c r="W2" s="192" t="s">
        <v>23</v>
      </c>
      <c r="X2" s="189" t="s">
        <v>76</v>
      </c>
      <c r="Y2" s="189" t="s">
        <v>24</v>
      </c>
      <c r="Z2" s="189" t="s">
        <v>25</v>
      </c>
      <c r="AA2" s="189" t="s">
        <v>26</v>
      </c>
      <c r="AB2" s="189" t="s">
        <v>69</v>
      </c>
      <c r="AC2" s="189" t="s">
        <v>27</v>
      </c>
      <c r="AD2" s="189" t="s">
        <v>28</v>
      </c>
      <c r="AE2" s="189" t="s">
        <v>29</v>
      </c>
      <c r="AF2" s="189" t="s">
        <v>77</v>
      </c>
      <c r="AG2" s="191" t="s">
        <v>30</v>
      </c>
      <c r="AH2" s="191" t="s">
        <v>31</v>
      </c>
      <c r="AI2" s="191" t="s">
        <v>32</v>
      </c>
      <c r="AJ2" s="191" t="s">
        <v>33</v>
      </c>
      <c r="AK2" s="191" t="s">
        <v>70</v>
      </c>
      <c r="AL2" s="191" t="s">
        <v>34</v>
      </c>
      <c r="AM2" s="191" t="s">
        <v>35</v>
      </c>
      <c r="AN2" s="191" t="s">
        <v>77</v>
      </c>
      <c r="AO2" s="196" t="s">
        <v>36</v>
      </c>
      <c r="AP2" s="196" t="s">
        <v>37</v>
      </c>
      <c r="AQ2" s="196" t="s">
        <v>38</v>
      </c>
      <c r="AR2" s="196" t="s">
        <v>39</v>
      </c>
      <c r="AS2" s="196" t="s">
        <v>71</v>
      </c>
      <c r="AT2" s="196" t="s">
        <v>40</v>
      </c>
      <c r="AU2" s="196" t="s">
        <v>41</v>
      </c>
      <c r="AV2" s="196" t="s">
        <v>42</v>
      </c>
      <c r="AW2" s="196" t="s">
        <v>43</v>
      </c>
      <c r="AX2" s="194" t="s">
        <v>36</v>
      </c>
      <c r="AY2" s="194" t="s">
        <v>37</v>
      </c>
      <c r="AZ2" s="194" t="s">
        <v>38</v>
      </c>
      <c r="BA2" s="194" t="s">
        <v>39</v>
      </c>
      <c r="BB2" s="194" t="s">
        <v>72</v>
      </c>
      <c r="BC2" s="194" t="s">
        <v>40</v>
      </c>
      <c r="BD2" s="194" t="s">
        <v>41</v>
      </c>
      <c r="BE2" s="194" t="s">
        <v>42</v>
      </c>
      <c r="BF2" s="194" t="s">
        <v>43</v>
      </c>
      <c r="BG2" s="195" t="s">
        <v>73</v>
      </c>
      <c r="BH2" s="195" t="s">
        <v>44</v>
      </c>
      <c r="BI2" s="195" t="s">
        <v>45</v>
      </c>
      <c r="BJ2" s="193" t="s">
        <v>46</v>
      </c>
      <c r="BK2" s="80"/>
    </row>
    <row r="3" spans="1:64" ht="35.1" customHeight="1" x14ac:dyDescent="0.25">
      <c r="A3" s="190"/>
      <c r="B3" s="190"/>
      <c r="C3" s="190"/>
      <c r="D3" s="190"/>
      <c r="E3" s="190"/>
      <c r="F3" s="190"/>
      <c r="G3" s="190"/>
      <c r="H3" s="190"/>
      <c r="I3" s="190"/>
      <c r="J3" s="192"/>
      <c r="K3" s="84" t="s">
        <v>47</v>
      </c>
      <c r="L3" s="84" t="s">
        <v>67</v>
      </c>
      <c r="M3" s="84" t="s">
        <v>68</v>
      </c>
      <c r="N3" s="192"/>
      <c r="O3" s="192"/>
      <c r="P3" s="192"/>
      <c r="Q3" s="192"/>
      <c r="R3" s="192"/>
      <c r="S3" s="192"/>
      <c r="T3" s="192"/>
      <c r="U3" s="192"/>
      <c r="V3" s="192"/>
      <c r="W3" s="192"/>
      <c r="X3" s="189"/>
      <c r="Y3" s="189"/>
      <c r="Z3" s="189"/>
      <c r="AA3" s="189"/>
      <c r="AB3" s="189"/>
      <c r="AC3" s="189"/>
      <c r="AD3" s="189"/>
      <c r="AE3" s="189"/>
      <c r="AF3" s="189"/>
      <c r="AG3" s="191"/>
      <c r="AH3" s="191"/>
      <c r="AI3" s="191"/>
      <c r="AJ3" s="191"/>
      <c r="AK3" s="191"/>
      <c r="AL3" s="191"/>
      <c r="AM3" s="191"/>
      <c r="AN3" s="191"/>
      <c r="AO3" s="196"/>
      <c r="AP3" s="196"/>
      <c r="AQ3" s="196"/>
      <c r="AR3" s="196"/>
      <c r="AS3" s="196"/>
      <c r="AT3" s="196"/>
      <c r="AU3" s="196"/>
      <c r="AV3" s="196"/>
      <c r="AW3" s="196"/>
      <c r="AX3" s="194"/>
      <c r="AY3" s="194"/>
      <c r="AZ3" s="194"/>
      <c r="BA3" s="194"/>
      <c r="BB3" s="194"/>
      <c r="BC3" s="194"/>
      <c r="BD3" s="194"/>
      <c r="BE3" s="194"/>
      <c r="BF3" s="194"/>
      <c r="BG3" s="195"/>
      <c r="BH3" s="195"/>
      <c r="BI3" s="195"/>
      <c r="BJ3" s="193"/>
      <c r="BK3" s="80"/>
    </row>
    <row r="4" spans="1:64" ht="35.1" customHeight="1" x14ac:dyDescent="0.25">
      <c r="A4" s="3" t="s">
        <v>48</v>
      </c>
      <c r="B4" s="3" t="s">
        <v>49</v>
      </c>
      <c r="C4" s="3" t="s">
        <v>50</v>
      </c>
      <c r="D4" s="3" t="s">
        <v>51</v>
      </c>
      <c r="E4" s="3" t="s">
        <v>52</v>
      </c>
      <c r="F4" s="3" t="s">
        <v>49</v>
      </c>
      <c r="G4" s="3" t="s">
        <v>53</v>
      </c>
      <c r="H4" s="3" t="s">
        <v>50</v>
      </c>
      <c r="I4" s="3" t="s">
        <v>54</v>
      </c>
      <c r="J4" s="4" t="s">
        <v>55</v>
      </c>
      <c r="K4" s="4" t="s">
        <v>56</v>
      </c>
      <c r="L4" s="4"/>
      <c r="M4" s="4" t="s">
        <v>57</v>
      </c>
      <c r="N4" s="4" t="s">
        <v>50</v>
      </c>
      <c r="O4" s="4" t="s">
        <v>58</v>
      </c>
      <c r="P4" s="4" t="s">
        <v>50</v>
      </c>
      <c r="Q4" s="4" t="s">
        <v>58</v>
      </c>
      <c r="R4" s="4" t="s">
        <v>59</v>
      </c>
      <c r="S4" s="4" t="s">
        <v>60</v>
      </c>
      <c r="T4" s="4" t="s">
        <v>50</v>
      </c>
      <c r="U4" s="4" t="s">
        <v>61</v>
      </c>
      <c r="V4" s="4" t="s">
        <v>49</v>
      </c>
      <c r="W4" s="4" t="s">
        <v>49</v>
      </c>
      <c r="X4" s="5" t="s">
        <v>49</v>
      </c>
      <c r="Y4" s="5" t="s">
        <v>62</v>
      </c>
      <c r="Z4" s="5" t="s">
        <v>63</v>
      </c>
      <c r="AA4" s="5" t="s">
        <v>64</v>
      </c>
      <c r="AB4" s="5" t="s">
        <v>64</v>
      </c>
      <c r="AC4" s="5" t="s">
        <v>58</v>
      </c>
      <c r="AD4" s="5" t="s">
        <v>65</v>
      </c>
      <c r="AE4" s="5" t="s">
        <v>50</v>
      </c>
      <c r="AF4" s="5"/>
      <c r="AG4" s="6" t="s">
        <v>49</v>
      </c>
      <c r="AH4" s="6" t="s">
        <v>62</v>
      </c>
      <c r="AI4" s="6" t="s">
        <v>63</v>
      </c>
      <c r="AJ4" s="6" t="s">
        <v>64</v>
      </c>
      <c r="AK4" s="6" t="s">
        <v>64</v>
      </c>
      <c r="AL4" s="6" t="s">
        <v>58</v>
      </c>
      <c r="AM4" s="6" t="s">
        <v>65</v>
      </c>
      <c r="AN4" s="6" t="s">
        <v>50</v>
      </c>
      <c r="AO4" s="7" t="s">
        <v>49</v>
      </c>
      <c r="AP4" s="7" t="s">
        <v>62</v>
      </c>
      <c r="AQ4" s="7" t="s">
        <v>63</v>
      </c>
      <c r="AR4" s="7" t="s">
        <v>64</v>
      </c>
      <c r="AS4" s="7" t="s">
        <v>64</v>
      </c>
      <c r="AT4" s="7" t="s">
        <v>58</v>
      </c>
      <c r="AU4" s="7" t="s">
        <v>65</v>
      </c>
      <c r="AV4" s="7" t="s">
        <v>50</v>
      </c>
      <c r="AW4" s="7"/>
      <c r="AX4" s="8" t="s">
        <v>49</v>
      </c>
      <c r="AY4" s="8" t="s">
        <v>62</v>
      </c>
      <c r="AZ4" s="8" t="s">
        <v>63</v>
      </c>
      <c r="BA4" s="8" t="s">
        <v>64</v>
      </c>
      <c r="BB4" s="8" t="s">
        <v>64</v>
      </c>
      <c r="BC4" s="8" t="s">
        <v>58</v>
      </c>
      <c r="BD4" s="8" t="s">
        <v>65</v>
      </c>
      <c r="BE4" s="8" t="s">
        <v>50</v>
      </c>
      <c r="BF4" s="8" t="s">
        <v>66</v>
      </c>
      <c r="BG4" s="85"/>
      <c r="BH4" s="85" t="s">
        <v>50</v>
      </c>
      <c r="BI4" s="85"/>
      <c r="BJ4" s="193"/>
      <c r="BK4" s="80"/>
    </row>
    <row r="5" spans="1:64" s="81" customFormat="1" ht="35.1" customHeight="1" x14ac:dyDescent="0.25">
      <c r="A5" s="177">
        <v>86</v>
      </c>
      <c r="B5" s="82"/>
      <c r="C5" s="80" t="s">
        <v>78</v>
      </c>
      <c r="E5" s="180" t="s">
        <v>84</v>
      </c>
      <c r="F5" s="82" t="s">
        <v>83</v>
      </c>
      <c r="G5" s="182" t="s">
        <v>85</v>
      </c>
      <c r="H5" s="179"/>
      <c r="I5" s="179" t="s">
        <v>86</v>
      </c>
      <c r="J5" s="179" t="s">
        <v>87</v>
      </c>
      <c r="K5" s="80" t="s">
        <v>88</v>
      </c>
      <c r="L5" s="80" t="s">
        <v>89</v>
      </c>
      <c r="M5" s="81">
        <v>2</v>
      </c>
      <c r="O5" s="80"/>
      <c r="P5" s="80" t="s">
        <v>90</v>
      </c>
      <c r="Q5" s="80"/>
      <c r="S5" s="13"/>
      <c r="T5" s="10">
        <v>1</v>
      </c>
      <c r="U5" s="13" t="s">
        <v>91</v>
      </c>
      <c r="V5" s="26">
        <v>44075</v>
      </c>
      <c r="W5" s="26">
        <v>44377</v>
      </c>
      <c r="X5" s="15"/>
      <c r="Y5" s="28" t="s">
        <v>139</v>
      </c>
      <c r="AA5" s="17" t="str">
        <f t="shared" ref="AA5:AA6" si="0">(IF(Z5="","",IF(OR($M5=0,$M5="",X5=""),"",Z5/$M5)))</f>
        <v/>
      </c>
      <c r="AB5" s="18" t="str">
        <f t="shared" ref="AB5:AB18" si="1">(IF(OR($T5="",AA5=""),"",IF(OR($T5=0,AA5=0),0,IF((AA5*100%)/$T5&gt;100%,100%,(AA5*100%)/$T5))))</f>
        <v/>
      </c>
      <c r="AC5" s="19" t="str">
        <f t="shared" ref="AC5:AC13" si="2">IF(Z5="","",IF(AB5&lt;100%, IF(AB5&lt;25%, "ALERTA","EN TERMINO"), IF(AB5=100%, "OK", "EN TERMINO")))</f>
        <v/>
      </c>
      <c r="AD5" s="16" t="s">
        <v>138</v>
      </c>
      <c r="AE5" s="80"/>
      <c r="AF5" s="11"/>
      <c r="AG5" s="82"/>
      <c r="AH5" s="28"/>
      <c r="AJ5" s="21"/>
      <c r="AK5" s="22"/>
      <c r="AL5" s="2"/>
      <c r="AM5" s="68"/>
      <c r="AN5" s="66" t="s">
        <v>178</v>
      </c>
      <c r="AO5" s="97">
        <v>44469</v>
      </c>
      <c r="AP5" s="95" t="s">
        <v>184</v>
      </c>
      <c r="AQ5" s="100">
        <v>2</v>
      </c>
      <c r="AR5" s="24">
        <f>IF(AQ5="","",IF(OR($M5=0,$M5="",AO5=""),"",AQ5/$M5))</f>
        <v>1</v>
      </c>
      <c r="AS5" s="25">
        <f t="shared" ref="AS5" si="3">(IF(OR($T5="",AR5=""),"",IF(OR($T5=0,AR5=0),0,IF((AR5*100%)/$T5&gt;100%,100%,(AR5*100%)/$T5))))</f>
        <v>1</v>
      </c>
      <c r="AT5" s="19" t="str">
        <f t="shared" ref="AT5" si="4">IF(AQ5="","",IF(AS5&lt;100%, IF(AS5&lt;50%, "ALERTA","EN TERMINO"), IF(AS5=100%, "OK", "EN TERMINO")))</f>
        <v>OK</v>
      </c>
      <c r="AU5" s="103" t="s">
        <v>273</v>
      </c>
      <c r="AV5" s="101" t="s">
        <v>276</v>
      </c>
      <c r="AW5" s="11" t="str">
        <f t="shared" ref="AW5:AW19" si="5">IF(AS5=100%,IF(AS5&gt;25%,"CUMPLIDA","PENDIENTE"),IF(AS5&lt;25%,"INCUMPLIDA","PENDIENTE"))</f>
        <v>CUMPLIDA</v>
      </c>
      <c r="BH5" s="81" t="s">
        <v>180</v>
      </c>
      <c r="BJ5" s="90" t="s">
        <v>181</v>
      </c>
      <c r="BL5" s="12"/>
    </row>
    <row r="6" spans="1:64" s="81" customFormat="1" ht="35.1" customHeight="1" x14ac:dyDescent="0.25">
      <c r="A6" s="177"/>
      <c r="B6" s="82"/>
      <c r="C6" s="80" t="s">
        <v>78</v>
      </c>
      <c r="E6" s="180"/>
      <c r="F6" s="82" t="s">
        <v>83</v>
      </c>
      <c r="G6" s="182"/>
      <c r="H6" s="179"/>
      <c r="I6" s="179"/>
      <c r="J6" s="179"/>
      <c r="K6" s="13" t="s">
        <v>88</v>
      </c>
      <c r="L6" s="13" t="s">
        <v>89</v>
      </c>
      <c r="M6" s="81">
        <v>4</v>
      </c>
      <c r="O6" s="80"/>
      <c r="P6" s="80" t="s">
        <v>90</v>
      </c>
      <c r="Q6" s="80"/>
      <c r="S6" s="13"/>
      <c r="T6" s="10">
        <v>1</v>
      </c>
      <c r="U6" s="13" t="s">
        <v>92</v>
      </c>
      <c r="V6" s="26">
        <v>44075</v>
      </c>
      <c r="W6" s="26">
        <v>44377</v>
      </c>
      <c r="X6" s="15"/>
      <c r="Y6" s="28" t="s">
        <v>140</v>
      </c>
      <c r="Z6" s="14"/>
      <c r="AA6" s="17" t="str">
        <f t="shared" si="0"/>
        <v/>
      </c>
      <c r="AB6" s="18" t="str">
        <f t="shared" si="1"/>
        <v/>
      </c>
      <c r="AC6" s="19" t="str">
        <f t="shared" si="2"/>
        <v/>
      </c>
      <c r="AD6" s="16" t="s">
        <v>138</v>
      </c>
      <c r="AE6" s="80"/>
      <c r="AF6" s="11"/>
      <c r="AG6" s="82"/>
      <c r="AH6" s="29"/>
      <c r="AJ6" s="21"/>
      <c r="AK6" s="22"/>
      <c r="AL6" s="2"/>
      <c r="AM6" s="68"/>
      <c r="AN6" s="66" t="s">
        <v>178</v>
      </c>
      <c r="AO6" s="97">
        <v>44469</v>
      </c>
      <c r="AP6" s="95" t="s">
        <v>185</v>
      </c>
      <c r="AQ6" s="100">
        <v>4</v>
      </c>
      <c r="AR6" s="24">
        <f t="shared" ref="AR6:AR19" si="6">IF(AQ6="","",IF(OR($M6=0,$M6="",AO6=""),"",AQ6/$M6))</f>
        <v>1</v>
      </c>
      <c r="AS6" s="25">
        <f t="shared" ref="AS6:AS20" si="7">(IF(OR($T6="",AR6=""),"",IF(OR($T6=0,AR6=0),0,IF((AR6*100%)/$T6&gt;100%,100%,(AR6*100%)/$T6))))</f>
        <v>1</v>
      </c>
      <c r="AT6" s="19" t="str">
        <f t="shared" ref="AT6:AT19" si="8">IF(AQ6="","",IF(AS6&lt;100%, IF(AS6&lt;50%, "ALERTA","EN TERMINO"), IF(AS6=100%, "OK", "EN TERMINO")))</f>
        <v>OK</v>
      </c>
      <c r="AU6" s="103" t="s">
        <v>273</v>
      </c>
      <c r="AV6" s="101" t="s">
        <v>276</v>
      </c>
      <c r="AW6" s="11" t="str">
        <f t="shared" si="5"/>
        <v>CUMPLIDA</v>
      </c>
      <c r="BH6" s="81" t="s">
        <v>180</v>
      </c>
      <c r="BJ6" s="90" t="s">
        <v>181</v>
      </c>
      <c r="BL6" s="12"/>
    </row>
    <row r="7" spans="1:64" s="81" customFormat="1" ht="35.1" customHeight="1" x14ac:dyDescent="0.25">
      <c r="A7" s="177"/>
      <c r="B7" s="82"/>
      <c r="C7" s="80" t="s">
        <v>78</v>
      </c>
      <c r="E7" s="180"/>
      <c r="F7" s="82" t="s">
        <v>83</v>
      </c>
      <c r="G7" s="182" t="s">
        <v>79</v>
      </c>
      <c r="H7" s="87"/>
      <c r="I7" s="179" t="s">
        <v>93</v>
      </c>
      <c r="J7" s="75" t="s">
        <v>94</v>
      </c>
      <c r="K7" s="87" t="s">
        <v>88</v>
      </c>
      <c r="L7" s="72" t="s">
        <v>89</v>
      </c>
      <c r="M7" s="87">
        <v>2</v>
      </c>
      <c r="N7" s="87"/>
      <c r="O7" s="87"/>
      <c r="P7" s="31" t="s">
        <v>96</v>
      </c>
      <c r="Q7" s="87"/>
      <c r="R7" s="26"/>
      <c r="S7" s="87"/>
      <c r="T7" s="10">
        <v>1</v>
      </c>
      <c r="U7" s="87" t="s">
        <v>91</v>
      </c>
      <c r="V7" s="26">
        <v>44075</v>
      </c>
      <c r="W7" s="32">
        <v>44255</v>
      </c>
      <c r="X7" s="15"/>
      <c r="Y7" s="28" t="s">
        <v>142</v>
      </c>
      <c r="Z7" s="20"/>
      <c r="AA7" s="21" t="str">
        <f t="shared" ref="AA7:AA13" si="9">(IF(Z7="","",IF(OR($M7=0,$M7="",X7=""),"",Z7/$M7)))</f>
        <v/>
      </c>
      <c r="AB7" s="23" t="str">
        <f t="shared" si="1"/>
        <v/>
      </c>
      <c r="AC7" s="19" t="str">
        <f t="shared" si="2"/>
        <v/>
      </c>
      <c r="AD7" s="16" t="s">
        <v>138</v>
      </c>
      <c r="AE7" s="80"/>
      <c r="AF7" s="11"/>
      <c r="AG7" s="82"/>
      <c r="AH7" s="28"/>
      <c r="AI7" s="20"/>
      <c r="AJ7" s="21"/>
      <c r="AK7" s="22"/>
      <c r="AL7" s="2"/>
      <c r="AM7" s="68"/>
      <c r="AN7" s="66" t="s">
        <v>178</v>
      </c>
      <c r="AO7" s="97">
        <v>44469</v>
      </c>
      <c r="AP7" s="95" t="s">
        <v>184</v>
      </c>
      <c r="AQ7" s="102">
        <v>2</v>
      </c>
      <c r="AR7" s="24">
        <f t="shared" si="6"/>
        <v>1</v>
      </c>
      <c r="AS7" s="25">
        <f t="shared" si="7"/>
        <v>1</v>
      </c>
      <c r="AT7" s="19" t="str">
        <f t="shared" si="8"/>
        <v>OK</v>
      </c>
      <c r="AU7" s="103" t="s">
        <v>273</v>
      </c>
      <c r="AV7" s="101" t="s">
        <v>276</v>
      </c>
      <c r="AW7" s="11" t="str">
        <f t="shared" si="5"/>
        <v>CUMPLIDA</v>
      </c>
      <c r="BH7" s="81" t="s">
        <v>180</v>
      </c>
      <c r="BJ7" s="90" t="s">
        <v>181</v>
      </c>
      <c r="BL7" s="12"/>
    </row>
    <row r="8" spans="1:64" s="81" customFormat="1" ht="35.1" customHeight="1" x14ac:dyDescent="0.25">
      <c r="A8" s="177"/>
      <c r="B8" s="82"/>
      <c r="C8" s="80" t="s">
        <v>78</v>
      </c>
      <c r="E8" s="180"/>
      <c r="F8" s="82" t="s">
        <v>83</v>
      </c>
      <c r="G8" s="182"/>
      <c r="H8" s="87"/>
      <c r="I8" s="179"/>
      <c r="J8" s="75"/>
      <c r="K8" s="87" t="s">
        <v>88</v>
      </c>
      <c r="L8" s="72" t="s">
        <v>89</v>
      </c>
      <c r="M8" s="87">
        <v>4</v>
      </c>
      <c r="N8" s="87"/>
      <c r="O8" s="87"/>
      <c r="P8" s="31" t="s">
        <v>96</v>
      </c>
      <c r="Q8" s="87"/>
      <c r="R8" s="26"/>
      <c r="S8" s="87"/>
      <c r="T8" s="10">
        <v>1</v>
      </c>
      <c r="U8" s="87" t="s">
        <v>92</v>
      </c>
      <c r="V8" s="26">
        <v>44075</v>
      </c>
      <c r="W8" s="32">
        <v>44255</v>
      </c>
      <c r="X8" s="15"/>
      <c r="Y8" s="28" t="s">
        <v>142</v>
      </c>
      <c r="Z8" s="20"/>
      <c r="AA8" s="21" t="str">
        <f t="shared" si="9"/>
        <v/>
      </c>
      <c r="AB8" s="23" t="str">
        <f t="shared" si="1"/>
        <v/>
      </c>
      <c r="AC8" s="19" t="str">
        <f t="shared" si="2"/>
        <v/>
      </c>
      <c r="AD8" s="16" t="s">
        <v>138</v>
      </c>
      <c r="AE8" s="80"/>
      <c r="AF8" s="11"/>
      <c r="AG8" s="82"/>
      <c r="AH8" s="28"/>
      <c r="AI8" s="20"/>
      <c r="AJ8" s="21"/>
      <c r="AK8" s="22"/>
      <c r="AL8" s="2"/>
      <c r="AM8" s="68"/>
      <c r="AN8" s="66" t="s">
        <v>178</v>
      </c>
      <c r="AO8" s="97">
        <v>44469</v>
      </c>
      <c r="AP8" s="95" t="s">
        <v>185</v>
      </c>
      <c r="AQ8" s="102">
        <v>4</v>
      </c>
      <c r="AR8" s="24">
        <f t="shared" si="6"/>
        <v>1</v>
      </c>
      <c r="AS8" s="25">
        <f t="shared" si="7"/>
        <v>1</v>
      </c>
      <c r="AT8" s="19" t="str">
        <f t="shared" si="8"/>
        <v>OK</v>
      </c>
      <c r="AU8" s="103" t="s">
        <v>273</v>
      </c>
      <c r="AV8" s="101" t="s">
        <v>276</v>
      </c>
      <c r="AW8" s="11" t="str">
        <f t="shared" si="5"/>
        <v>CUMPLIDA</v>
      </c>
      <c r="BH8" s="81" t="s">
        <v>180</v>
      </c>
      <c r="BJ8" s="90" t="s">
        <v>181</v>
      </c>
      <c r="BL8" s="12"/>
    </row>
    <row r="9" spans="1:64" s="81" customFormat="1" ht="35.1" customHeight="1" x14ac:dyDescent="0.25">
      <c r="A9" s="177"/>
      <c r="B9" s="82"/>
      <c r="C9" s="80" t="s">
        <v>78</v>
      </c>
      <c r="E9" s="180"/>
      <c r="F9" s="82" t="s">
        <v>83</v>
      </c>
      <c r="G9" s="177" t="s">
        <v>97</v>
      </c>
      <c r="H9" s="87"/>
      <c r="I9" s="179" t="s">
        <v>98</v>
      </c>
      <c r="J9" s="183" t="s">
        <v>99</v>
      </c>
      <c r="K9" s="87" t="s">
        <v>88</v>
      </c>
      <c r="L9" s="72" t="s">
        <v>89</v>
      </c>
      <c r="M9" s="87">
        <v>2</v>
      </c>
      <c r="N9" s="87"/>
      <c r="O9" s="87"/>
      <c r="P9" s="31" t="s">
        <v>96</v>
      </c>
      <c r="Q9" s="87"/>
      <c r="R9" s="26"/>
      <c r="S9" s="87"/>
      <c r="T9" s="10">
        <v>1</v>
      </c>
      <c r="U9" s="87" t="s">
        <v>91</v>
      </c>
      <c r="V9" s="26">
        <v>44075</v>
      </c>
      <c r="W9" s="32">
        <v>44255</v>
      </c>
      <c r="X9" s="15"/>
      <c r="Y9" s="28" t="s">
        <v>142</v>
      </c>
      <c r="Z9" s="20"/>
      <c r="AA9" s="21" t="str">
        <f t="shared" si="9"/>
        <v/>
      </c>
      <c r="AB9" s="23" t="str">
        <f t="shared" si="1"/>
        <v/>
      </c>
      <c r="AC9" s="19" t="str">
        <f t="shared" si="2"/>
        <v/>
      </c>
      <c r="AD9" s="16" t="s">
        <v>138</v>
      </c>
      <c r="AE9" s="80"/>
      <c r="AF9" s="11"/>
      <c r="AG9" s="82"/>
      <c r="AH9" s="28"/>
      <c r="AI9" s="20"/>
      <c r="AJ9" s="21"/>
      <c r="AK9" s="22"/>
      <c r="AL9" s="2"/>
      <c r="AM9" s="68"/>
      <c r="AN9" s="66" t="s">
        <v>178</v>
      </c>
      <c r="AO9" s="97">
        <v>44469</v>
      </c>
      <c r="AP9" s="95" t="s">
        <v>184</v>
      </c>
      <c r="AQ9" s="102">
        <v>2</v>
      </c>
      <c r="AR9" s="24">
        <f t="shared" si="6"/>
        <v>1</v>
      </c>
      <c r="AS9" s="25">
        <f t="shared" si="7"/>
        <v>1</v>
      </c>
      <c r="AT9" s="19" t="str">
        <f t="shared" si="8"/>
        <v>OK</v>
      </c>
      <c r="AU9" s="103" t="s">
        <v>273</v>
      </c>
      <c r="AV9" s="101" t="s">
        <v>276</v>
      </c>
      <c r="AW9" s="11" t="str">
        <f t="shared" si="5"/>
        <v>CUMPLIDA</v>
      </c>
      <c r="BH9" s="81" t="s">
        <v>180</v>
      </c>
      <c r="BJ9" s="90" t="s">
        <v>181</v>
      </c>
      <c r="BL9" s="12"/>
    </row>
    <row r="10" spans="1:64" s="81" customFormat="1" ht="35.1" customHeight="1" x14ac:dyDescent="0.25">
      <c r="A10" s="177"/>
      <c r="B10" s="82"/>
      <c r="C10" s="80" t="s">
        <v>78</v>
      </c>
      <c r="E10" s="180"/>
      <c r="F10" s="82" t="s">
        <v>83</v>
      </c>
      <c r="G10" s="177"/>
      <c r="H10" s="87"/>
      <c r="I10" s="179"/>
      <c r="J10" s="183"/>
      <c r="K10" s="87" t="s">
        <v>88</v>
      </c>
      <c r="L10" s="72" t="s">
        <v>89</v>
      </c>
      <c r="M10" s="87">
        <v>4</v>
      </c>
      <c r="N10" s="87"/>
      <c r="O10" s="87"/>
      <c r="P10" s="31" t="s">
        <v>96</v>
      </c>
      <c r="Q10" s="87"/>
      <c r="R10" s="26"/>
      <c r="S10" s="87"/>
      <c r="T10" s="10">
        <v>1</v>
      </c>
      <c r="U10" s="87" t="s">
        <v>92</v>
      </c>
      <c r="V10" s="26">
        <v>44075</v>
      </c>
      <c r="W10" s="32">
        <v>44255</v>
      </c>
      <c r="X10" s="15"/>
      <c r="Y10" s="28" t="s">
        <v>142</v>
      </c>
      <c r="Z10" s="20"/>
      <c r="AA10" s="21" t="str">
        <f t="shared" si="9"/>
        <v/>
      </c>
      <c r="AB10" s="23" t="str">
        <f t="shared" si="1"/>
        <v/>
      </c>
      <c r="AC10" s="19" t="str">
        <f t="shared" si="2"/>
        <v/>
      </c>
      <c r="AD10" s="16" t="s">
        <v>138</v>
      </c>
      <c r="AE10" s="80"/>
      <c r="AF10" s="11"/>
      <c r="AG10" s="82"/>
      <c r="AH10" s="28"/>
      <c r="AI10" s="20"/>
      <c r="AJ10" s="21"/>
      <c r="AK10" s="22"/>
      <c r="AL10" s="2"/>
      <c r="AM10" s="68"/>
      <c r="AN10" s="66" t="s">
        <v>178</v>
      </c>
      <c r="AO10" s="97">
        <v>44469</v>
      </c>
      <c r="AP10" s="95" t="s">
        <v>185</v>
      </c>
      <c r="AQ10" s="102">
        <v>4</v>
      </c>
      <c r="AR10" s="24">
        <f t="shared" si="6"/>
        <v>1</v>
      </c>
      <c r="AS10" s="25">
        <f t="shared" si="7"/>
        <v>1</v>
      </c>
      <c r="AT10" s="19" t="str">
        <f t="shared" si="8"/>
        <v>OK</v>
      </c>
      <c r="AU10" s="103" t="s">
        <v>273</v>
      </c>
      <c r="AV10" s="101" t="s">
        <v>276</v>
      </c>
      <c r="AW10" s="11" t="str">
        <f t="shared" si="5"/>
        <v>CUMPLIDA</v>
      </c>
      <c r="BH10" s="81" t="s">
        <v>180</v>
      </c>
      <c r="BJ10" s="90" t="s">
        <v>181</v>
      </c>
      <c r="BL10" s="12"/>
    </row>
    <row r="11" spans="1:64" s="81" customFormat="1" ht="35.1" customHeight="1" x14ac:dyDescent="0.25">
      <c r="A11" s="177"/>
      <c r="B11" s="82"/>
      <c r="C11" s="80" t="s">
        <v>78</v>
      </c>
      <c r="E11" s="180"/>
      <c r="F11" s="82" t="s">
        <v>83</v>
      </c>
      <c r="G11" s="182" t="s">
        <v>100</v>
      </c>
      <c r="H11" s="87"/>
      <c r="I11" s="179" t="s">
        <v>101</v>
      </c>
      <c r="J11" s="181" t="s">
        <v>102</v>
      </c>
      <c r="K11" s="87" t="s">
        <v>88</v>
      </c>
      <c r="L11" s="72" t="s">
        <v>89</v>
      </c>
      <c r="M11" s="87">
        <v>2</v>
      </c>
      <c r="N11" s="87"/>
      <c r="O11" s="87"/>
      <c r="P11" s="31" t="s">
        <v>96</v>
      </c>
      <c r="Q11" s="87"/>
      <c r="R11" s="26"/>
      <c r="S11" s="87"/>
      <c r="T11" s="10">
        <v>1</v>
      </c>
      <c r="U11" s="87" t="s">
        <v>91</v>
      </c>
      <c r="V11" s="26">
        <v>44075</v>
      </c>
      <c r="W11" s="32">
        <v>44255</v>
      </c>
      <c r="X11" s="15"/>
      <c r="Y11" s="28" t="s">
        <v>143</v>
      </c>
      <c r="Z11" s="20"/>
      <c r="AA11" s="21" t="str">
        <f t="shared" si="9"/>
        <v/>
      </c>
      <c r="AB11" s="23" t="str">
        <f t="shared" si="1"/>
        <v/>
      </c>
      <c r="AC11" s="19" t="str">
        <f t="shared" si="2"/>
        <v/>
      </c>
      <c r="AD11" s="16" t="s">
        <v>138</v>
      </c>
      <c r="AE11" s="80"/>
      <c r="AF11" s="11"/>
      <c r="AG11" s="82"/>
      <c r="AH11" s="29"/>
      <c r="AI11" s="20"/>
      <c r="AJ11" s="21"/>
      <c r="AK11" s="22"/>
      <c r="AL11" s="2"/>
      <c r="AM11" s="68"/>
      <c r="AN11" s="66" t="s">
        <v>178</v>
      </c>
      <c r="AO11" s="97">
        <v>44469</v>
      </c>
      <c r="AP11" s="95" t="s">
        <v>184</v>
      </c>
      <c r="AQ11" s="102">
        <v>2</v>
      </c>
      <c r="AR11" s="24">
        <f t="shared" si="6"/>
        <v>1</v>
      </c>
      <c r="AS11" s="25">
        <f t="shared" si="7"/>
        <v>1</v>
      </c>
      <c r="AT11" s="19" t="str">
        <f t="shared" si="8"/>
        <v>OK</v>
      </c>
      <c r="AU11" s="103" t="s">
        <v>273</v>
      </c>
      <c r="AV11" s="101" t="s">
        <v>276</v>
      </c>
      <c r="AW11" s="11" t="str">
        <f t="shared" si="5"/>
        <v>CUMPLIDA</v>
      </c>
      <c r="BH11" s="81" t="s">
        <v>180</v>
      </c>
      <c r="BJ11" s="90" t="s">
        <v>181</v>
      </c>
      <c r="BL11" s="12"/>
    </row>
    <row r="12" spans="1:64" s="81" customFormat="1" ht="35.1" customHeight="1" x14ac:dyDescent="0.25">
      <c r="A12" s="177"/>
      <c r="B12" s="82"/>
      <c r="C12" s="80" t="s">
        <v>78</v>
      </c>
      <c r="E12" s="180"/>
      <c r="F12" s="82" t="s">
        <v>83</v>
      </c>
      <c r="G12" s="182"/>
      <c r="H12" s="87"/>
      <c r="I12" s="179"/>
      <c r="J12" s="181"/>
      <c r="K12" s="87" t="s">
        <v>88</v>
      </c>
      <c r="L12" s="72" t="s">
        <v>89</v>
      </c>
      <c r="M12" s="87">
        <v>4</v>
      </c>
      <c r="N12" s="87"/>
      <c r="O12" s="87"/>
      <c r="P12" s="31" t="s">
        <v>96</v>
      </c>
      <c r="Q12" s="87"/>
      <c r="R12" s="26"/>
      <c r="S12" s="87"/>
      <c r="T12" s="10">
        <v>1</v>
      </c>
      <c r="U12" s="87" t="s">
        <v>92</v>
      </c>
      <c r="V12" s="26">
        <v>44075</v>
      </c>
      <c r="W12" s="32">
        <v>44255</v>
      </c>
      <c r="X12" s="15"/>
      <c r="Y12" s="86" t="s">
        <v>144</v>
      </c>
      <c r="Z12" s="20"/>
      <c r="AA12" s="21" t="str">
        <f t="shared" si="9"/>
        <v/>
      </c>
      <c r="AB12" s="23" t="str">
        <f t="shared" si="1"/>
        <v/>
      </c>
      <c r="AC12" s="19" t="str">
        <f t="shared" si="2"/>
        <v/>
      </c>
      <c r="AD12" s="16" t="s">
        <v>138</v>
      </c>
      <c r="AE12" s="80"/>
      <c r="AF12" s="11"/>
      <c r="AG12" s="82"/>
      <c r="AH12" s="86"/>
      <c r="AI12" s="20"/>
      <c r="AJ12" s="21"/>
      <c r="AK12" s="22"/>
      <c r="AL12" s="2"/>
      <c r="AM12" s="68"/>
      <c r="AN12" s="66" t="s">
        <v>178</v>
      </c>
      <c r="AO12" s="97">
        <v>44469</v>
      </c>
      <c r="AP12" s="95" t="s">
        <v>185</v>
      </c>
      <c r="AQ12" s="102">
        <v>4</v>
      </c>
      <c r="AR12" s="24">
        <f t="shared" si="6"/>
        <v>1</v>
      </c>
      <c r="AS12" s="25">
        <f t="shared" si="7"/>
        <v>1</v>
      </c>
      <c r="AT12" s="19" t="str">
        <f t="shared" si="8"/>
        <v>OK</v>
      </c>
      <c r="AU12" s="103" t="s">
        <v>273</v>
      </c>
      <c r="AV12" s="101" t="s">
        <v>276</v>
      </c>
      <c r="AW12" s="11" t="str">
        <f t="shared" si="5"/>
        <v>CUMPLIDA</v>
      </c>
      <c r="BH12" s="81" t="s">
        <v>180</v>
      </c>
      <c r="BJ12" s="90" t="s">
        <v>181</v>
      </c>
      <c r="BL12" s="12"/>
    </row>
    <row r="13" spans="1:64" s="81" customFormat="1" ht="35.1" customHeight="1" x14ac:dyDescent="0.25">
      <c r="A13" s="177"/>
      <c r="B13" s="82"/>
      <c r="C13" s="80" t="s">
        <v>78</v>
      </c>
      <c r="E13" s="180"/>
      <c r="F13" s="82" t="s">
        <v>83</v>
      </c>
      <c r="G13" s="182"/>
      <c r="H13" s="87" t="s">
        <v>177</v>
      </c>
      <c r="I13" s="179"/>
      <c r="J13" s="181"/>
      <c r="K13" s="72" t="s">
        <v>103</v>
      </c>
      <c r="L13" s="87" t="s">
        <v>81</v>
      </c>
      <c r="M13" s="87">
        <v>1</v>
      </c>
      <c r="N13" s="87"/>
      <c r="O13" s="87"/>
      <c r="P13" s="31" t="s">
        <v>96</v>
      </c>
      <c r="Q13" s="87"/>
      <c r="R13" s="26"/>
      <c r="S13" s="87"/>
      <c r="T13" s="10">
        <v>1</v>
      </c>
      <c r="U13" s="87" t="s">
        <v>104</v>
      </c>
      <c r="V13" s="26">
        <v>44075</v>
      </c>
      <c r="W13" s="32">
        <v>44255</v>
      </c>
      <c r="X13" s="15">
        <v>44286</v>
      </c>
      <c r="Y13" s="65" t="s">
        <v>167</v>
      </c>
      <c r="Z13" s="20">
        <v>1</v>
      </c>
      <c r="AA13" s="21">
        <f t="shared" si="9"/>
        <v>1</v>
      </c>
      <c r="AB13" s="23">
        <f t="shared" si="1"/>
        <v>1</v>
      </c>
      <c r="AC13" s="19" t="str">
        <f t="shared" si="2"/>
        <v>OK</v>
      </c>
      <c r="AD13" s="67"/>
      <c r="AE13" s="80"/>
      <c r="AF13" s="11" t="str">
        <f t="shared" ref="AF13:AF14" si="10">IF(AB13=100%,IF(AB13&gt;25%,"CUMPLIDA","PENDIENTE"),IF(AB13&lt;25%,"INCUMPLIDA","PENDIENTE"))</f>
        <v>CUMPLIDA</v>
      </c>
      <c r="AG13" s="82"/>
      <c r="AH13" s="86"/>
      <c r="AJ13" s="21"/>
      <c r="AK13" s="22"/>
      <c r="AL13" s="2"/>
      <c r="AM13" s="16"/>
      <c r="AN13" s="66" t="s">
        <v>178</v>
      </c>
      <c r="AO13" s="97">
        <v>44469</v>
      </c>
      <c r="AP13" s="95" t="s">
        <v>186</v>
      </c>
      <c r="AQ13" s="102">
        <v>1</v>
      </c>
      <c r="AR13" s="24">
        <f t="shared" si="6"/>
        <v>1</v>
      </c>
      <c r="AS13" s="25">
        <f t="shared" si="7"/>
        <v>1</v>
      </c>
      <c r="AT13" s="19" t="str">
        <f t="shared" si="8"/>
        <v>OK</v>
      </c>
      <c r="AU13" s="103" t="s">
        <v>273</v>
      </c>
      <c r="AV13" s="101" t="s">
        <v>276</v>
      </c>
      <c r="AW13" s="11" t="str">
        <f t="shared" si="5"/>
        <v>CUMPLIDA</v>
      </c>
      <c r="BH13" s="81" t="s">
        <v>180</v>
      </c>
      <c r="BJ13" s="90" t="s">
        <v>181</v>
      </c>
      <c r="BL13" s="12"/>
    </row>
    <row r="14" spans="1:64" s="81" customFormat="1" ht="35.1" customHeight="1" x14ac:dyDescent="0.25">
      <c r="A14" s="177"/>
      <c r="B14" s="82"/>
      <c r="C14" s="80" t="s">
        <v>78</v>
      </c>
      <c r="E14" s="180"/>
      <c r="F14" s="82" t="s">
        <v>83</v>
      </c>
      <c r="G14" s="96" t="s">
        <v>105</v>
      </c>
      <c r="H14" s="87"/>
      <c r="I14" s="98" t="s">
        <v>106</v>
      </c>
      <c r="J14" s="75" t="s">
        <v>107</v>
      </c>
      <c r="K14" s="87" t="s">
        <v>108</v>
      </c>
      <c r="L14" s="87" t="s">
        <v>109</v>
      </c>
      <c r="M14" s="87">
        <v>1</v>
      </c>
      <c r="N14" s="87"/>
      <c r="O14" s="87"/>
      <c r="P14" s="31" t="s">
        <v>135</v>
      </c>
      <c r="Q14" s="87"/>
      <c r="R14" s="26"/>
      <c r="S14" s="87"/>
      <c r="T14" s="10">
        <v>1</v>
      </c>
      <c r="U14" s="87" t="s">
        <v>110</v>
      </c>
      <c r="V14" s="26">
        <v>44075</v>
      </c>
      <c r="W14" s="32">
        <v>44377</v>
      </c>
      <c r="X14" s="27">
        <v>44286</v>
      </c>
      <c r="Y14" s="80"/>
      <c r="AA14" s="21" t="str">
        <f>(IF(Z14="","",IF(OR($M14=0,$M14="",$X14=""),"",Z14/$M14)))</f>
        <v/>
      </c>
      <c r="AB14" s="23" t="str">
        <f t="shared" si="1"/>
        <v/>
      </c>
      <c r="AC14" s="19" t="str">
        <f>IF(Z14="","",IF(AB14&lt;100%, IF(AB14&lt;25%, "ALERTA","EN TERMINO"), IF(AB14=100%, "OK", "EN TERMINO")))</f>
        <v/>
      </c>
      <c r="AD14" s="64" t="s">
        <v>136</v>
      </c>
      <c r="AE14" s="80"/>
      <c r="AF14" s="11" t="str">
        <f t="shared" si="10"/>
        <v>PENDIENTE</v>
      </c>
      <c r="AG14" s="70">
        <v>44377</v>
      </c>
      <c r="AH14" s="29" t="s">
        <v>169</v>
      </c>
      <c r="AI14" s="81">
        <v>1</v>
      </c>
      <c r="AJ14" s="24">
        <f t="shared" ref="AJ14" si="11">IF(AI14="","",IF(OR($M14=0,$M14="",AG14=""),"",AI14/$M14))</f>
        <v>1</v>
      </c>
      <c r="AK14" s="25">
        <f t="shared" ref="AK14" si="12">(IF(OR($T14="",AJ14=""),"",IF(OR($T14=0,AJ14=0),0,IF((AJ14*100%)/$T14&gt;100%,100%,(AJ14*100%)/$T14))))</f>
        <v>1</v>
      </c>
      <c r="AL14" s="19" t="str">
        <f t="shared" ref="AL14" si="13">IF(AI14="","",IF(AK14&lt;100%, IF(AK14&lt;50%, "ALERTA","EN TERMINO"), IF(AK14=100%, "OK", "EN TERMINO")))</f>
        <v>OK</v>
      </c>
      <c r="AM14" s="69" t="s">
        <v>170</v>
      </c>
      <c r="AN14" s="66" t="s">
        <v>178</v>
      </c>
      <c r="AO14" s="97">
        <v>44469</v>
      </c>
      <c r="AP14" s="95" t="s">
        <v>187</v>
      </c>
      <c r="AQ14" s="102">
        <v>1</v>
      </c>
      <c r="AR14" s="24">
        <f t="shared" si="6"/>
        <v>1</v>
      </c>
      <c r="AS14" s="25">
        <f t="shared" si="7"/>
        <v>1</v>
      </c>
      <c r="AT14" s="19" t="str">
        <f t="shared" si="8"/>
        <v>OK</v>
      </c>
      <c r="AU14" s="103" t="s">
        <v>273</v>
      </c>
      <c r="AV14" s="101" t="s">
        <v>276</v>
      </c>
      <c r="AW14" s="11" t="str">
        <f t="shared" si="5"/>
        <v>CUMPLIDA</v>
      </c>
      <c r="BH14" s="81" t="s">
        <v>180</v>
      </c>
      <c r="BJ14" s="90" t="s">
        <v>181</v>
      </c>
      <c r="BL14" s="12"/>
    </row>
    <row r="15" spans="1:64" s="81" customFormat="1" ht="35.1" customHeight="1" x14ac:dyDescent="0.25">
      <c r="A15" s="177"/>
      <c r="B15" s="82"/>
      <c r="C15" s="80" t="s">
        <v>78</v>
      </c>
      <c r="E15" s="180"/>
      <c r="F15" s="82" t="s">
        <v>83</v>
      </c>
      <c r="G15" s="177" t="s">
        <v>80</v>
      </c>
      <c r="H15" s="87"/>
      <c r="I15" s="179" t="s">
        <v>111</v>
      </c>
      <c r="J15" s="183"/>
      <c r="K15" s="87" t="s">
        <v>88</v>
      </c>
      <c r="L15" s="72" t="s">
        <v>89</v>
      </c>
      <c r="M15" s="87">
        <v>2</v>
      </c>
      <c r="N15" s="87"/>
      <c r="O15" s="87"/>
      <c r="P15" s="31" t="s">
        <v>95</v>
      </c>
      <c r="Q15" s="87"/>
      <c r="R15" s="26"/>
      <c r="S15" s="87"/>
      <c r="T15" s="10">
        <v>1</v>
      </c>
      <c r="U15" s="87" t="s">
        <v>112</v>
      </c>
      <c r="V15" s="26">
        <v>44075</v>
      </c>
      <c r="W15" s="32">
        <v>44255</v>
      </c>
      <c r="X15" s="15"/>
      <c r="Y15" s="28" t="s">
        <v>141</v>
      </c>
      <c r="Z15" s="20"/>
      <c r="AA15" s="21" t="str">
        <f t="shared" ref="AA15:AA18" si="14">(IF(Z15="","",IF(OR($M15=0,$M15="",X15=""),"",Z15/$M15)))</f>
        <v/>
      </c>
      <c r="AB15" s="23" t="str">
        <f t="shared" si="1"/>
        <v/>
      </c>
      <c r="AC15" s="19" t="str">
        <f t="shared" ref="AC15:AC18" si="15">IF(Z15="","",IF(AB15&lt;100%, IF(AB15&lt;25%, "ALERTA","EN TERMINO"), IF(AB15=100%, "OK", "EN TERMINO")))</f>
        <v/>
      </c>
      <c r="AD15" s="16" t="s">
        <v>138</v>
      </c>
      <c r="AE15" s="80"/>
      <c r="AF15" s="11"/>
      <c r="AG15" s="82"/>
      <c r="AH15" s="28"/>
      <c r="AI15" s="20"/>
      <c r="AK15" s="22"/>
      <c r="AL15" s="2"/>
      <c r="AM15" s="68"/>
      <c r="AN15" s="66" t="s">
        <v>178</v>
      </c>
      <c r="AO15" s="97">
        <v>44469</v>
      </c>
      <c r="AP15" s="95" t="s">
        <v>184</v>
      </c>
      <c r="AQ15" s="102">
        <v>2</v>
      </c>
      <c r="AR15" s="24">
        <f t="shared" si="6"/>
        <v>1</v>
      </c>
      <c r="AS15" s="25">
        <f t="shared" si="7"/>
        <v>1</v>
      </c>
      <c r="AT15" s="19" t="str">
        <f t="shared" si="8"/>
        <v>OK</v>
      </c>
      <c r="AU15" s="103" t="s">
        <v>273</v>
      </c>
      <c r="AV15" s="101" t="s">
        <v>276</v>
      </c>
      <c r="AW15" s="11" t="str">
        <f t="shared" si="5"/>
        <v>CUMPLIDA</v>
      </c>
      <c r="BH15" s="81" t="s">
        <v>180</v>
      </c>
      <c r="BJ15" s="90" t="s">
        <v>181</v>
      </c>
      <c r="BL15" s="12"/>
    </row>
    <row r="16" spans="1:64" s="81" customFormat="1" ht="35.1" customHeight="1" x14ac:dyDescent="0.25">
      <c r="A16" s="177"/>
      <c r="B16" s="82"/>
      <c r="C16" s="80" t="s">
        <v>78</v>
      </c>
      <c r="E16" s="180"/>
      <c r="F16" s="82" t="s">
        <v>83</v>
      </c>
      <c r="G16" s="177"/>
      <c r="H16" s="87"/>
      <c r="I16" s="179"/>
      <c r="J16" s="183"/>
      <c r="K16" s="30" t="s">
        <v>88</v>
      </c>
      <c r="L16" s="73" t="s">
        <v>89</v>
      </c>
      <c r="M16" s="30">
        <v>4</v>
      </c>
      <c r="N16" s="30"/>
      <c r="O16" s="87"/>
      <c r="P16" s="31" t="s">
        <v>95</v>
      </c>
      <c r="Q16" s="33"/>
      <c r="R16" s="30"/>
      <c r="S16" s="30"/>
      <c r="T16" s="10">
        <v>1</v>
      </c>
      <c r="U16" s="34" t="s">
        <v>92</v>
      </c>
      <c r="V16" s="26">
        <v>44075</v>
      </c>
      <c r="W16" s="32">
        <v>44255</v>
      </c>
      <c r="X16" s="15"/>
      <c r="Y16" s="86" t="s">
        <v>144</v>
      </c>
      <c r="Z16" s="20"/>
      <c r="AA16" s="21" t="str">
        <f t="shared" si="14"/>
        <v/>
      </c>
      <c r="AB16" s="23" t="str">
        <f t="shared" si="1"/>
        <v/>
      </c>
      <c r="AC16" s="19" t="str">
        <f t="shared" si="15"/>
        <v/>
      </c>
      <c r="AD16" s="16" t="s">
        <v>138</v>
      </c>
      <c r="AE16" s="80"/>
      <c r="AF16" s="11"/>
      <c r="AG16" s="82"/>
      <c r="AH16" s="86"/>
      <c r="AI16" s="20"/>
      <c r="AK16" s="22"/>
      <c r="AL16" s="2"/>
      <c r="AM16" s="68"/>
      <c r="AN16" s="66" t="s">
        <v>178</v>
      </c>
      <c r="AO16" s="97">
        <v>44469</v>
      </c>
      <c r="AP16" s="95" t="s">
        <v>185</v>
      </c>
      <c r="AQ16" s="30">
        <v>4</v>
      </c>
      <c r="AR16" s="24">
        <f t="shared" si="6"/>
        <v>1</v>
      </c>
      <c r="AS16" s="25">
        <f t="shared" si="7"/>
        <v>1</v>
      </c>
      <c r="AT16" s="19" t="str">
        <f t="shared" si="8"/>
        <v>OK</v>
      </c>
      <c r="AU16" s="103" t="s">
        <v>273</v>
      </c>
      <c r="AV16" s="101" t="s">
        <v>276</v>
      </c>
      <c r="AW16" s="11" t="str">
        <f t="shared" si="5"/>
        <v>CUMPLIDA</v>
      </c>
      <c r="BH16" s="81" t="s">
        <v>180</v>
      </c>
      <c r="BJ16" s="90" t="s">
        <v>181</v>
      </c>
      <c r="BL16" s="12"/>
    </row>
    <row r="17" spans="1:68" s="81" customFormat="1" ht="35.1" customHeight="1" x14ac:dyDescent="0.25">
      <c r="A17" s="177"/>
      <c r="B17" s="82"/>
      <c r="C17" s="80" t="s">
        <v>78</v>
      </c>
      <c r="E17" s="180"/>
      <c r="F17" s="82" t="s">
        <v>83</v>
      </c>
      <c r="G17" s="177" t="s">
        <v>113</v>
      </c>
      <c r="I17" s="179" t="s">
        <v>114</v>
      </c>
      <c r="J17" s="179"/>
      <c r="K17" s="80" t="s">
        <v>88</v>
      </c>
      <c r="L17" s="77" t="s">
        <v>89</v>
      </c>
      <c r="M17" s="81">
        <v>2</v>
      </c>
      <c r="P17" s="80" t="s">
        <v>96</v>
      </c>
      <c r="T17" s="10">
        <v>1</v>
      </c>
      <c r="U17" s="80" t="s">
        <v>112</v>
      </c>
      <c r="V17" s="82">
        <v>44075</v>
      </c>
      <c r="W17" s="35">
        <v>44255</v>
      </c>
      <c r="X17" s="15"/>
      <c r="Y17" s="86" t="s">
        <v>144</v>
      </c>
      <c r="Z17" s="20"/>
      <c r="AA17" s="21" t="str">
        <f t="shared" si="14"/>
        <v/>
      </c>
      <c r="AB17" s="23" t="str">
        <f t="shared" si="1"/>
        <v/>
      </c>
      <c r="AC17" s="19" t="str">
        <f t="shared" si="15"/>
        <v/>
      </c>
      <c r="AD17" s="16" t="s">
        <v>138</v>
      </c>
      <c r="AF17" s="11"/>
      <c r="AG17" s="82"/>
      <c r="AH17" s="28"/>
      <c r="AI17" s="20"/>
      <c r="AK17" s="22"/>
      <c r="AL17" s="2"/>
      <c r="AM17" s="68"/>
      <c r="AN17" s="66" t="s">
        <v>178</v>
      </c>
      <c r="AO17" s="97">
        <v>44469</v>
      </c>
      <c r="AP17" s="95" t="s">
        <v>184</v>
      </c>
      <c r="AQ17" s="100">
        <v>2</v>
      </c>
      <c r="AR17" s="24">
        <f t="shared" si="6"/>
        <v>1</v>
      </c>
      <c r="AS17" s="25">
        <f t="shared" si="7"/>
        <v>1</v>
      </c>
      <c r="AT17" s="19" t="str">
        <f t="shared" si="8"/>
        <v>OK</v>
      </c>
      <c r="AU17" s="103" t="s">
        <v>273</v>
      </c>
      <c r="AV17" s="101" t="s">
        <v>276</v>
      </c>
      <c r="AW17" s="11" t="str">
        <f t="shared" si="5"/>
        <v>CUMPLIDA</v>
      </c>
      <c r="BH17" s="81" t="s">
        <v>180</v>
      </c>
      <c r="BJ17" s="90" t="s">
        <v>181</v>
      </c>
      <c r="BL17" s="12"/>
    </row>
    <row r="18" spans="1:68" s="81" customFormat="1" ht="35.1" customHeight="1" x14ac:dyDescent="0.25">
      <c r="A18" s="177"/>
      <c r="B18" s="82"/>
      <c r="C18" s="80" t="s">
        <v>78</v>
      </c>
      <c r="E18" s="180"/>
      <c r="F18" s="82" t="s">
        <v>83</v>
      </c>
      <c r="G18" s="177"/>
      <c r="I18" s="179"/>
      <c r="J18" s="179"/>
      <c r="K18" s="80" t="s">
        <v>88</v>
      </c>
      <c r="L18" s="77" t="s">
        <v>89</v>
      </c>
      <c r="M18" s="81">
        <v>4</v>
      </c>
      <c r="P18" s="80" t="s">
        <v>96</v>
      </c>
      <c r="T18" s="10">
        <v>1</v>
      </c>
      <c r="U18" s="80" t="s">
        <v>92</v>
      </c>
      <c r="V18" s="82">
        <v>44075</v>
      </c>
      <c r="W18" s="35">
        <v>44255</v>
      </c>
      <c r="X18" s="15"/>
      <c r="Y18" s="86" t="s">
        <v>144</v>
      </c>
      <c r="Z18" s="20"/>
      <c r="AA18" s="21" t="str">
        <f t="shared" si="14"/>
        <v/>
      </c>
      <c r="AB18" s="23" t="str">
        <f t="shared" si="1"/>
        <v/>
      </c>
      <c r="AC18" s="19" t="str">
        <f t="shared" si="15"/>
        <v/>
      </c>
      <c r="AD18" s="16" t="s">
        <v>138</v>
      </c>
      <c r="AF18" s="11"/>
      <c r="AG18" s="82"/>
      <c r="AH18" s="86"/>
      <c r="AI18" s="20"/>
      <c r="AK18" s="22"/>
      <c r="AL18" s="2"/>
      <c r="AM18" s="68"/>
      <c r="AN18" s="66" t="s">
        <v>178</v>
      </c>
      <c r="AO18" s="97">
        <v>44469</v>
      </c>
      <c r="AP18" s="95" t="s">
        <v>185</v>
      </c>
      <c r="AQ18" s="100">
        <v>4</v>
      </c>
      <c r="AR18" s="24">
        <f t="shared" si="6"/>
        <v>1</v>
      </c>
      <c r="AS18" s="25">
        <f t="shared" si="7"/>
        <v>1</v>
      </c>
      <c r="AT18" s="19" t="str">
        <f t="shared" si="8"/>
        <v>OK</v>
      </c>
      <c r="AU18" s="103" t="s">
        <v>273</v>
      </c>
      <c r="AV18" s="101" t="s">
        <v>276</v>
      </c>
      <c r="AW18" s="11" t="str">
        <f t="shared" si="5"/>
        <v>CUMPLIDA</v>
      </c>
      <c r="BH18" s="81" t="s">
        <v>180</v>
      </c>
      <c r="BJ18" s="90" t="s">
        <v>181</v>
      </c>
      <c r="BL18" s="12"/>
    </row>
    <row r="19" spans="1:68" s="81" customFormat="1" ht="35.1" customHeight="1" x14ac:dyDescent="0.25">
      <c r="A19" s="177">
        <v>70</v>
      </c>
      <c r="B19" s="178">
        <v>44258</v>
      </c>
      <c r="C19" s="179" t="s">
        <v>78</v>
      </c>
      <c r="E19" s="180" t="s">
        <v>131</v>
      </c>
      <c r="F19" s="177" t="s">
        <v>129</v>
      </c>
      <c r="G19" s="177" t="s">
        <v>130</v>
      </c>
      <c r="I19" s="179" t="s">
        <v>134</v>
      </c>
      <c r="J19" s="181" t="s">
        <v>147</v>
      </c>
      <c r="K19" s="76" t="s">
        <v>149</v>
      </c>
      <c r="L19" s="80" t="s">
        <v>152</v>
      </c>
      <c r="M19" s="81">
        <v>1</v>
      </c>
      <c r="P19" s="83" t="s">
        <v>165</v>
      </c>
      <c r="T19" s="10">
        <v>1</v>
      </c>
      <c r="U19" s="80" t="s">
        <v>161</v>
      </c>
      <c r="V19" s="81" t="s">
        <v>155</v>
      </c>
      <c r="W19" s="66" t="s">
        <v>156</v>
      </c>
      <c r="X19" s="82">
        <v>44377</v>
      </c>
      <c r="Y19" s="92" t="s">
        <v>171</v>
      </c>
      <c r="Z19" s="81">
        <v>0</v>
      </c>
      <c r="AA19" s="21">
        <f t="shared" ref="AA19:AA21" si="16">(IF(Z19="","",IF(OR($M19=0,$M19="",X19=""),"",Z19/$M19)))</f>
        <v>0</v>
      </c>
      <c r="AB19" s="23">
        <f t="shared" ref="AB19:AB21" si="17">(IF(OR($T19="",AA19=""),"",IF(OR($T19=0,AA19=0),0,IF((AA19*100%)/$T19&gt;100%,100%,(AA19*100%)/$T19))))</f>
        <v>0</v>
      </c>
      <c r="AC19" s="19" t="str">
        <f t="shared" ref="AC19:AC21" si="18">IF(Z19="","",IF(AB19&lt;100%, IF(AB19&lt;25%, "ALERTA","EN TERMINO"), IF(AB19=100%, "OK", "EN TERMINO")))</f>
        <v>ALERTA</v>
      </c>
      <c r="AD19" s="93" t="s">
        <v>175</v>
      </c>
      <c r="AF19" s="11" t="str">
        <f t="shared" ref="AF19:AF21" si="19">IF(AB19=100%,IF(AB19&gt;25%,"CUMPLIDA","PENDIENTE"),IF(AB19&lt;25%,"INCUMPLIDA","PENDIENTE"))</f>
        <v>INCUMPLIDA</v>
      </c>
      <c r="AN19" s="66" t="s">
        <v>178</v>
      </c>
      <c r="AO19" s="97">
        <v>44469</v>
      </c>
      <c r="AP19" s="95" t="s">
        <v>188</v>
      </c>
      <c r="AQ19" s="81">
        <v>1</v>
      </c>
      <c r="AR19" s="24">
        <f t="shared" si="6"/>
        <v>1</v>
      </c>
      <c r="AS19" s="25">
        <f t="shared" si="7"/>
        <v>1</v>
      </c>
      <c r="AT19" s="19" t="str">
        <f t="shared" si="8"/>
        <v>OK</v>
      </c>
      <c r="AU19" s="103" t="s">
        <v>273</v>
      </c>
      <c r="AV19" s="101" t="s">
        <v>276</v>
      </c>
      <c r="AW19" s="11" t="str">
        <f t="shared" si="5"/>
        <v>CUMPLIDA</v>
      </c>
      <c r="BH19" s="81" t="s">
        <v>180</v>
      </c>
      <c r="BJ19" s="90" t="s">
        <v>181</v>
      </c>
      <c r="BL19" s="12"/>
    </row>
    <row r="20" spans="1:68" s="81" customFormat="1" ht="35.1" customHeight="1" x14ac:dyDescent="0.25">
      <c r="A20" s="177"/>
      <c r="B20" s="178"/>
      <c r="C20" s="179"/>
      <c r="E20" s="180"/>
      <c r="F20" s="177"/>
      <c r="G20" s="177"/>
      <c r="I20" s="179"/>
      <c r="J20" s="181"/>
      <c r="K20" s="79" t="s">
        <v>150</v>
      </c>
      <c r="L20" s="80" t="s">
        <v>153</v>
      </c>
      <c r="M20" s="81">
        <v>1</v>
      </c>
      <c r="P20" s="83" t="s">
        <v>166</v>
      </c>
      <c r="T20" s="10">
        <v>1</v>
      </c>
      <c r="U20" s="80" t="s">
        <v>162</v>
      </c>
      <c r="V20" s="81" t="s">
        <v>157</v>
      </c>
      <c r="W20" s="81" t="s">
        <v>158</v>
      </c>
      <c r="X20" s="82">
        <v>44377</v>
      </c>
      <c r="Y20" s="9" t="s">
        <v>172</v>
      </c>
      <c r="Z20" s="71">
        <v>0.05</v>
      </c>
      <c r="AA20" s="21">
        <f t="shared" si="16"/>
        <v>0.05</v>
      </c>
      <c r="AB20" s="23">
        <f t="shared" si="17"/>
        <v>0.05</v>
      </c>
      <c r="AC20" s="19" t="str">
        <f t="shared" si="18"/>
        <v>ALERTA</v>
      </c>
      <c r="AD20" s="94" t="s">
        <v>173</v>
      </c>
      <c r="AF20" s="11" t="str">
        <f>IF(AB20=100%,IF(AB20&gt;25%,"CUMPLIDA","PENDIENTE"),IF(AB20&lt;25%,"ATENCIÓN","PENDIENTE"))</f>
        <v>ATENCIÓN</v>
      </c>
      <c r="AN20" s="1" t="s">
        <v>145</v>
      </c>
      <c r="AO20" s="128">
        <v>44469</v>
      </c>
      <c r="AP20" s="129" t="s">
        <v>274</v>
      </c>
      <c r="AQ20" s="130">
        <v>0.25</v>
      </c>
      <c r="AR20" s="131">
        <f>(IF(AQ20="","",IF(OR($M20=0,$M20="",AO20=""),"",AQ20/$M20)))</f>
        <v>0.25</v>
      </c>
      <c r="AS20" s="132">
        <f t="shared" si="7"/>
        <v>0.25</v>
      </c>
      <c r="AT20" s="133" t="str">
        <f>IF(AQ20="","",IF(AS20&lt;100%, IF(AS20&lt;25%, "ALERTA","EN TERMINO"), IF(AS20=100%, "OK", "EN TERMINO")))</f>
        <v>EN TERMINO</v>
      </c>
      <c r="AU20" s="134" t="s">
        <v>275</v>
      </c>
      <c r="AV20" s="101" t="s">
        <v>276</v>
      </c>
      <c r="AW20" s="135" t="str">
        <f>IF(AS20=100%,IF(AS20&gt;50%,"CUMPLIDA","PENDIENTE"),IF(AS20&lt;50%,"ATENCIÓN","PENDIENTE"))</f>
        <v>ATENCIÓN</v>
      </c>
      <c r="AX20" s="128">
        <v>44517</v>
      </c>
      <c r="AY20" s="134" t="s">
        <v>277</v>
      </c>
      <c r="AZ20" s="130">
        <v>0.25</v>
      </c>
      <c r="BA20" s="131">
        <f>(IF(AZ20="","",IF(OR($M20=0,$M20="",AX20=""),"",AZ20/$M20)))</f>
        <v>0.25</v>
      </c>
      <c r="BB20" s="132">
        <f>(IF(OR($T20="",BA20=""),"",IF(OR($T20=0,BA20=0),0,IF((BA20*100%)/$T20&gt;100%,100%,(BA20*100%)/$T20))))</f>
        <v>0.25</v>
      </c>
      <c r="BC20" s="133" t="str">
        <f t="shared" ref="BC20" si="20">IF(AZ20="","",IF(BB20&lt;100%, IF(BB20&lt;25%, "ALERTA","EN TERMINO"), IF(BB20=100%, "OK", "EN TERMINO")))</f>
        <v>EN TERMINO</v>
      </c>
      <c r="BD20" s="137" t="s">
        <v>278</v>
      </c>
      <c r="BE20" s="101" t="s">
        <v>276</v>
      </c>
      <c r="BF20" s="135" t="str">
        <f>IF(BB20=100%,IF(BB20&gt;50%,"CUMPLIDA","PENDIENTE"),IF(BB20&lt;50%,"ATENCIÓN","PENDIENTE"))</f>
        <v>ATENCIÓN</v>
      </c>
      <c r="BG20" s="135" t="str">
        <f>IF(BB20=100%,IF(BB20&gt;50%,"CUMPLIDA","PENDIENTE"),IF(BB20&lt;50%,"ATENCIÓN","PENDIENTE"))</f>
        <v>ATENCIÓN</v>
      </c>
      <c r="BH20" s="100" t="s">
        <v>180</v>
      </c>
      <c r="BI20" s="130"/>
      <c r="BJ20" s="130"/>
      <c r="BK20" s="130"/>
      <c r="BL20" s="130"/>
      <c r="BM20" s="130"/>
      <c r="BN20" s="130"/>
      <c r="BO20" s="130"/>
      <c r="BP20" s="130" t="s">
        <v>180</v>
      </c>
    </row>
    <row r="21" spans="1:68" s="81" customFormat="1" ht="35.1" customHeight="1" x14ac:dyDescent="0.25">
      <c r="A21" s="177"/>
      <c r="B21" s="178"/>
      <c r="C21" s="179"/>
      <c r="E21" s="180"/>
      <c r="F21" s="177"/>
      <c r="G21" s="177"/>
      <c r="I21" s="179"/>
      <c r="J21" s="79" t="s">
        <v>148</v>
      </c>
      <c r="K21" s="79" t="s">
        <v>151</v>
      </c>
      <c r="L21" s="80" t="s">
        <v>154</v>
      </c>
      <c r="M21" s="81">
        <v>1</v>
      </c>
      <c r="P21" s="83" t="s">
        <v>164</v>
      </c>
      <c r="T21" s="10">
        <v>1</v>
      </c>
      <c r="U21" s="80" t="s">
        <v>163</v>
      </c>
      <c r="V21" s="81" t="s">
        <v>159</v>
      </c>
      <c r="W21" s="81" t="s">
        <v>160</v>
      </c>
      <c r="X21" s="82">
        <v>44377</v>
      </c>
      <c r="Y21" s="78" t="s">
        <v>174</v>
      </c>
      <c r="Z21" s="81">
        <v>1</v>
      </c>
      <c r="AA21" s="21">
        <f t="shared" si="16"/>
        <v>1</v>
      </c>
      <c r="AB21" s="23">
        <f t="shared" si="17"/>
        <v>1</v>
      </c>
      <c r="AC21" s="19" t="str">
        <f t="shared" si="18"/>
        <v>OK</v>
      </c>
      <c r="AD21" s="74" t="s">
        <v>176</v>
      </c>
      <c r="AF21" s="11" t="str">
        <f t="shared" si="19"/>
        <v>CUMPLIDA</v>
      </c>
      <c r="AN21" s="1" t="s">
        <v>137</v>
      </c>
      <c r="AO21" s="97"/>
      <c r="AU21" s="103" t="s">
        <v>273</v>
      </c>
      <c r="AW21" s="100"/>
      <c r="BF21" s="11"/>
      <c r="BH21" s="81" t="s">
        <v>180</v>
      </c>
      <c r="BL21" s="12"/>
    </row>
    <row r="22" spans="1:68" s="106" customFormat="1" ht="35.1" customHeight="1" x14ac:dyDescent="0.2">
      <c r="A22" s="105">
        <v>76</v>
      </c>
      <c r="C22" s="107" t="s">
        <v>78</v>
      </c>
      <c r="E22" s="172" t="s">
        <v>190</v>
      </c>
      <c r="F22" s="105" t="s">
        <v>191</v>
      </c>
      <c r="G22" s="173" t="s">
        <v>192</v>
      </c>
      <c r="I22" s="174" t="s">
        <v>193</v>
      </c>
      <c r="J22" s="171" t="s">
        <v>194</v>
      </c>
      <c r="K22" s="108" t="s">
        <v>195</v>
      </c>
      <c r="L22" s="108" t="s">
        <v>196</v>
      </c>
      <c r="M22" s="109">
        <v>1</v>
      </c>
      <c r="P22" s="110" t="s">
        <v>197</v>
      </c>
      <c r="T22" s="104">
        <v>1</v>
      </c>
      <c r="V22" s="111">
        <v>44593</v>
      </c>
      <c r="W22" s="111">
        <v>44650</v>
      </c>
      <c r="X22" s="128">
        <v>44517</v>
      </c>
      <c r="Y22" s="129" t="s">
        <v>279</v>
      </c>
      <c r="Z22" s="130">
        <v>0.01</v>
      </c>
      <c r="AA22" s="131">
        <f>(IF(Z22="","",IF(OR($M22=0,$M22="",X22=""),"",Z22/$M22)))</f>
        <v>0.01</v>
      </c>
      <c r="AB22" s="132">
        <f>(IF(OR($T22="",AA22=""),"",IF(OR($T22=0,AA22=0),0,IF((AA22*100%)/$T22&gt;100%,100%,(AA22*100%)/$T22))))</f>
        <v>0.01</v>
      </c>
      <c r="AC22" s="133" t="str">
        <f t="shared" ref="AC22" si="21">IF(Z22="","",IF(AB22&lt;100%, IF(AB22&lt;25%, "ALERTA","EN TERMINO"), IF(AB22=100%, "OK", "EN TERMINO")))</f>
        <v>ALERTA</v>
      </c>
      <c r="AD22" s="129" t="s">
        <v>280</v>
      </c>
      <c r="AE22" s="101" t="s">
        <v>276</v>
      </c>
      <c r="AF22" s="135" t="str">
        <f>IF(AB22=100%,IF(AB22&gt;50%,"CUMPLIDA","PENDIENTE"),IF(AB22&lt;50%,"PENDIENTE","CUMPLIDA"))</f>
        <v>PENDIENTE</v>
      </c>
      <c r="BH22" s="100" t="s">
        <v>180</v>
      </c>
    </row>
    <row r="23" spans="1:68" s="106" customFormat="1" ht="35.1" customHeight="1" x14ac:dyDescent="0.2">
      <c r="A23" s="105">
        <v>76</v>
      </c>
      <c r="C23" s="107" t="s">
        <v>78</v>
      </c>
      <c r="E23" s="172"/>
      <c r="F23" s="105" t="s">
        <v>191</v>
      </c>
      <c r="G23" s="173"/>
      <c r="I23" s="174"/>
      <c r="J23" s="171"/>
      <c r="K23" s="108" t="s">
        <v>198</v>
      </c>
      <c r="L23" s="108" t="s">
        <v>81</v>
      </c>
      <c r="M23" s="109">
        <v>1</v>
      </c>
      <c r="P23" s="110" t="s">
        <v>197</v>
      </c>
      <c r="T23" s="104">
        <v>1</v>
      </c>
      <c r="V23" s="111">
        <v>44470</v>
      </c>
      <c r="W23" s="111">
        <v>44591</v>
      </c>
      <c r="X23" s="128">
        <v>44517</v>
      </c>
      <c r="Y23" s="129" t="s">
        <v>281</v>
      </c>
      <c r="Z23" s="130">
        <v>0.01</v>
      </c>
      <c r="AA23" s="131">
        <f>(IF(Z23="","",IF(OR($M23=0,$M23="",X23=""),"",Z23/$M23)))</f>
        <v>0.01</v>
      </c>
      <c r="AB23" s="132">
        <f>(IF(OR($T23="",AA23=""),"",IF(OR($T23=0,AA23=0),0,IF((AA23*100%)/$T23&gt;100%,100%,(AA23*100%)/$T23))))</f>
        <v>0.01</v>
      </c>
      <c r="AC23" s="133" t="str">
        <f t="shared" ref="AC23:AC24" si="22">IF(Z23="","",IF(AB23&lt;100%, IF(AB23&lt;25%, "ALERTA","EN TERMINO"), IF(AB23=100%, "OK", "EN TERMINO")))</f>
        <v>ALERTA</v>
      </c>
      <c r="AD23" s="129" t="s">
        <v>280</v>
      </c>
      <c r="AE23" s="101" t="s">
        <v>276</v>
      </c>
      <c r="AF23" s="135" t="str">
        <f>IF(AB23=100%,IF(AB23&gt;50%,"CUMPLIDA","PENDIENTE"),IF(AB23&lt;50%,"PENDIENTE","CUMPLIDA"))</f>
        <v>PENDIENTE</v>
      </c>
      <c r="BH23" s="100" t="s">
        <v>180</v>
      </c>
    </row>
    <row r="24" spans="1:68" s="106" customFormat="1" ht="35.1" customHeight="1" x14ac:dyDescent="0.2">
      <c r="A24" s="105">
        <v>76</v>
      </c>
      <c r="C24" s="107" t="s">
        <v>78</v>
      </c>
      <c r="E24" s="172"/>
      <c r="F24" s="105" t="s">
        <v>191</v>
      </c>
      <c r="G24" s="173"/>
      <c r="I24" s="174"/>
      <c r="J24" s="171"/>
      <c r="K24" s="107" t="s">
        <v>199</v>
      </c>
      <c r="L24" s="107" t="s">
        <v>200</v>
      </c>
      <c r="M24" s="109">
        <v>1</v>
      </c>
      <c r="P24" s="110" t="s">
        <v>197</v>
      </c>
      <c r="T24" s="104">
        <v>1</v>
      </c>
      <c r="V24" s="111">
        <v>44470</v>
      </c>
      <c r="W24" s="159">
        <v>44530</v>
      </c>
      <c r="X24" s="128">
        <v>44517</v>
      </c>
      <c r="Y24" s="138" t="s">
        <v>285</v>
      </c>
      <c r="Z24" s="130">
        <v>0.01</v>
      </c>
      <c r="AA24" s="131">
        <f>(IF(Z24="","",IF(OR($M24=0,$M24="",X24=""),"",Z24/$M24)))</f>
        <v>0.01</v>
      </c>
      <c r="AB24" s="132">
        <f>(IF(OR($T24="",AA24=""),"",IF(OR($T24=0,AA24=0),0,IF((AA24*100%)/$T24&gt;100%,100%,(AA24*100%)/$T24))))</f>
        <v>0.01</v>
      </c>
      <c r="AC24" s="133" t="str">
        <f t="shared" si="22"/>
        <v>ALERTA</v>
      </c>
      <c r="AD24" s="137" t="s">
        <v>278</v>
      </c>
      <c r="AE24" s="101" t="s">
        <v>276</v>
      </c>
      <c r="AF24" s="135" t="str">
        <f>IF(AB24=100%,IF(AB24&gt;50%,"CUMPLIDA","PENDIENTE"),IF(AB24&lt;50%,"ATENCIÓN","PENDIENTE"))</f>
        <v>ATENCIÓN</v>
      </c>
      <c r="BH24" s="100" t="s">
        <v>180</v>
      </c>
    </row>
    <row r="25" spans="1:68" s="106" customFormat="1" ht="35.1" customHeight="1" x14ac:dyDescent="0.2">
      <c r="A25" s="105">
        <v>76</v>
      </c>
      <c r="C25" s="107" t="s">
        <v>78</v>
      </c>
      <c r="E25" s="172"/>
      <c r="F25" s="105" t="s">
        <v>191</v>
      </c>
      <c r="G25" s="112" t="s">
        <v>201</v>
      </c>
      <c r="I25" s="107" t="s">
        <v>202</v>
      </c>
      <c r="J25" s="113" t="s">
        <v>203</v>
      </c>
      <c r="K25" s="108" t="s">
        <v>204</v>
      </c>
      <c r="L25" s="108" t="s">
        <v>205</v>
      </c>
      <c r="M25" s="114">
        <v>5</v>
      </c>
      <c r="P25" s="115" t="s">
        <v>206</v>
      </c>
      <c r="T25" s="104">
        <v>1</v>
      </c>
      <c r="V25" s="116">
        <v>44470</v>
      </c>
      <c r="W25" s="116">
        <v>44592</v>
      </c>
      <c r="X25" s="141">
        <v>44515</v>
      </c>
      <c r="Z25" s="160">
        <v>0</v>
      </c>
      <c r="AA25" s="131">
        <f t="shared" ref="AA25:AA38" si="23">(IF(Z25="","",IF(OR($M25=0,$M25="",X25=""),"",Z25/$M25)))</f>
        <v>0</v>
      </c>
      <c r="AB25" s="132">
        <f t="shared" ref="AB25:AB38" si="24">(IF(OR($T25="",AA25=""),"",IF(OR($T25=0,AA25=0),0,IF((AA25*100%)/$T25&gt;100%,100%,(AA25*100%)/$T25))))</f>
        <v>0</v>
      </c>
      <c r="AC25" s="133" t="str">
        <f t="shared" ref="AC25:AC38" si="25">IF(Z25="","",IF(AB25&lt;100%, IF(AB25&lt;25%, "ALERTA","EN TERMINO"), IF(AB25=100%, "OK", "EN TERMINO")))</f>
        <v>ALERTA</v>
      </c>
      <c r="AD25" s="164" t="s">
        <v>286</v>
      </c>
      <c r="AE25" s="129" t="s">
        <v>284</v>
      </c>
      <c r="AF25" s="135" t="str">
        <f>IF(AB25=100%,IF(AB25&gt;50%,"CUMPLIDA","PENDIENTE"),IF(AB25&lt;50%,"PENDIENTE","CUMPLIDA"))</f>
        <v>PENDIENTE</v>
      </c>
    </row>
    <row r="26" spans="1:68" s="106" customFormat="1" ht="35.1" customHeight="1" x14ac:dyDescent="0.2">
      <c r="A26" s="105">
        <v>76</v>
      </c>
      <c r="C26" s="107" t="s">
        <v>78</v>
      </c>
      <c r="E26" s="172"/>
      <c r="F26" s="105" t="s">
        <v>191</v>
      </c>
      <c r="G26" s="173" t="s">
        <v>207</v>
      </c>
      <c r="I26" s="171" t="s">
        <v>208</v>
      </c>
      <c r="J26" s="171" t="s">
        <v>209</v>
      </c>
      <c r="K26" s="108" t="s">
        <v>210</v>
      </c>
      <c r="L26" s="108" t="s">
        <v>211</v>
      </c>
      <c r="M26" s="114">
        <v>2</v>
      </c>
      <c r="P26" s="115" t="s">
        <v>206</v>
      </c>
      <c r="T26" s="104">
        <v>1</v>
      </c>
      <c r="V26" s="116">
        <v>44470</v>
      </c>
      <c r="W26" s="116">
        <v>44592</v>
      </c>
      <c r="X26" s="141">
        <v>44515</v>
      </c>
      <c r="Z26" s="160">
        <v>0</v>
      </c>
      <c r="AA26" s="131">
        <f t="shared" si="23"/>
        <v>0</v>
      </c>
      <c r="AB26" s="132">
        <f t="shared" si="24"/>
        <v>0</v>
      </c>
      <c r="AC26" s="133" t="str">
        <f t="shared" si="25"/>
        <v>ALERTA</v>
      </c>
      <c r="AD26" s="164" t="s">
        <v>286</v>
      </c>
      <c r="AE26" s="129" t="s">
        <v>284</v>
      </c>
      <c r="AF26" s="135" t="str">
        <f t="shared" ref="AF26:AF37" si="26">IF(AB26=100%,IF(AB26&gt;50%,"CUMPLIDA","PENDIENTE"),IF(AB26&lt;50%,"PENDIENTE","CUMPLIDA"))</f>
        <v>PENDIENTE</v>
      </c>
    </row>
    <row r="27" spans="1:68" s="106" customFormat="1" ht="35.1" customHeight="1" x14ac:dyDescent="0.2">
      <c r="A27" s="105">
        <v>76</v>
      </c>
      <c r="C27" s="107" t="s">
        <v>78</v>
      </c>
      <c r="E27" s="172"/>
      <c r="F27" s="105" t="s">
        <v>191</v>
      </c>
      <c r="G27" s="173"/>
      <c r="I27" s="171"/>
      <c r="J27" s="171"/>
      <c r="K27" s="108" t="s">
        <v>212</v>
      </c>
      <c r="L27" s="108" t="s">
        <v>211</v>
      </c>
      <c r="M27" s="114">
        <v>2</v>
      </c>
      <c r="P27" s="115" t="s">
        <v>206</v>
      </c>
      <c r="T27" s="104">
        <v>1</v>
      </c>
      <c r="V27" s="116">
        <v>44470</v>
      </c>
      <c r="W27" s="116">
        <v>44592</v>
      </c>
      <c r="X27" s="141">
        <v>44515</v>
      </c>
      <c r="Z27" s="160">
        <v>0</v>
      </c>
      <c r="AA27" s="131">
        <f t="shared" si="23"/>
        <v>0</v>
      </c>
      <c r="AB27" s="132">
        <f t="shared" si="24"/>
        <v>0</v>
      </c>
      <c r="AC27" s="133" t="str">
        <f t="shared" si="25"/>
        <v>ALERTA</v>
      </c>
      <c r="AD27" s="164" t="s">
        <v>286</v>
      </c>
      <c r="AE27" s="129" t="s">
        <v>284</v>
      </c>
      <c r="AF27" s="135" t="str">
        <f t="shared" si="26"/>
        <v>PENDIENTE</v>
      </c>
    </row>
    <row r="28" spans="1:68" s="106" customFormat="1" ht="35.1" customHeight="1" x14ac:dyDescent="0.2">
      <c r="A28" s="105">
        <v>76</v>
      </c>
      <c r="C28" s="107" t="s">
        <v>78</v>
      </c>
      <c r="E28" s="172"/>
      <c r="F28" s="105" t="s">
        <v>191</v>
      </c>
      <c r="G28" s="112" t="s">
        <v>213</v>
      </c>
      <c r="I28" s="107" t="s">
        <v>214</v>
      </c>
      <c r="J28" s="113" t="s">
        <v>215</v>
      </c>
      <c r="K28" s="108" t="s">
        <v>216</v>
      </c>
      <c r="L28" s="108" t="s">
        <v>217</v>
      </c>
      <c r="M28" s="117">
        <v>1</v>
      </c>
      <c r="P28" s="110" t="s">
        <v>218</v>
      </c>
      <c r="T28" s="104">
        <v>1</v>
      </c>
      <c r="V28" s="116">
        <v>44470</v>
      </c>
      <c r="W28" s="111">
        <v>44592</v>
      </c>
      <c r="X28" s="141">
        <v>44515</v>
      </c>
      <c r="Y28" s="126" t="s">
        <v>287</v>
      </c>
      <c r="Z28" s="160">
        <v>0.01</v>
      </c>
      <c r="AA28" s="131">
        <f t="shared" si="23"/>
        <v>0.01</v>
      </c>
      <c r="AB28" s="132">
        <f t="shared" si="24"/>
        <v>0.01</v>
      </c>
      <c r="AC28" s="133" t="str">
        <f t="shared" si="25"/>
        <v>ALERTA</v>
      </c>
      <c r="AD28" s="162" t="s">
        <v>288</v>
      </c>
      <c r="AE28" s="129" t="s">
        <v>284</v>
      </c>
      <c r="AF28" s="135" t="str">
        <f t="shared" si="26"/>
        <v>PENDIENTE</v>
      </c>
    </row>
    <row r="29" spans="1:68" s="106" customFormat="1" ht="35.1" customHeight="1" x14ac:dyDescent="0.2">
      <c r="A29" s="105">
        <v>76</v>
      </c>
      <c r="C29" s="107" t="s">
        <v>78</v>
      </c>
      <c r="E29" s="172"/>
      <c r="F29" s="105" t="s">
        <v>191</v>
      </c>
      <c r="G29" s="112" t="s">
        <v>219</v>
      </c>
      <c r="I29" s="107" t="s">
        <v>220</v>
      </c>
      <c r="J29" s="113" t="s">
        <v>221</v>
      </c>
      <c r="K29" s="108" t="s">
        <v>222</v>
      </c>
      <c r="L29" s="108" t="s">
        <v>223</v>
      </c>
      <c r="M29" s="118">
        <v>1</v>
      </c>
      <c r="P29" s="110" t="s">
        <v>218</v>
      </c>
      <c r="T29" s="104">
        <v>1</v>
      </c>
      <c r="V29" s="116">
        <v>44470</v>
      </c>
      <c r="W29" s="111">
        <v>44592</v>
      </c>
      <c r="X29" s="141">
        <v>44515</v>
      </c>
      <c r="Z29" s="160">
        <v>0</v>
      </c>
      <c r="AA29" s="131">
        <f t="shared" si="23"/>
        <v>0</v>
      </c>
      <c r="AB29" s="132">
        <f t="shared" si="24"/>
        <v>0</v>
      </c>
      <c r="AC29" s="133" t="str">
        <f t="shared" si="25"/>
        <v>ALERTA</v>
      </c>
      <c r="AD29" s="164" t="s">
        <v>286</v>
      </c>
      <c r="AE29" s="129" t="s">
        <v>284</v>
      </c>
      <c r="AF29" s="135" t="str">
        <f t="shared" si="26"/>
        <v>PENDIENTE</v>
      </c>
    </row>
    <row r="30" spans="1:68" s="106" customFormat="1" ht="35.1" customHeight="1" x14ac:dyDescent="0.2">
      <c r="A30" s="105">
        <v>76</v>
      </c>
      <c r="C30" s="107" t="s">
        <v>78</v>
      </c>
      <c r="E30" s="172"/>
      <c r="F30" s="105" t="s">
        <v>191</v>
      </c>
      <c r="G30" s="112" t="s">
        <v>224</v>
      </c>
      <c r="I30" s="107" t="s">
        <v>225</v>
      </c>
      <c r="J30" s="113" t="s">
        <v>226</v>
      </c>
      <c r="K30" s="108" t="s">
        <v>227</v>
      </c>
      <c r="L30" s="108" t="s">
        <v>228</v>
      </c>
      <c r="M30" s="107">
        <v>1</v>
      </c>
      <c r="P30" s="110" t="s">
        <v>218</v>
      </c>
      <c r="T30" s="104">
        <v>1</v>
      </c>
      <c r="V30" s="116">
        <v>44470</v>
      </c>
      <c r="W30" s="119">
        <v>44592</v>
      </c>
      <c r="X30" s="141">
        <v>44515</v>
      </c>
      <c r="Y30" s="162" t="s">
        <v>289</v>
      </c>
      <c r="Z30" s="160">
        <v>0.01</v>
      </c>
      <c r="AA30" s="131">
        <f t="shared" si="23"/>
        <v>0.01</v>
      </c>
      <c r="AB30" s="132">
        <f t="shared" si="24"/>
        <v>0.01</v>
      </c>
      <c r="AC30" s="133" t="str">
        <f t="shared" si="25"/>
        <v>ALERTA</v>
      </c>
      <c r="AD30" s="162" t="s">
        <v>288</v>
      </c>
      <c r="AE30" s="129" t="s">
        <v>284</v>
      </c>
      <c r="AF30" s="135" t="str">
        <f t="shared" si="26"/>
        <v>PENDIENTE</v>
      </c>
    </row>
    <row r="31" spans="1:68" s="106" customFormat="1" ht="35.1" customHeight="1" x14ac:dyDescent="0.2">
      <c r="A31" s="105">
        <v>76</v>
      </c>
      <c r="C31" s="107" t="s">
        <v>78</v>
      </c>
      <c r="E31" s="172"/>
      <c r="F31" s="105" t="s">
        <v>191</v>
      </c>
      <c r="G31" s="112" t="s">
        <v>229</v>
      </c>
      <c r="I31" s="107" t="s">
        <v>230</v>
      </c>
      <c r="J31" s="113" t="s">
        <v>231</v>
      </c>
      <c r="K31" s="108" t="s">
        <v>232</v>
      </c>
      <c r="L31" s="108" t="s">
        <v>233</v>
      </c>
      <c r="M31" s="107">
        <v>1</v>
      </c>
      <c r="P31" s="110" t="s">
        <v>234</v>
      </c>
      <c r="T31" s="104">
        <v>1</v>
      </c>
      <c r="V31" s="116">
        <v>44470</v>
      </c>
      <c r="W31" s="119">
        <v>44804</v>
      </c>
      <c r="X31" s="141">
        <v>44515</v>
      </c>
      <c r="Y31" s="162" t="s">
        <v>290</v>
      </c>
      <c r="Z31" s="160">
        <v>0.01</v>
      </c>
      <c r="AA31" s="131">
        <f t="shared" si="23"/>
        <v>0.01</v>
      </c>
      <c r="AB31" s="132">
        <f t="shared" si="24"/>
        <v>0.01</v>
      </c>
      <c r="AC31" s="133" t="str">
        <f t="shared" si="25"/>
        <v>ALERTA</v>
      </c>
      <c r="AD31" s="162" t="s">
        <v>288</v>
      </c>
      <c r="AE31" s="129" t="s">
        <v>284</v>
      </c>
      <c r="AF31" s="135" t="str">
        <f t="shared" si="26"/>
        <v>PENDIENTE</v>
      </c>
    </row>
    <row r="32" spans="1:68" s="106" customFormat="1" ht="35.1" customHeight="1" x14ac:dyDescent="0.2">
      <c r="A32" s="105">
        <v>76</v>
      </c>
      <c r="C32" s="107" t="s">
        <v>78</v>
      </c>
      <c r="E32" s="172"/>
      <c r="F32" s="105" t="s">
        <v>191</v>
      </c>
      <c r="G32" s="112" t="s">
        <v>235</v>
      </c>
      <c r="I32" s="107" t="s">
        <v>236</v>
      </c>
      <c r="J32" s="113" t="s">
        <v>237</v>
      </c>
      <c r="K32" s="108" t="s">
        <v>238</v>
      </c>
      <c r="L32" s="108" t="s">
        <v>223</v>
      </c>
      <c r="M32" s="118">
        <v>1</v>
      </c>
      <c r="P32" s="110" t="s">
        <v>218</v>
      </c>
      <c r="T32" s="104">
        <v>1</v>
      </c>
      <c r="V32" s="119">
        <v>44470</v>
      </c>
      <c r="W32" s="119">
        <v>44592</v>
      </c>
      <c r="X32" s="141">
        <v>44515</v>
      </c>
      <c r="Y32" s="162" t="s">
        <v>291</v>
      </c>
      <c r="Z32" s="160">
        <v>0.01</v>
      </c>
      <c r="AA32" s="131">
        <f t="shared" si="23"/>
        <v>0.01</v>
      </c>
      <c r="AB32" s="132">
        <f t="shared" si="24"/>
        <v>0.01</v>
      </c>
      <c r="AC32" s="133" t="str">
        <f t="shared" si="25"/>
        <v>ALERTA</v>
      </c>
      <c r="AD32" s="162" t="s">
        <v>288</v>
      </c>
      <c r="AE32" s="129" t="s">
        <v>284</v>
      </c>
      <c r="AF32" s="135" t="str">
        <f t="shared" si="26"/>
        <v>PENDIENTE</v>
      </c>
    </row>
    <row r="33" spans="1:32" s="106" customFormat="1" ht="35.1" customHeight="1" x14ac:dyDescent="0.2">
      <c r="A33" s="105">
        <v>76</v>
      </c>
      <c r="C33" s="107" t="s">
        <v>78</v>
      </c>
      <c r="E33" s="172"/>
      <c r="F33" s="105" t="s">
        <v>191</v>
      </c>
      <c r="G33" s="112" t="s">
        <v>239</v>
      </c>
      <c r="I33" s="107" t="s">
        <v>240</v>
      </c>
      <c r="J33" s="113" t="s">
        <v>241</v>
      </c>
      <c r="K33" s="108" t="s">
        <v>242</v>
      </c>
      <c r="L33" s="108" t="s">
        <v>243</v>
      </c>
      <c r="M33" s="107">
        <v>1</v>
      </c>
      <c r="P33" s="110" t="s">
        <v>218</v>
      </c>
      <c r="T33" s="104">
        <v>1</v>
      </c>
      <c r="V33" s="119">
        <v>44470</v>
      </c>
      <c r="W33" s="119">
        <v>44592</v>
      </c>
      <c r="X33" s="141">
        <v>44515</v>
      </c>
      <c r="Y33" s="161"/>
      <c r="Z33" s="160">
        <v>0</v>
      </c>
      <c r="AA33" s="131">
        <f t="shared" si="23"/>
        <v>0</v>
      </c>
      <c r="AB33" s="132">
        <f t="shared" si="24"/>
        <v>0</v>
      </c>
      <c r="AC33" s="133" t="str">
        <f t="shared" si="25"/>
        <v>ALERTA</v>
      </c>
      <c r="AD33" s="164" t="s">
        <v>286</v>
      </c>
      <c r="AE33" s="129" t="s">
        <v>284</v>
      </c>
      <c r="AF33" s="135" t="str">
        <f t="shared" si="26"/>
        <v>PENDIENTE</v>
      </c>
    </row>
    <row r="34" spans="1:32" s="106" customFormat="1" ht="35.1" customHeight="1" x14ac:dyDescent="0.2">
      <c r="A34" s="105">
        <v>76</v>
      </c>
      <c r="C34" s="107" t="s">
        <v>78</v>
      </c>
      <c r="E34" s="172"/>
      <c r="F34" s="105" t="s">
        <v>191</v>
      </c>
      <c r="G34" s="173" t="s">
        <v>244</v>
      </c>
      <c r="I34" s="171" t="s">
        <v>245</v>
      </c>
      <c r="J34" s="171" t="s">
        <v>246</v>
      </c>
      <c r="K34" s="108" t="s">
        <v>247</v>
      </c>
      <c r="L34" s="108" t="s">
        <v>248</v>
      </c>
      <c r="M34" s="120">
        <v>1</v>
      </c>
      <c r="P34" s="110" t="s">
        <v>218</v>
      </c>
      <c r="T34" s="104">
        <v>1</v>
      </c>
      <c r="V34" s="119">
        <v>44470</v>
      </c>
      <c r="W34" s="119">
        <v>44592</v>
      </c>
      <c r="X34" s="141">
        <v>44515</v>
      </c>
      <c r="Y34" s="161"/>
      <c r="Z34" s="160">
        <v>0</v>
      </c>
      <c r="AA34" s="131">
        <f t="shared" si="23"/>
        <v>0</v>
      </c>
      <c r="AB34" s="132">
        <f t="shared" si="24"/>
        <v>0</v>
      </c>
      <c r="AC34" s="133" t="str">
        <f t="shared" si="25"/>
        <v>ALERTA</v>
      </c>
      <c r="AD34" s="164" t="s">
        <v>286</v>
      </c>
      <c r="AE34" s="129" t="s">
        <v>284</v>
      </c>
      <c r="AF34" s="135" t="str">
        <f t="shared" si="26"/>
        <v>PENDIENTE</v>
      </c>
    </row>
    <row r="35" spans="1:32" s="106" customFormat="1" ht="35.1" customHeight="1" x14ac:dyDescent="0.2">
      <c r="A35" s="105">
        <v>76</v>
      </c>
      <c r="C35" s="107" t="s">
        <v>78</v>
      </c>
      <c r="E35" s="172"/>
      <c r="F35" s="105" t="s">
        <v>191</v>
      </c>
      <c r="G35" s="173"/>
      <c r="I35" s="171"/>
      <c r="J35" s="171"/>
      <c r="K35" s="108" t="s">
        <v>249</v>
      </c>
      <c r="L35" s="108" t="s">
        <v>250</v>
      </c>
      <c r="M35" s="107">
        <v>2</v>
      </c>
      <c r="P35" s="110" t="s">
        <v>218</v>
      </c>
      <c r="T35" s="104">
        <v>1</v>
      </c>
      <c r="V35" s="119">
        <v>44501</v>
      </c>
      <c r="W35" s="119">
        <v>44651</v>
      </c>
      <c r="X35" s="141">
        <v>44515</v>
      </c>
      <c r="Y35" s="161" t="s">
        <v>292</v>
      </c>
      <c r="Z35" s="160">
        <v>0.01</v>
      </c>
      <c r="AA35" s="131">
        <f t="shared" si="23"/>
        <v>5.0000000000000001E-3</v>
      </c>
      <c r="AB35" s="132">
        <f t="shared" si="24"/>
        <v>5.0000000000000001E-3</v>
      </c>
      <c r="AC35" s="133" t="str">
        <f t="shared" si="25"/>
        <v>ALERTA</v>
      </c>
      <c r="AD35" s="162" t="s">
        <v>288</v>
      </c>
      <c r="AE35" s="129" t="s">
        <v>284</v>
      </c>
      <c r="AF35" s="135" t="str">
        <f t="shared" si="26"/>
        <v>PENDIENTE</v>
      </c>
    </row>
    <row r="36" spans="1:32" s="106" customFormat="1" ht="35.1" customHeight="1" x14ac:dyDescent="0.2">
      <c r="A36" s="105">
        <v>76</v>
      </c>
      <c r="C36" s="107" t="s">
        <v>78</v>
      </c>
      <c r="E36" s="172"/>
      <c r="F36" s="105" t="s">
        <v>191</v>
      </c>
      <c r="G36" s="173" t="s">
        <v>251</v>
      </c>
      <c r="I36" s="171" t="s">
        <v>252</v>
      </c>
      <c r="J36" s="171" t="s">
        <v>253</v>
      </c>
      <c r="K36" s="108" t="s">
        <v>249</v>
      </c>
      <c r="L36" s="108" t="s">
        <v>250</v>
      </c>
      <c r="M36" s="107">
        <v>2</v>
      </c>
      <c r="P36" s="110" t="s">
        <v>218</v>
      </c>
      <c r="T36" s="104">
        <v>1</v>
      </c>
      <c r="V36" s="119">
        <v>44501</v>
      </c>
      <c r="W36" s="119">
        <v>44651</v>
      </c>
      <c r="X36" s="141">
        <v>44515</v>
      </c>
      <c r="Y36" s="161" t="str">
        <f>+Y35</f>
        <v xml:space="preserve">Se revisó la Resolución 426 de 2019 de la CGN y se estan proyectando los cambios que apliquen a la Política Contable de la Lotería </v>
      </c>
      <c r="Z36" s="160">
        <v>0.01</v>
      </c>
      <c r="AA36" s="131">
        <f t="shared" si="23"/>
        <v>5.0000000000000001E-3</v>
      </c>
      <c r="AB36" s="132">
        <f t="shared" si="24"/>
        <v>5.0000000000000001E-3</v>
      </c>
      <c r="AC36" s="133" t="str">
        <f t="shared" si="25"/>
        <v>ALERTA</v>
      </c>
      <c r="AD36" s="162" t="s">
        <v>288</v>
      </c>
      <c r="AE36" s="129" t="s">
        <v>284</v>
      </c>
      <c r="AF36" s="135" t="str">
        <f t="shared" si="26"/>
        <v>PENDIENTE</v>
      </c>
    </row>
    <row r="37" spans="1:32" s="106" customFormat="1" ht="35.1" customHeight="1" x14ac:dyDescent="0.2">
      <c r="A37" s="105">
        <v>76</v>
      </c>
      <c r="C37" s="107" t="s">
        <v>78</v>
      </c>
      <c r="E37" s="172"/>
      <c r="F37" s="105" t="s">
        <v>191</v>
      </c>
      <c r="G37" s="173"/>
      <c r="I37" s="171"/>
      <c r="J37" s="171"/>
      <c r="K37" s="108" t="s">
        <v>249</v>
      </c>
      <c r="L37" s="108" t="s">
        <v>250</v>
      </c>
      <c r="M37" s="107">
        <v>2</v>
      </c>
      <c r="P37" s="110" t="s">
        <v>218</v>
      </c>
      <c r="T37" s="104">
        <v>1</v>
      </c>
      <c r="V37" s="119">
        <v>44501</v>
      </c>
      <c r="W37" s="119">
        <v>44651</v>
      </c>
      <c r="X37" s="141">
        <v>44515</v>
      </c>
      <c r="Y37" s="161" t="str">
        <f>+Y36</f>
        <v xml:space="preserve">Se revisó la Resolución 426 de 2019 de la CGN y se estan proyectando los cambios que apliquen a la Política Contable de la Lotería </v>
      </c>
      <c r="Z37" s="160">
        <v>0.01</v>
      </c>
      <c r="AA37" s="131">
        <f t="shared" si="23"/>
        <v>5.0000000000000001E-3</v>
      </c>
      <c r="AB37" s="132">
        <f t="shared" si="24"/>
        <v>5.0000000000000001E-3</v>
      </c>
      <c r="AC37" s="133" t="str">
        <f t="shared" si="25"/>
        <v>ALERTA</v>
      </c>
      <c r="AD37" s="162" t="s">
        <v>288</v>
      </c>
      <c r="AE37" s="129" t="s">
        <v>284</v>
      </c>
      <c r="AF37" s="135" t="str">
        <f t="shared" si="26"/>
        <v>PENDIENTE</v>
      </c>
    </row>
    <row r="38" spans="1:32" s="106" customFormat="1" ht="35.1" customHeight="1" x14ac:dyDescent="0.2">
      <c r="A38" s="105">
        <v>76</v>
      </c>
      <c r="C38" s="107" t="s">
        <v>78</v>
      </c>
      <c r="E38" s="172"/>
      <c r="F38" s="105" t="s">
        <v>191</v>
      </c>
      <c r="G38" s="173"/>
      <c r="I38" s="171"/>
      <c r="J38" s="171"/>
      <c r="K38" s="108" t="s">
        <v>254</v>
      </c>
      <c r="L38" s="108" t="s">
        <v>255</v>
      </c>
      <c r="M38" s="107">
        <v>2</v>
      </c>
      <c r="P38" s="110" t="s">
        <v>218</v>
      </c>
      <c r="T38" s="104">
        <v>1</v>
      </c>
      <c r="V38" s="119">
        <v>44501</v>
      </c>
      <c r="W38" s="119">
        <v>44651</v>
      </c>
      <c r="X38" s="141">
        <v>44515</v>
      </c>
      <c r="Y38" s="161"/>
      <c r="Z38" s="160">
        <v>0</v>
      </c>
      <c r="AA38" s="131">
        <f t="shared" si="23"/>
        <v>0</v>
      </c>
      <c r="AB38" s="132">
        <f t="shared" si="24"/>
        <v>0</v>
      </c>
      <c r="AC38" s="133" t="str">
        <f t="shared" si="25"/>
        <v>ALERTA</v>
      </c>
      <c r="AD38" s="164" t="s">
        <v>286</v>
      </c>
      <c r="AE38" s="129" t="s">
        <v>284</v>
      </c>
      <c r="AF38" s="135" t="str">
        <f>IF(AB38=100%,IF(AB38&gt;50%,"CUMPLIDA","PENDIENTE"),IF(AB38&lt;50%,"PENDIENTE","CUMPLIDA"))</f>
        <v>PENDIENTE</v>
      </c>
    </row>
    <row r="39" spans="1:32" s="106" customFormat="1" ht="35.1" customHeight="1" x14ac:dyDescent="0.2">
      <c r="A39" s="105">
        <v>76</v>
      </c>
      <c r="C39" s="107" t="s">
        <v>78</v>
      </c>
      <c r="E39" s="172"/>
      <c r="F39" s="105" t="s">
        <v>191</v>
      </c>
      <c r="G39" s="112" t="s">
        <v>256</v>
      </c>
      <c r="I39" s="107" t="s">
        <v>257</v>
      </c>
      <c r="J39" s="113" t="s">
        <v>258</v>
      </c>
      <c r="K39" s="108" t="s">
        <v>259</v>
      </c>
      <c r="L39" s="108" t="s">
        <v>205</v>
      </c>
      <c r="M39" s="114">
        <v>2</v>
      </c>
      <c r="P39" s="115" t="s">
        <v>206</v>
      </c>
      <c r="T39" s="104">
        <v>1</v>
      </c>
      <c r="V39" s="121">
        <v>44455</v>
      </c>
      <c r="W39" s="121">
        <v>44592</v>
      </c>
      <c r="X39" s="141">
        <v>44515</v>
      </c>
      <c r="Y39" s="140" t="s">
        <v>282</v>
      </c>
      <c r="Z39" s="142">
        <v>2</v>
      </c>
      <c r="AA39" s="143">
        <f>(IF(Z39="","",IF(OR($M39=0,$M39="",X39=""),"",Z39/$M39)))</f>
        <v>1</v>
      </c>
      <c r="AB39" s="144">
        <f t="shared" ref="AB39" si="27">(IF(OR($T39="",AA39=""),"",IF(OR($T39=0,AA39=0),0,IF((AA39*100%)/$T39&gt;100%,100%,(AA39*100%)/$T39))))</f>
        <v>1</v>
      </c>
      <c r="AC39" s="145" t="str">
        <f t="shared" ref="AC39" si="28">IF(Z39="","",IF(AB39&lt;100%, IF(AB39&lt;50%, "ALERTA","EN TERMINO"), IF(AB39=100%, "OK", "EN TERMINO")))</f>
        <v>OK</v>
      </c>
      <c r="AD39" s="139" t="s">
        <v>283</v>
      </c>
      <c r="AE39" s="140" t="s">
        <v>284</v>
      </c>
      <c r="AF39" s="146" t="str">
        <f>IF(AB39=100%,IF(AB39&gt;25%,"CUMPLIDA","PENDIENTE"),IF(AB39&lt;25%,"INCUMPLIDA","PENDIENTE"))</f>
        <v>CUMPLIDA</v>
      </c>
    </row>
    <row r="40" spans="1:32" s="106" customFormat="1" ht="35.1" customHeight="1" x14ac:dyDescent="0.2">
      <c r="A40" s="105">
        <v>76</v>
      </c>
      <c r="C40" s="107" t="s">
        <v>78</v>
      </c>
      <c r="E40" s="172"/>
      <c r="F40" s="175" t="s">
        <v>191</v>
      </c>
      <c r="G40" s="173" t="s">
        <v>260</v>
      </c>
      <c r="I40" s="171" t="s">
        <v>261</v>
      </c>
      <c r="J40" s="171" t="s">
        <v>262</v>
      </c>
      <c r="K40" s="108" t="s">
        <v>263</v>
      </c>
      <c r="L40" s="108" t="s">
        <v>264</v>
      </c>
      <c r="M40" s="122">
        <v>1</v>
      </c>
      <c r="P40" s="110" t="s">
        <v>218</v>
      </c>
      <c r="T40" s="104">
        <v>1</v>
      </c>
      <c r="V40" s="119">
        <v>44470</v>
      </c>
      <c r="W40" s="119">
        <v>44620</v>
      </c>
      <c r="X40" s="141">
        <v>44515</v>
      </c>
      <c r="Z40" s="160">
        <v>0</v>
      </c>
      <c r="AA40" s="143">
        <f t="shared" ref="AA40:AA42" si="29">(IF(Z40="","",IF(OR($M40=0,$M40="",X40=""),"",Z40/$M40)))</f>
        <v>0</v>
      </c>
      <c r="AB40" s="144">
        <f t="shared" ref="AB40:AB42" si="30">(IF(OR($T40="",AA40=""),"",IF(OR($T40=0,AA40=0),0,IF((AA40*100%)/$T40&gt;100%,100%,(AA40*100%)/$T40))))</f>
        <v>0</v>
      </c>
      <c r="AC40" s="145" t="str">
        <f t="shared" ref="AC40:AC42" si="31">IF(Z40="","",IF(AB40&lt;100%, IF(AB40&lt;50%, "ALERTA","EN TERMINO"), IF(AB40=100%, "OK", "EN TERMINO")))</f>
        <v>ALERTA</v>
      </c>
      <c r="AD40" s="164" t="s">
        <v>286</v>
      </c>
      <c r="AE40" s="140" t="s">
        <v>284</v>
      </c>
      <c r="AF40" s="135" t="str">
        <f t="shared" ref="AF40:AF41" si="32">IF(AB40=100%,IF(AB40&gt;50%,"CUMPLIDA","PENDIENTE"),IF(AB40&lt;50%,"PENDIENTE","CUMPLIDA"))</f>
        <v>PENDIENTE</v>
      </c>
    </row>
    <row r="41" spans="1:32" s="106" customFormat="1" ht="35.1" customHeight="1" x14ac:dyDescent="0.2">
      <c r="A41" s="123">
        <v>76</v>
      </c>
      <c r="C41" s="107" t="s">
        <v>78</v>
      </c>
      <c r="E41" s="172"/>
      <c r="F41" s="176"/>
      <c r="G41" s="173"/>
      <c r="I41" s="171"/>
      <c r="J41" s="171"/>
      <c r="K41" s="108" t="s">
        <v>265</v>
      </c>
      <c r="L41" s="108" t="s">
        <v>266</v>
      </c>
      <c r="M41" s="122">
        <v>1</v>
      </c>
      <c r="P41" s="110" t="s">
        <v>218</v>
      </c>
      <c r="T41" s="104">
        <v>1</v>
      </c>
      <c r="V41" s="119">
        <v>44470</v>
      </c>
      <c r="W41" s="119">
        <v>44651</v>
      </c>
      <c r="X41" s="141">
        <v>44515</v>
      </c>
      <c r="Y41" s="161" t="s">
        <v>293</v>
      </c>
      <c r="Z41" s="160">
        <v>0.01</v>
      </c>
      <c r="AA41" s="143">
        <f t="shared" si="29"/>
        <v>0.01</v>
      </c>
      <c r="AB41" s="144">
        <f t="shared" si="30"/>
        <v>0.01</v>
      </c>
      <c r="AC41" s="145" t="str">
        <f t="shared" si="31"/>
        <v>ALERTA</v>
      </c>
      <c r="AD41" s="162" t="s">
        <v>288</v>
      </c>
      <c r="AE41" s="129" t="s">
        <v>284</v>
      </c>
      <c r="AF41" s="135" t="str">
        <f t="shared" si="32"/>
        <v>PENDIENTE</v>
      </c>
    </row>
    <row r="42" spans="1:32" s="106" customFormat="1" ht="35.1" customHeight="1" x14ac:dyDescent="0.2">
      <c r="A42" s="105">
        <v>76</v>
      </c>
      <c r="C42" s="107" t="s">
        <v>78</v>
      </c>
      <c r="E42" s="172"/>
      <c r="F42" s="105" t="s">
        <v>191</v>
      </c>
      <c r="G42" s="112" t="s">
        <v>267</v>
      </c>
      <c r="I42" s="107" t="s">
        <v>268</v>
      </c>
      <c r="J42" s="113" t="s">
        <v>269</v>
      </c>
      <c r="K42" s="108" t="s">
        <v>270</v>
      </c>
      <c r="L42" s="108" t="s">
        <v>271</v>
      </c>
      <c r="M42" s="124">
        <v>1</v>
      </c>
      <c r="P42" s="125" t="s">
        <v>272</v>
      </c>
      <c r="T42" s="104">
        <v>1</v>
      </c>
      <c r="V42" s="119">
        <v>44470</v>
      </c>
      <c r="W42" s="119">
        <v>44926</v>
      </c>
      <c r="X42" s="141">
        <v>44515</v>
      </c>
      <c r="Y42" s="163" t="s">
        <v>294</v>
      </c>
      <c r="Z42" s="160">
        <v>0.01</v>
      </c>
      <c r="AA42" s="143">
        <f t="shared" si="29"/>
        <v>0.01</v>
      </c>
      <c r="AB42" s="144">
        <f t="shared" si="30"/>
        <v>0.01</v>
      </c>
      <c r="AC42" s="145" t="str">
        <f t="shared" si="31"/>
        <v>ALERTA</v>
      </c>
      <c r="AD42" s="129" t="s">
        <v>280</v>
      </c>
      <c r="AE42" s="127" t="s">
        <v>276</v>
      </c>
      <c r="AF42" s="135" t="str">
        <f>IF(AB42=100%,IF(AB42&gt;50%,"CUMPLIDA","PENDIENTE"),IF(AB42&lt;50%,"PENDIENTE","CUMPLIDA"))</f>
        <v>PENDIENTE</v>
      </c>
    </row>
  </sheetData>
  <autoFilter ref="A3:BJ21"/>
  <mergeCells count="111">
    <mergeCell ref="AX1:BF1"/>
    <mergeCell ref="R2:R3"/>
    <mergeCell ref="S2:S3"/>
    <mergeCell ref="T2:T3"/>
    <mergeCell ref="U2:U3"/>
    <mergeCell ref="V2:V3"/>
    <mergeCell ref="W2:W3"/>
    <mergeCell ref="BI2:BI3"/>
    <mergeCell ref="AP2:AP3"/>
    <mergeCell ref="AN2:AN3"/>
    <mergeCell ref="AO2:AO3"/>
    <mergeCell ref="AD2:AD3"/>
    <mergeCell ref="Z2:Z3"/>
    <mergeCell ref="AA2:AA3"/>
    <mergeCell ref="AB2:AB3"/>
    <mergeCell ref="AC2:AC3"/>
    <mergeCell ref="AQ2:AQ3"/>
    <mergeCell ref="AR2:AR3"/>
    <mergeCell ref="AS2:AS3"/>
    <mergeCell ref="AT2:AT3"/>
    <mergeCell ref="AU2:AU3"/>
    <mergeCell ref="AJ2:AJ3"/>
    <mergeCell ref="AK2:AK3"/>
    <mergeCell ref="AI2:AI3"/>
    <mergeCell ref="J2:J3"/>
    <mergeCell ref="K2:M2"/>
    <mergeCell ref="N2:N3"/>
    <mergeCell ref="O2:O3"/>
    <mergeCell ref="P2:P3"/>
    <mergeCell ref="Q2:Q3"/>
    <mergeCell ref="BJ2:BJ4"/>
    <mergeCell ref="BC2:BC3"/>
    <mergeCell ref="BD2:BD3"/>
    <mergeCell ref="BE2:BE3"/>
    <mergeCell ref="BF2:BF3"/>
    <mergeCell ref="BG2:BG3"/>
    <mergeCell ref="BH2:BH3"/>
    <mergeCell ref="AV2:AV3"/>
    <mergeCell ref="AX2:AX3"/>
    <mergeCell ref="AY2:AY3"/>
    <mergeCell ref="AZ2:AZ3"/>
    <mergeCell ref="BA2:BA3"/>
    <mergeCell ref="BB2:BB3"/>
    <mergeCell ref="AW2:AW3"/>
    <mergeCell ref="A1:I1"/>
    <mergeCell ref="J1:W1"/>
    <mergeCell ref="X1:AF1"/>
    <mergeCell ref="AG1:AN1"/>
    <mergeCell ref="AO1:AV1"/>
    <mergeCell ref="X2:X3"/>
    <mergeCell ref="Y2:Y3"/>
    <mergeCell ref="J17:J18"/>
    <mergeCell ref="J15:J16"/>
    <mergeCell ref="A2:A3"/>
    <mergeCell ref="B2:B3"/>
    <mergeCell ref="C2:C3"/>
    <mergeCell ref="D2:D3"/>
    <mergeCell ref="E2:E3"/>
    <mergeCell ref="F2:F3"/>
    <mergeCell ref="G2:G3"/>
    <mergeCell ref="H2:H3"/>
    <mergeCell ref="I2:I3"/>
    <mergeCell ref="AL2:AL3"/>
    <mergeCell ref="AM2:AM3"/>
    <mergeCell ref="AE2:AE3"/>
    <mergeCell ref="AF2:AF3"/>
    <mergeCell ref="AG2:AG3"/>
    <mergeCell ref="AH2:AH3"/>
    <mergeCell ref="J19:J20"/>
    <mergeCell ref="G5:G6"/>
    <mergeCell ref="I5:I6"/>
    <mergeCell ref="J5:J6"/>
    <mergeCell ref="I11:I13"/>
    <mergeCell ref="H5:H6"/>
    <mergeCell ref="J11:J13"/>
    <mergeCell ref="G9:G10"/>
    <mergeCell ref="I9:I10"/>
    <mergeCell ref="J9:J10"/>
    <mergeCell ref="I7:I8"/>
    <mergeCell ref="G7:G8"/>
    <mergeCell ref="G15:G16"/>
    <mergeCell ref="I15:I16"/>
    <mergeCell ref="G17:G18"/>
    <mergeCell ref="I17:I18"/>
    <mergeCell ref="G11:G13"/>
    <mergeCell ref="A19:A21"/>
    <mergeCell ref="B19:B21"/>
    <mergeCell ref="C19:C21"/>
    <mergeCell ref="E19:E21"/>
    <mergeCell ref="F19:F21"/>
    <mergeCell ref="G19:G21"/>
    <mergeCell ref="I19:I21"/>
    <mergeCell ref="E5:E18"/>
    <mergeCell ref="A5:A18"/>
    <mergeCell ref="J40:J41"/>
    <mergeCell ref="E22:E42"/>
    <mergeCell ref="G22:G24"/>
    <mergeCell ref="I22:I24"/>
    <mergeCell ref="J22:J24"/>
    <mergeCell ref="G26:G27"/>
    <mergeCell ref="I26:I27"/>
    <mergeCell ref="J26:J27"/>
    <mergeCell ref="G34:G35"/>
    <mergeCell ref="I34:I35"/>
    <mergeCell ref="J34:J35"/>
    <mergeCell ref="G36:G38"/>
    <mergeCell ref="I36:I38"/>
    <mergeCell ref="J36:J38"/>
    <mergeCell ref="F40:F41"/>
    <mergeCell ref="G40:G41"/>
    <mergeCell ref="I40:I41"/>
  </mergeCells>
  <conditionalFormatting sqref="AW7:BD16">
    <cfRule type="containsText" dxfId="237" priority="425" operator="containsText" text="AMARILLO">
      <formula>NOT(ISERROR(SEARCH("AMARILLO",AW7)))</formula>
    </cfRule>
    <cfRule type="containsText" priority="426" operator="containsText" text="AMARILLO">
      <formula>NOT(ISERROR(SEARCH("AMARILLO",AW7)))</formula>
    </cfRule>
    <cfRule type="containsText" dxfId="236" priority="427" operator="containsText" text="ROJO">
      <formula>NOT(ISERROR(SEARCH("ROJO",AW7)))</formula>
    </cfRule>
    <cfRule type="containsText" dxfId="235" priority="428" operator="containsText" text="OK">
      <formula>NOT(ISERROR(SEARCH("OK",AW7)))</formula>
    </cfRule>
  </conditionalFormatting>
  <conditionalFormatting sqref="AF5:AF21">
    <cfRule type="containsText" dxfId="234" priority="422" operator="containsText" text="Cumplida">
      <formula>NOT(ISERROR(SEARCH("Cumplida",AF5)))</formula>
    </cfRule>
    <cfRule type="containsText" dxfId="233" priority="423" operator="containsText" text="Pendiente">
      <formula>NOT(ISERROR(SEARCH("Pendiente",AF5)))</formula>
    </cfRule>
    <cfRule type="containsText" dxfId="232" priority="424" operator="containsText" text="Cumplida">
      <formula>NOT(ISERROR(SEARCH("Cumplida",AF5)))</formula>
    </cfRule>
  </conditionalFormatting>
  <conditionalFormatting sqref="AF5:AF21">
    <cfRule type="containsText" dxfId="231" priority="420" stopIfTrue="1" operator="containsText" text="Cumplida">
      <formula>NOT(ISERROR(SEARCH("Cumplida",AF5)))</formula>
    </cfRule>
    <cfRule type="containsText" dxfId="230" priority="421" stopIfTrue="1" operator="containsText" text="Pendiente">
      <formula>NOT(ISERROR(SEARCH("Pendiente",AF5)))</formula>
    </cfRule>
  </conditionalFormatting>
  <conditionalFormatting sqref="BH5:BH12 BH15:BH18">
    <cfRule type="containsText" dxfId="229" priority="417" operator="containsText" text="cerrada">
      <formula>NOT(ISERROR(SEARCH("cerrada",BH5)))</formula>
    </cfRule>
    <cfRule type="containsText" dxfId="228" priority="418" operator="containsText" text="cerrado">
      <formula>NOT(ISERROR(SEARCH("cerrado",BH5)))</formula>
    </cfRule>
    <cfRule type="containsText" dxfId="227" priority="419" operator="containsText" text="Abierto">
      <formula>NOT(ISERROR(SEARCH("Abierto",BH5)))</formula>
    </cfRule>
  </conditionalFormatting>
  <conditionalFormatting sqref="AL5:AL18 AC5:AC21">
    <cfRule type="containsText" dxfId="226" priority="411" stopIfTrue="1" operator="containsText" text="EN TERMINO">
      <formula>NOT(ISERROR(SEARCH("EN TERMINO",AC5)))</formula>
    </cfRule>
    <cfRule type="containsText" priority="412" operator="containsText" text="AMARILLO">
      <formula>NOT(ISERROR(SEARCH("AMARILLO",AC5)))</formula>
    </cfRule>
    <cfRule type="containsText" dxfId="225" priority="413" stopIfTrue="1" operator="containsText" text="ALERTA">
      <formula>NOT(ISERROR(SEARCH("ALERTA",AC5)))</formula>
    </cfRule>
    <cfRule type="containsText" dxfId="224" priority="414" stopIfTrue="1" operator="containsText" text="OK">
      <formula>NOT(ISERROR(SEARCH("OK",AC5)))</formula>
    </cfRule>
  </conditionalFormatting>
  <conditionalFormatting sqref="AF5:AF21">
    <cfRule type="containsText" dxfId="223" priority="429" stopIfTrue="1" operator="containsText" text="CUMPLIDA">
      <formula>NOT(ISERROR(SEARCH("CUMPLIDA",AF5)))</formula>
    </cfRule>
  </conditionalFormatting>
  <conditionalFormatting sqref="AF5:AF21">
    <cfRule type="containsText" dxfId="222" priority="430" operator="containsText" text="INCUMPLIDA">
      <formula>NOT(ISERROR(SEARCH("INCUMPLIDA",AF5)))</formula>
    </cfRule>
  </conditionalFormatting>
  <conditionalFormatting sqref="AC5:AC6">
    <cfRule type="dataBar" priority="388">
      <dataBar>
        <cfvo type="min"/>
        <cfvo type="max"/>
        <color rgb="FF638EC6"/>
      </dataBar>
    </cfRule>
  </conditionalFormatting>
  <conditionalFormatting sqref="AF19">
    <cfRule type="containsText" dxfId="221" priority="175" operator="containsText" text="INCUMPLIDA">
      <formula>NOT(ISERROR(SEARCH("INCUMPLIDA",AF19)))</formula>
    </cfRule>
  </conditionalFormatting>
  <conditionalFormatting sqref="AF20">
    <cfRule type="containsText" dxfId="220" priority="174" operator="containsText" text="ATENCIÓN">
      <formula>NOT(ISERROR(SEARCH("ATENCIÓN",AF20)))</formula>
    </cfRule>
  </conditionalFormatting>
  <conditionalFormatting sqref="BH13:BH14">
    <cfRule type="containsText" dxfId="219" priority="155" operator="containsText" text="cerrada">
      <formula>NOT(ISERROR(SEARCH("cerrada",BH13)))</formula>
    </cfRule>
    <cfRule type="containsText" dxfId="218" priority="156" operator="containsText" text="cerrado">
      <formula>NOT(ISERROR(SEARCH("cerrado",BH13)))</formula>
    </cfRule>
    <cfRule type="containsText" dxfId="217" priority="157" operator="containsText" text="Abierto">
      <formula>NOT(ISERROR(SEARCH("Abierto",BH13)))</formula>
    </cfRule>
  </conditionalFormatting>
  <conditionalFormatting sqref="BH19:BH20">
    <cfRule type="containsText" dxfId="216" priority="152" operator="containsText" text="cerrada">
      <formula>NOT(ISERROR(SEARCH("cerrada",BH19)))</formula>
    </cfRule>
    <cfRule type="containsText" dxfId="215" priority="153" operator="containsText" text="cerrado">
      <formula>NOT(ISERROR(SEARCH("cerrado",BH19)))</formula>
    </cfRule>
    <cfRule type="containsText" dxfId="214" priority="154" operator="containsText" text="Abierto">
      <formula>NOT(ISERROR(SEARCH("Abierto",BH19)))</formula>
    </cfRule>
  </conditionalFormatting>
  <conditionalFormatting sqref="AN20">
    <cfRule type="containsText" dxfId="213" priority="112" stopIfTrue="1" operator="containsText" text="CUMPLIDA">
      <formula>NOT(ISERROR(SEARCH("CUMPLIDA",AN20)))</formula>
    </cfRule>
  </conditionalFormatting>
  <conditionalFormatting sqref="AN20">
    <cfRule type="containsText" dxfId="212" priority="111" operator="containsText" text="INCUMPLIDA">
      <formula>NOT(ISERROR(SEARCH("INCUMPLIDA",AN20)))</formula>
    </cfRule>
  </conditionalFormatting>
  <conditionalFormatting sqref="AN20">
    <cfRule type="containsText" dxfId="211" priority="110" stopIfTrue="1" operator="containsText" text="PENDIENTE">
      <formula>NOT(ISERROR(SEARCH("PENDIENTE",AN20)))</formula>
    </cfRule>
  </conditionalFormatting>
  <conditionalFormatting sqref="BH21:BH24">
    <cfRule type="containsText" dxfId="210" priority="104" operator="containsText" text="cerrada">
      <formula>NOT(ISERROR(SEARCH("cerrada",BH21)))</formula>
    </cfRule>
    <cfRule type="containsText" dxfId="209" priority="105" operator="containsText" text="cerrado">
      <formula>NOT(ISERROR(SEARCH("cerrado",BH21)))</formula>
    </cfRule>
    <cfRule type="containsText" dxfId="208" priority="106" operator="containsText" text="Abierto">
      <formula>NOT(ISERROR(SEARCH("Abierto",BH21)))</formula>
    </cfRule>
  </conditionalFormatting>
  <conditionalFormatting sqref="AN21">
    <cfRule type="containsText" dxfId="207" priority="103" stopIfTrue="1" operator="containsText" text="CUMPLIDA">
      <formula>NOT(ISERROR(SEARCH("CUMPLIDA",AN21)))</formula>
    </cfRule>
  </conditionalFormatting>
  <conditionalFormatting sqref="AN21">
    <cfRule type="containsText" dxfId="206" priority="102" operator="containsText" text="INCUMPLIDA">
      <formula>NOT(ISERROR(SEARCH("INCUMPLIDA",AN21)))</formula>
    </cfRule>
  </conditionalFormatting>
  <conditionalFormatting sqref="AN21">
    <cfRule type="containsText" dxfId="205" priority="101" stopIfTrue="1" operator="containsText" text="PENDIENTE">
      <formula>NOT(ISERROR(SEARCH("PENDIENTE",AN21)))</formula>
    </cfRule>
  </conditionalFormatting>
  <conditionalFormatting sqref="AT5:AT19">
    <cfRule type="containsText" dxfId="204" priority="97" stopIfTrue="1" operator="containsText" text="EN TERMINO">
      <formula>NOT(ISERROR(SEARCH("EN TERMINO",AT5)))</formula>
    </cfRule>
    <cfRule type="containsText" priority="98" operator="containsText" text="AMARILLO">
      <formula>NOT(ISERROR(SEARCH("AMARILLO",AT5)))</formula>
    </cfRule>
    <cfRule type="containsText" dxfId="203" priority="99" stopIfTrue="1" operator="containsText" text="ALERTA">
      <formula>NOT(ISERROR(SEARCH("ALERTA",AT5)))</formula>
    </cfRule>
    <cfRule type="containsText" dxfId="202" priority="100" stopIfTrue="1" operator="containsText" text="OK">
      <formula>NOT(ISERROR(SEARCH("OK",AT5)))</formula>
    </cfRule>
  </conditionalFormatting>
  <conditionalFormatting sqref="AW5:AW19">
    <cfRule type="containsText" dxfId="201" priority="92" operator="containsText" text="Cumplida">
      <formula>NOT(ISERROR(SEARCH("Cumplida",AW5)))</formula>
    </cfRule>
    <cfRule type="containsText" dxfId="200" priority="93" operator="containsText" text="Pendiente">
      <formula>NOT(ISERROR(SEARCH("Pendiente",AW5)))</formula>
    </cfRule>
    <cfRule type="containsText" dxfId="199" priority="94" operator="containsText" text="Cumplida">
      <formula>NOT(ISERROR(SEARCH("Cumplida",AW5)))</formula>
    </cfRule>
  </conditionalFormatting>
  <conditionalFormatting sqref="AW5:AW19">
    <cfRule type="containsText" dxfId="198" priority="90" stopIfTrue="1" operator="containsText" text="Cumplida">
      <formula>NOT(ISERROR(SEARCH("Cumplida",AW5)))</formula>
    </cfRule>
    <cfRule type="containsText" dxfId="197" priority="91" stopIfTrue="1" operator="containsText" text="Pendiente">
      <formula>NOT(ISERROR(SEARCH("Pendiente",AW5)))</formula>
    </cfRule>
  </conditionalFormatting>
  <conditionalFormatting sqref="AW5:AW19">
    <cfRule type="containsText" dxfId="196" priority="95" stopIfTrue="1" operator="containsText" text="CUMPLIDA">
      <formula>NOT(ISERROR(SEARCH("CUMPLIDA",AW5)))</formula>
    </cfRule>
  </conditionalFormatting>
  <conditionalFormatting sqref="AW5:AW19">
    <cfRule type="containsText" dxfId="195" priority="96" operator="containsText" text="INCUMPLIDA">
      <formula>NOT(ISERROR(SEARCH("INCUMPLIDA",AW5)))</formula>
    </cfRule>
  </conditionalFormatting>
  <conditionalFormatting sqref="BF21">
    <cfRule type="containsText" dxfId="194" priority="85" operator="containsText" text="Cumplida">
      <formula>NOT(ISERROR(SEARCH("Cumplida",BF21)))</formula>
    </cfRule>
    <cfRule type="containsText" dxfId="193" priority="86" operator="containsText" text="Pendiente">
      <formula>NOT(ISERROR(SEARCH("Pendiente",BF21)))</formula>
    </cfRule>
    <cfRule type="containsText" dxfId="192" priority="87" operator="containsText" text="Cumplida">
      <formula>NOT(ISERROR(SEARCH("Cumplida",BF21)))</formula>
    </cfRule>
  </conditionalFormatting>
  <conditionalFormatting sqref="BF21">
    <cfRule type="containsText" dxfId="191" priority="83" stopIfTrue="1" operator="containsText" text="Cumplida">
      <formula>NOT(ISERROR(SEARCH("Cumplida",BF21)))</formula>
    </cfRule>
    <cfRule type="containsText" dxfId="190" priority="84" stopIfTrue="1" operator="containsText" text="Pendiente">
      <formula>NOT(ISERROR(SEARCH("Pendiente",BF21)))</formula>
    </cfRule>
  </conditionalFormatting>
  <conditionalFormatting sqref="BF21">
    <cfRule type="containsText" dxfId="189" priority="88" stopIfTrue="1" operator="containsText" text="CUMPLIDA">
      <formula>NOT(ISERROR(SEARCH("CUMPLIDA",BF21)))</formula>
    </cfRule>
  </conditionalFormatting>
  <conditionalFormatting sqref="BF21">
    <cfRule type="containsText" dxfId="188" priority="89" operator="containsText" text="INCUMPLIDA">
      <formula>NOT(ISERROR(SEARCH("INCUMPLIDA",BF21)))</formula>
    </cfRule>
  </conditionalFormatting>
  <conditionalFormatting sqref="BP20">
    <cfRule type="containsText" dxfId="187" priority="80" operator="containsText" text="cerrada">
      <formula>NOT(ISERROR(SEARCH("cerrada",BP20)))</formula>
    </cfRule>
    <cfRule type="containsText" dxfId="186" priority="81" operator="containsText" text="cerrado">
      <formula>NOT(ISERROR(SEARCH("cerrado",BP20)))</formula>
    </cfRule>
    <cfRule type="containsText" dxfId="185" priority="82" operator="containsText" text="Abierto">
      <formula>NOT(ISERROR(SEARCH("Abierto",BP20)))</formula>
    </cfRule>
  </conditionalFormatting>
  <conditionalFormatting sqref="AT20">
    <cfRule type="containsText" dxfId="184" priority="76" stopIfTrue="1" operator="containsText" text="EN TERMINO">
      <formula>NOT(ISERROR(SEARCH("EN TERMINO",AT20)))</formula>
    </cfRule>
    <cfRule type="containsText" priority="77" operator="containsText" text="AMARILLO">
      <formula>NOT(ISERROR(SEARCH("AMARILLO",AT20)))</formula>
    </cfRule>
    <cfRule type="containsText" dxfId="183" priority="78" stopIfTrue="1" operator="containsText" text="ALERTA">
      <formula>NOT(ISERROR(SEARCH("ALERTA",AT20)))</formula>
    </cfRule>
    <cfRule type="containsText" dxfId="182" priority="79" stopIfTrue="1" operator="containsText" text="OK">
      <formula>NOT(ISERROR(SEARCH("OK",AT20)))</formula>
    </cfRule>
  </conditionalFormatting>
  <conditionalFormatting sqref="AW20">
    <cfRule type="containsText" dxfId="181" priority="71" operator="containsText" text="Cumplida">
      <formula>NOT(ISERROR(SEARCH("Cumplida",AW20)))</formula>
    </cfRule>
    <cfRule type="containsText" dxfId="180" priority="72" operator="containsText" text="Pendiente">
      <formula>NOT(ISERROR(SEARCH("Pendiente",AW20)))</formula>
    </cfRule>
    <cfRule type="containsText" dxfId="179" priority="73" operator="containsText" text="Cumplida">
      <formula>NOT(ISERROR(SEARCH("Cumplida",AW20)))</formula>
    </cfRule>
  </conditionalFormatting>
  <conditionalFormatting sqref="AW20">
    <cfRule type="containsText" dxfId="178" priority="69" stopIfTrue="1" operator="containsText" text="Cumplida">
      <formula>NOT(ISERROR(SEARCH("Cumplida",AW20)))</formula>
    </cfRule>
    <cfRule type="containsText" dxfId="177" priority="70" stopIfTrue="1" operator="containsText" text="Pendiente">
      <formula>NOT(ISERROR(SEARCH("Pendiente",AW20)))</formula>
    </cfRule>
  </conditionalFormatting>
  <conditionalFormatting sqref="AW20">
    <cfRule type="containsText" dxfId="176" priority="74" stopIfTrue="1" operator="containsText" text="CUMPLIDA">
      <formula>NOT(ISERROR(SEARCH("CUMPLIDA",AW20)))</formula>
    </cfRule>
  </conditionalFormatting>
  <conditionalFormatting sqref="AW20">
    <cfRule type="containsText" dxfId="175" priority="75" operator="containsText" text="INCUMPLIDA">
      <formula>NOT(ISERROR(SEARCH("INCUMPLIDA",AW20)))</formula>
    </cfRule>
  </conditionalFormatting>
  <conditionalFormatting sqref="AW20">
    <cfRule type="containsText" dxfId="174" priority="68" operator="containsText" text="ATENCIÓN">
      <formula>NOT(ISERROR(SEARCH("ATENCIÓN",AW20)))</formula>
    </cfRule>
  </conditionalFormatting>
  <conditionalFormatting sqref="BC20">
    <cfRule type="containsText" dxfId="173" priority="52" stopIfTrue="1" operator="containsText" text="EN TERMINO">
      <formula>NOT(ISERROR(SEARCH("EN TERMINO",BC20)))</formula>
    </cfRule>
    <cfRule type="containsText" priority="53" operator="containsText" text="AMARILLO">
      <formula>NOT(ISERROR(SEARCH("AMARILLO",BC20)))</formula>
    </cfRule>
    <cfRule type="containsText" dxfId="172" priority="54" stopIfTrue="1" operator="containsText" text="ALERTA">
      <formula>NOT(ISERROR(SEARCH("ALERTA",BC20)))</formula>
    </cfRule>
    <cfRule type="containsText" dxfId="171" priority="55" stopIfTrue="1" operator="containsText" text="OK">
      <formula>NOT(ISERROR(SEARCH("OK",BC20)))</formula>
    </cfRule>
  </conditionalFormatting>
  <conditionalFormatting sqref="BG20">
    <cfRule type="containsText" dxfId="170" priority="59" operator="containsText" text="Cumplida">
      <formula>NOT(ISERROR(SEARCH("Cumplida",BG20)))</formula>
    </cfRule>
    <cfRule type="containsText" dxfId="169" priority="60" operator="containsText" text="Pendiente">
      <formula>NOT(ISERROR(SEARCH("Pendiente",BG20)))</formula>
    </cfRule>
    <cfRule type="containsText" dxfId="168" priority="61" operator="containsText" text="Cumplida">
      <formula>NOT(ISERROR(SEARCH("Cumplida",BG20)))</formula>
    </cfRule>
  </conditionalFormatting>
  <conditionalFormatting sqref="BG20">
    <cfRule type="containsText" dxfId="167" priority="57" stopIfTrue="1" operator="containsText" text="Cumplida">
      <formula>NOT(ISERROR(SEARCH("Cumplida",BG20)))</formula>
    </cfRule>
    <cfRule type="containsText" dxfId="166" priority="58" stopIfTrue="1" operator="containsText" text="Pendiente">
      <formula>NOT(ISERROR(SEARCH("Pendiente",BG20)))</formula>
    </cfRule>
  </conditionalFormatting>
  <conditionalFormatting sqref="BG20">
    <cfRule type="containsText" dxfId="165" priority="62" stopIfTrue="1" operator="containsText" text="CUMPLIDA">
      <formula>NOT(ISERROR(SEARCH("CUMPLIDA",BG20)))</formula>
    </cfRule>
  </conditionalFormatting>
  <conditionalFormatting sqref="BG20">
    <cfRule type="containsText" dxfId="164" priority="63" operator="containsText" text="INCUMPLIDA">
      <formula>NOT(ISERROR(SEARCH("INCUMPLIDA",BG20)))</formula>
    </cfRule>
  </conditionalFormatting>
  <conditionalFormatting sqref="BG20">
    <cfRule type="containsText" dxfId="163" priority="56" operator="containsText" text="ATENCIÓN">
      <formula>NOT(ISERROR(SEARCH("ATENCIÓN",BG20)))</formula>
    </cfRule>
  </conditionalFormatting>
  <conditionalFormatting sqref="BF20">
    <cfRule type="containsText" dxfId="162" priority="47" operator="containsText" text="Cumplida">
      <formula>NOT(ISERROR(SEARCH("Cumplida",BF20)))</formula>
    </cfRule>
    <cfRule type="containsText" dxfId="161" priority="48" operator="containsText" text="Pendiente">
      <formula>NOT(ISERROR(SEARCH("Pendiente",BF20)))</formula>
    </cfRule>
    <cfRule type="containsText" dxfId="160" priority="49" operator="containsText" text="Cumplida">
      <formula>NOT(ISERROR(SEARCH("Cumplida",BF20)))</formula>
    </cfRule>
  </conditionalFormatting>
  <conditionalFormatting sqref="BF20">
    <cfRule type="containsText" dxfId="159" priority="45" stopIfTrue="1" operator="containsText" text="Cumplida">
      <formula>NOT(ISERROR(SEARCH("Cumplida",BF20)))</formula>
    </cfRule>
    <cfRule type="containsText" dxfId="158" priority="46" stopIfTrue="1" operator="containsText" text="Pendiente">
      <formula>NOT(ISERROR(SEARCH("Pendiente",BF20)))</formula>
    </cfRule>
  </conditionalFormatting>
  <conditionalFormatting sqref="BF20">
    <cfRule type="containsText" dxfId="157" priority="50" stopIfTrue="1" operator="containsText" text="CUMPLIDA">
      <formula>NOT(ISERROR(SEARCH("CUMPLIDA",BF20)))</formula>
    </cfRule>
  </conditionalFormatting>
  <conditionalFormatting sqref="BF20">
    <cfRule type="containsText" dxfId="156" priority="51" operator="containsText" text="INCUMPLIDA">
      <formula>NOT(ISERROR(SEARCH("INCUMPLIDA",BF20)))</formula>
    </cfRule>
  </conditionalFormatting>
  <conditionalFormatting sqref="BF20">
    <cfRule type="containsText" dxfId="155" priority="44" operator="containsText" text="ATENCIÓN">
      <formula>NOT(ISERROR(SEARCH("ATENCIÓN",BF20)))</formula>
    </cfRule>
  </conditionalFormatting>
  <conditionalFormatting sqref="AC22:AC38">
    <cfRule type="containsText" dxfId="154" priority="40" stopIfTrue="1" operator="containsText" text="EN TERMINO">
      <formula>NOT(ISERROR(SEARCH("EN TERMINO",AC22)))</formula>
    </cfRule>
    <cfRule type="containsText" priority="41" operator="containsText" text="AMARILLO">
      <formula>NOT(ISERROR(SEARCH("AMARILLO",AC22)))</formula>
    </cfRule>
    <cfRule type="containsText" dxfId="153" priority="42" stopIfTrue="1" operator="containsText" text="ALERTA">
      <formula>NOT(ISERROR(SEARCH("ALERTA",AC22)))</formula>
    </cfRule>
    <cfRule type="containsText" dxfId="152" priority="43" stopIfTrue="1" operator="containsText" text="OK">
      <formula>NOT(ISERROR(SEARCH("OK",AC22)))</formula>
    </cfRule>
  </conditionalFormatting>
  <conditionalFormatting sqref="AF39">
    <cfRule type="containsText" dxfId="151" priority="23" stopIfTrue="1" operator="containsText" text="CUMPLIDA">
      <formula>NOT(ISERROR(SEARCH("CUMPLIDA",AF39)))</formula>
    </cfRule>
  </conditionalFormatting>
  <conditionalFormatting sqref="AF22:AF24">
    <cfRule type="containsText" dxfId="150" priority="27" operator="containsText" text="Cumplida">
      <formula>NOT(ISERROR(SEARCH("Cumplida",AF22)))</formula>
    </cfRule>
    <cfRule type="containsText" dxfId="149" priority="28" operator="containsText" text="Pendiente">
      <formula>NOT(ISERROR(SEARCH("Pendiente",AF22)))</formula>
    </cfRule>
    <cfRule type="containsText" dxfId="148" priority="29" operator="containsText" text="Cumplida">
      <formula>NOT(ISERROR(SEARCH("Cumplida",AF22)))</formula>
    </cfRule>
  </conditionalFormatting>
  <conditionalFormatting sqref="AF22:AF24">
    <cfRule type="containsText" dxfId="147" priority="25" stopIfTrue="1" operator="containsText" text="Cumplida">
      <formula>NOT(ISERROR(SEARCH("Cumplida",AF22)))</formula>
    </cfRule>
    <cfRule type="containsText" dxfId="146" priority="26" stopIfTrue="1" operator="containsText" text="Pendiente">
      <formula>NOT(ISERROR(SEARCH("Pendiente",AF22)))</formula>
    </cfRule>
  </conditionalFormatting>
  <conditionalFormatting sqref="AF22:AF24">
    <cfRule type="containsText" dxfId="145" priority="30" stopIfTrue="1" operator="containsText" text="CUMPLIDA">
      <formula>NOT(ISERROR(SEARCH("CUMPLIDA",AF22)))</formula>
    </cfRule>
  </conditionalFormatting>
  <conditionalFormatting sqref="AF22:AF24">
    <cfRule type="containsText" dxfId="144" priority="31" operator="containsText" text="INCUMPLIDA">
      <formula>NOT(ISERROR(SEARCH("INCUMPLIDA",AF22)))</formula>
    </cfRule>
  </conditionalFormatting>
  <conditionalFormatting sqref="AF22:AF24">
    <cfRule type="containsText" dxfId="143" priority="24" operator="containsText" text="ATENCIÓN">
      <formula>NOT(ISERROR(SEARCH("ATENCIÓN",AF22)))</formula>
    </cfRule>
  </conditionalFormatting>
  <conditionalFormatting sqref="AF39">
    <cfRule type="containsText" dxfId="142" priority="22" stopIfTrue="1" operator="containsText" text="INCUMPLIDA">
      <formula>NOT(ISERROR(SEARCH("INCUMPLIDA",AF39)))</formula>
    </cfRule>
  </conditionalFormatting>
  <conditionalFormatting sqref="AF39">
    <cfRule type="containsText" dxfId="141" priority="21" stopIfTrue="1" operator="containsText" text="PENDIENTE">
      <formula>NOT(ISERROR(SEARCH("PENDIENTE",AF39)))</formula>
    </cfRule>
  </conditionalFormatting>
  <conditionalFormatting sqref="AC39:AC42">
    <cfRule type="containsText" dxfId="140" priority="17" stopIfTrue="1" operator="containsText" text="EN TERMINO">
      <formula>NOT(ISERROR(SEARCH("EN TERMINO",AC39)))</formula>
    </cfRule>
    <cfRule type="containsText" priority="18" operator="containsText" text="AMARILLO">
      <formula>NOT(ISERROR(SEARCH("AMARILLO",AC39)))</formula>
    </cfRule>
    <cfRule type="containsText" dxfId="139" priority="19" stopIfTrue="1" operator="containsText" text="ALERTA">
      <formula>NOT(ISERROR(SEARCH("ALERTA",AC39)))</formula>
    </cfRule>
    <cfRule type="containsText" dxfId="138" priority="20" stopIfTrue="1" operator="containsText" text="OK">
      <formula>NOT(ISERROR(SEARCH("OK",AC39)))</formula>
    </cfRule>
  </conditionalFormatting>
  <conditionalFormatting sqref="AF25:AF38">
    <cfRule type="containsText" dxfId="137" priority="12" operator="containsText" text="Cumplida">
      <formula>NOT(ISERROR(SEARCH("Cumplida",AF25)))</formula>
    </cfRule>
    <cfRule type="containsText" dxfId="136" priority="13" operator="containsText" text="Pendiente">
      <formula>NOT(ISERROR(SEARCH("Pendiente",AF25)))</formula>
    </cfRule>
    <cfRule type="containsText" dxfId="135" priority="14" operator="containsText" text="Cumplida">
      <formula>NOT(ISERROR(SEARCH("Cumplida",AF25)))</formula>
    </cfRule>
  </conditionalFormatting>
  <conditionalFormatting sqref="AF25:AF38">
    <cfRule type="containsText" dxfId="134" priority="10" stopIfTrue="1" operator="containsText" text="Cumplida">
      <formula>NOT(ISERROR(SEARCH("Cumplida",AF25)))</formula>
    </cfRule>
    <cfRule type="containsText" dxfId="133" priority="11" stopIfTrue="1" operator="containsText" text="Pendiente">
      <formula>NOT(ISERROR(SEARCH("Pendiente",AF25)))</formula>
    </cfRule>
  </conditionalFormatting>
  <conditionalFormatting sqref="AF25:AF38">
    <cfRule type="containsText" dxfId="132" priority="15" stopIfTrue="1" operator="containsText" text="CUMPLIDA">
      <formula>NOT(ISERROR(SEARCH("CUMPLIDA",AF25)))</formula>
    </cfRule>
  </conditionalFormatting>
  <conditionalFormatting sqref="AF25:AF38">
    <cfRule type="containsText" dxfId="131" priority="16" operator="containsText" text="INCUMPLIDA">
      <formula>NOT(ISERROR(SEARCH("INCUMPLIDA",AF25)))</formula>
    </cfRule>
  </conditionalFormatting>
  <conditionalFormatting sqref="AF25:AF38">
    <cfRule type="containsText" dxfId="130" priority="9" operator="containsText" text="ATENCIÓN">
      <formula>NOT(ISERROR(SEARCH("ATENCIÓN",AF25)))</formula>
    </cfRule>
  </conditionalFormatting>
  <conditionalFormatting sqref="AF40:AF42">
    <cfRule type="containsText" dxfId="129" priority="4" operator="containsText" text="Cumplida">
      <formula>NOT(ISERROR(SEARCH("Cumplida",AF40)))</formula>
    </cfRule>
    <cfRule type="containsText" dxfId="128" priority="5" operator="containsText" text="Pendiente">
      <formula>NOT(ISERROR(SEARCH("Pendiente",AF40)))</formula>
    </cfRule>
    <cfRule type="containsText" dxfId="127" priority="6" operator="containsText" text="Cumplida">
      <formula>NOT(ISERROR(SEARCH("Cumplida",AF40)))</formula>
    </cfRule>
  </conditionalFormatting>
  <conditionalFormatting sqref="AF40:AF42">
    <cfRule type="containsText" dxfId="126" priority="2" stopIfTrue="1" operator="containsText" text="Cumplida">
      <formula>NOT(ISERROR(SEARCH("Cumplida",AF40)))</formula>
    </cfRule>
    <cfRule type="containsText" dxfId="125" priority="3" stopIfTrue="1" operator="containsText" text="Pendiente">
      <formula>NOT(ISERROR(SEARCH("Pendiente",AF40)))</formula>
    </cfRule>
  </conditionalFormatting>
  <conditionalFormatting sqref="AF40:AF42">
    <cfRule type="containsText" dxfId="124" priority="7" stopIfTrue="1" operator="containsText" text="CUMPLIDA">
      <formula>NOT(ISERROR(SEARCH("CUMPLIDA",AF40)))</formula>
    </cfRule>
  </conditionalFormatting>
  <conditionalFormatting sqref="AF40:AF42">
    <cfRule type="containsText" dxfId="123" priority="8" operator="containsText" text="INCUMPLIDA">
      <formula>NOT(ISERROR(SEARCH("INCUMPLIDA",AF40)))</formula>
    </cfRule>
  </conditionalFormatting>
  <conditionalFormatting sqref="AF40:AF42">
    <cfRule type="containsText" dxfId="122" priority="1" operator="containsText" text="ATENCIÓN">
      <formula>NOT(ISERROR(SEARCH("ATENCIÓN",AF40)))</formula>
    </cfRule>
  </conditionalFormatting>
  <dataValidations count="3">
    <dataValidation type="textLength" allowBlank="1" showInputMessage="1" showErrorMessage="1" errorTitle="Entrada no válida" error="Escriba un texto  Maximo 100 Caracteres" promptTitle="Cualquier contenido Maximo 100 Caracteres" sqref="P19:P24 P40:P41 P28:P38">
      <formula1>0</formula1>
      <formula2>100</formula2>
    </dataValidation>
    <dataValidation type="date" allowBlank="1" showInputMessage="1" errorTitle="Entrada no válida" error="Por favor escriba una fecha válida (AAAA/MM/DD)" promptTitle="Ingrese una fecha (AAAA/MM/DD)" sqref="V22:W24 W28:W29">
      <formula1>1900/1/1</formula1>
      <formula2>3000/1/1</formula2>
    </dataValidation>
    <dataValidation type="decimal" allowBlank="1" showInputMessage="1" showErrorMessage="1" errorTitle="Entrada no válida" error="Por favor escriba un número" promptTitle="Escriba un número en esta casilla" sqref="M22:M24 M28">
      <formula1>-999999</formula1>
      <formula2>999999</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28"/>
  <sheetViews>
    <sheetView tabSelected="1" zoomScale="70" zoomScaleNormal="70" workbookViewId="0">
      <pane xSplit="13" ySplit="4" topLeftCell="AF6" activePane="bottomRight" state="frozen"/>
      <selection pane="topRight" activeCell="N1" sqref="N1"/>
      <selection pane="bottomLeft" activeCell="A5" sqref="A5"/>
      <selection pane="bottomRight" activeCell="AJ15" sqref="AJ15"/>
    </sheetView>
  </sheetViews>
  <sheetFormatPr baseColWidth="10" defaultRowHeight="35.1" customHeight="1" outlineLevelCol="1" x14ac:dyDescent="0.25"/>
  <cols>
    <col min="1" max="7" width="11.42578125" style="9"/>
    <col min="8" max="8" width="26.85546875" style="9" hidden="1" customWidth="1"/>
    <col min="9" max="9" width="13.5703125" style="9" customWidth="1"/>
    <col min="10" max="11" width="20.28515625" style="9" customWidth="1" outlineLevel="1"/>
    <col min="12" max="13" width="11.42578125" style="9" customWidth="1" outlineLevel="1"/>
    <col min="14" max="14" width="4.5703125" style="9" customWidth="1" outlineLevel="1"/>
    <col min="15" max="15" width="4.28515625" style="9" customWidth="1" outlineLevel="1"/>
    <col min="16" max="24" width="11.42578125" style="9" customWidth="1" outlineLevel="1"/>
    <col min="25" max="29" width="11.42578125" style="9"/>
    <col min="30" max="30" width="41.42578125" style="9" customWidth="1"/>
    <col min="31" max="31" width="11.42578125" style="9"/>
    <col min="32" max="32" width="12.85546875" style="9" customWidth="1"/>
    <col min="33" max="38" width="11.42578125" style="9" customWidth="1"/>
    <col min="39" max="39" width="15.28515625" style="9" customWidth="1"/>
    <col min="40" max="41" width="11.42578125" style="9" customWidth="1"/>
    <col min="42" max="42" width="15.42578125" style="9" customWidth="1"/>
    <col min="43" max="49" width="11.42578125" style="9" customWidth="1"/>
    <col min="50" max="57" width="11.42578125" style="9" customWidth="1" outlineLevel="1"/>
    <col min="58" max="58" width="11.42578125" style="9" customWidth="1"/>
    <col min="59" max="66" width="11.42578125" style="9" customWidth="1" outlineLevel="1"/>
    <col min="67" max="67" width="11.42578125" style="9" customWidth="1"/>
    <col min="68" max="68" width="10.85546875" style="9" customWidth="1"/>
    <col min="69" max="71" width="15.140625" style="9" customWidth="1"/>
    <col min="72" max="72" width="15.140625" style="152" customWidth="1"/>
    <col min="73" max="73" width="15.140625" style="12" customWidth="1"/>
    <col min="74" max="77" width="15.140625" style="152" customWidth="1"/>
    <col min="78" max="97" width="11.42578125" style="152"/>
    <col min="98" max="16384" width="11.42578125" style="9"/>
  </cols>
  <sheetData>
    <row r="1" spans="1:77" ht="35.1" customHeight="1" x14ac:dyDescent="0.25">
      <c r="A1" s="184" t="s">
        <v>0</v>
      </c>
      <c r="B1" s="184"/>
      <c r="C1" s="184"/>
      <c r="D1" s="184"/>
      <c r="E1" s="184"/>
      <c r="F1" s="184"/>
      <c r="G1" s="184"/>
      <c r="H1" s="184"/>
      <c r="I1" s="184"/>
      <c r="J1" s="185" t="s">
        <v>1</v>
      </c>
      <c r="K1" s="185"/>
      <c r="L1" s="185"/>
      <c r="M1" s="185"/>
      <c r="N1" s="185"/>
      <c r="O1" s="185"/>
      <c r="P1" s="185"/>
      <c r="Q1" s="185"/>
      <c r="R1" s="185"/>
      <c r="S1" s="185"/>
      <c r="T1" s="185"/>
      <c r="U1" s="185"/>
      <c r="V1" s="185"/>
      <c r="W1" s="185"/>
      <c r="X1" s="186" t="s">
        <v>146</v>
      </c>
      <c r="Y1" s="186"/>
      <c r="Z1" s="186"/>
      <c r="AA1" s="186"/>
      <c r="AB1" s="186"/>
      <c r="AC1" s="186"/>
      <c r="AD1" s="186"/>
      <c r="AE1" s="186"/>
      <c r="AF1" s="186"/>
      <c r="AG1" s="187" t="s">
        <v>168</v>
      </c>
      <c r="AH1" s="187"/>
      <c r="AI1" s="187"/>
      <c r="AJ1" s="187"/>
      <c r="AK1" s="187"/>
      <c r="AL1" s="187"/>
      <c r="AM1" s="187"/>
      <c r="AN1" s="187"/>
      <c r="AO1" s="188" t="s">
        <v>74</v>
      </c>
      <c r="AP1" s="188"/>
      <c r="AQ1" s="188"/>
      <c r="AR1" s="188"/>
      <c r="AS1" s="188"/>
      <c r="AT1" s="188"/>
      <c r="AU1" s="188"/>
      <c r="AV1" s="188"/>
      <c r="AW1" s="149"/>
      <c r="AX1" s="197" t="s">
        <v>75</v>
      </c>
      <c r="AY1" s="197"/>
      <c r="AZ1" s="197"/>
      <c r="BA1" s="197"/>
      <c r="BB1" s="197"/>
      <c r="BC1" s="197"/>
      <c r="BD1" s="197"/>
      <c r="BE1" s="197"/>
      <c r="BF1" s="197"/>
      <c r="BG1" s="198" t="s">
        <v>296</v>
      </c>
      <c r="BH1" s="198"/>
      <c r="BI1" s="198"/>
      <c r="BJ1" s="198"/>
      <c r="BK1" s="198"/>
      <c r="BL1" s="198"/>
      <c r="BM1" s="198"/>
      <c r="BN1" s="198"/>
      <c r="BO1" s="198"/>
      <c r="BP1" s="136"/>
      <c r="BQ1" s="136" t="s">
        <v>2</v>
      </c>
      <c r="BR1" s="136"/>
      <c r="BS1" s="136"/>
      <c r="BT1" s="91"/>
    </row>
    <row r="2" spans="1:77" ht="35.1" customHeight="1" x14ac:dyDescent="0.25">
      <c r="A2" s="190" t="s">
        <v>3</v>
      </c>
      <c r="B2" s="190" t="s">
        <v>4</v>
      </c>
      <c r="C2" s="190" t="s">
        <v>5</v>
      </c>
      <c r="D2" s="190" t="s">
        <v>6</v>
      </c>
      <c r="E2" s="190" t="s">
        <v>7</v>
      </c>
      <c r="F2" s="190" t="s">
        <v>8</v>
      </c>
      <c r="G2" s="190" t="s">
        <v>9</v>
      </c>
      <c r="H2" s="190" t="s">
        <v>10</v>
      </c>
      <c r="I2" s="190" t="s">
        <v>11</v>
      </c>
      <c r="J2" s="192" t="s">
        <v>12</v>
      </c>
      <c r="K2" s="185" t="s">
        <v>13</v>
      </c>
      <c r="L2" s="185"/>
      <c r="M2" s="185"/>
      <c r="N2" s="192" t="s">
        <v>14</v>
      </c>
      <c r="O2" s="192" t="s">
        <v>15</v>
      </c>
      <c r="P2" s="192" t="s">
        <v>16</v>
      </c>
      <c r="Q2" s="192" t="s">
        <v>17</v>
      </c>
      <c r="R2" s="192" t="s">
        <v>18</v>
      </c>
      <c r="S2" s="192" t="s">
        <v>19</v>
      </c>
      <c r="T2" s="192" t="s">
        <v>20</v>
      </c>
      <c r="U2" s="192" t="s">
        <v>21</v>
      </c>
      <c r="V2" s="192" t="s">
        <v>22</v>
      </c>
      <c r="W2" s="192" t="s">
        <v>23</v>
      </c>
      <c r="X2" s="189" t="s">
        <v>76</v>
      </c>
      <c r="Y2" s="189" t="s">
        <v>24</v>
      </c>
      <c r="Z2" s="189" t="s">
        <v>25</v>
      </c>
      <c r="AA2" s="189" t="s">
        <v>26</v>
      </c>
      <c r="AB2" s="189" t="s">
        <v>69</v>
      </c>
      <c r="AC2" s="189" t="s">
        <v>27</v>
      </c>
      <c r="AD2" s="189" t="s">
        <v>28</v>
      </c>
      <c r="AE2" s="189" t="s">
        <v>29</v>
      </c>
      <c r="AF2" s="189" t="s">
        <v>77</v>
      </c>
      <c r="AG2" s="191" t="s">
        <v>30</v>
      </c>
      <c r="AH2" s="191" t="s">
        <v>31</v>
      </c>
      <c r="AI2" s="191" t="s">
        <v>32</v>
      </c>
      <c r="AJ2" s="191" t="s">
        <v>33</v>
      </c>
      <c r="AK2" s="191" t="s">
        <v>70</v>
      </c>
      <c r="AL2" s="191" t="s">
        <v>34</v>
      </c>
      <c r="AM2" s="191" t="s">
        <v>35</v>
      </c>
      <c r="AN2" s="191" t="s">
        <v>77</v>
      </c>
      <c r="AO2" s="196" t="s">
        <v>36</v>
      </c>
      <c r="AP2" s="196" t="s">
        <v>37</v>
      </c>
      <c r="AQ2" s="196" t="s">
        <v>38</v>
      </c>
      <c r="AR2" s="196" t="s">
        <v>39</v>
      </c>
      <c r="AS2" s="196" t="s">
        <v>71</v>
      </c>
      <c r="AT2" s="196" t="s">
        <v>40</v>
      </c>
      <c r="AU2" s="196" t="s">
        <v>41</v>
      </c>
      <c r="AV2" s="196" t="s">
        <v>42</v>
      </c>
      <c r="AW2" s="196" t="s">
        <v>43</v>
      </c>
      <c r="AX2" s="194" t="s">
        <v>36</v>
      </c>
      <c r="AY2" s="194" t="s">
        <v>37</v>
      </c>
      <c r="AZ2" s="194" t="s">
        <v>38</v>
      </c>
      <c r="BA2" s="194" t="s">
        <v>39</v>
      </c>
      <c r="BB2" s="194" t="s">
        <v>72</v>
      </c>
      <c r="BC2" s="194" t="s">
        <v>40</v>
      </c>
      <c r="BD2" s="194" t="s">
        <v>41</v>
      </c>
      <c r="BE2" s="194" t="s">
        <v>42</v>
      </c>
      <c r="BF2" s="194" t="s">
        <v>43</v>
      </c>
      <c r="BG2" s="199" t="s">
        <v>36</v>
      </c>
      <c r="BH2" s="199" t="s">
        <v>37</v>
      </c>
      <c r="BI2" s="199" t="s">
        <v>38</v>
      </c>
      <c r="BJ2" s="199" t="s">
        <v>39</v>
      </c>
      <c r="BK2" s="199" t="s">
        <v>72</v>
      </c>
      <c r="BL2" s="199" t="s">
        <v>40</v>
      </c>
      <c r="BM2" s="199" t="s">
        <v>41</v>
      </c>
      <c r="BN2" s="199" t="s">
        <v>42</v>
      </c>
      <c r="BO2" s="199" t="s">
        <v>43</v>
      </c>
      <c r="BP2" s="195" t="s">
        <v>73</v>
      </c>
      <c r="BQ2" s="195" t="s">
        <v>44</v>
      </c>
      <c r="BR2" s="195" t="s">
        <v>45</v>
      </c>
      <c r="BS2" s="193" t="s">
        <v>46</v>
      </c>
      <c r="BT2" s="150"/>
    </row>
    <row r="3" spans="1:77" ht="35.1" customHeight="1" x14ac:dyDescent="0.25">
      <c r="A3" s="190"/>
      <c r="B3" s="190"/>
      <c r="C3" s="190"/>
      <c r="D3" s="190"/>
      <c r="E3" s="190"/>
      <c r="F3" s="190"/>
      <c r="G3" s="190"/>
      <c r="H3" s="190"/>
      <c r="I3" s="190"/>
      <c r="J3" s="192"/>
      <c r="K3" s="147" t="s">
        <v>47</v>
      </c>
      <c r="L3" s="147" t="s">
        <v>67</v>
      </c>
      <c r="M3" s="147" t="s">
        <v>68</v>
      </c>
      <c r="N3" s="192"/>
      <c r="O3" s="192"/>
      <c r="P3" s="192"/>
      <c r="Q3" s="192"/>
      <c r="R3" s="192"/>
      <c r="S3" s="192"/>
      <c r="T3" s="192"/>
      <c r="U3" s="192"/>
      <c r="V3" s="192"/>
      <c r="W3" s="192"/>
      <c r="X3" s="189"/>
      <c r="Y3" s="189"/>
      <c r="Z3" s="189"/>
      <c r="AA3" s="189"/>
      <c r="AB3" s="189"/>
      <c r="AC3" s="189"/>
      <c r="AD3" s="189"/>
      <c r="AE3" s="189"/>
      <c r="AF3" s="189"/>
      <c r="AG3" s="191"/>
      <c r="AH3" s="191"/>
      <c r="AI3" s="191"/>
      <c r="AJ3" s="191"/>
      <c r="AK3" s="191"/>
      <c r="AL3" s="191"/>
      <c r="AM3" s="191"/>
      <c r="AN3" s="191"/>
      <c r="AO3" s="196"/>
      <c r="AP3" s="196"/>
      <c r="AQ3" s="196"/>
      <c r="AR3" s="196"/>
      <c r="AS3" s="196"/>
      <c r="AT3" s="196"/>
      <c r="AU3" s="196"/>
      <c r="AV3" s="196"/>
      <c r="AW3" s="196"/>
      <c r="AX3" s="194"/>
      <c r="AY3" s="194"/>
      <c r="AZ3" s="194"/>
      <c r="BA3" s="194"/>
      <c r="BB3" s="194"/>
      <c r="BC3" s="194"/>
      <c r="BD3" s="194"/>
      <c r="BE3" s="194"/>
      <c r="BF3" s="194"/>
      <c r="BG3" s="199"/>
      <c r="BH3" s="199"/>
      <c r="BI3" s="199"/>
      <c r="BJ3" s="199"/>
      <c r="BK3" s="199"/>
      <c r="BL3" s="199"/>
      <c r="BM3" s="199"/>
      <c r="BN3" s="199"/>
      <c r="BO3" s="199"/>
      <c r="BP3" s="195"/>
      <c r="BQ3" s="195"/>
      <c r="BR3" s="195"/>
      <c r="BS3" s="193"/>
      <c r="BT3" s="150"/>
    </row>
    <row r="4" spans="1:77" ht="35.1" customHeight="1" x14ac:dyDescent="0.25">
      <c r="A4" s="3" t="s">
        <v>48</v>
      </c>
      <c r="B4" s="3" t="s">
        <v>49</v>
      </c>
      <c r="C4" s="3" t="s">
        <v>50</v>
      </c>
      <c r="D4" s="3" t="s">
        <v>51</v>
      </c>
      <c r="E4" s="3" t="s">
        <v>52</v>
      </c>
      <c r="F4" s="3" t="s">
        <v>49</v>
      </c>
      <c r="G4" s="3" t="s">
        <v>53</v>
      </c>
      <c r="H4" s="3" t="s">
        <v>50</v>
      </c>
      <c r="I4" s="3" t="s">
        <v>54</v>
      </c>
      <c r="J4" s="4" t="s">
        <v>55</v>
      </c>
      <c r="K4" s="4" t="s">
        <v>56</v>
      </c>
      <c r="L4" s="4"/>
      <c r="M4" s="4" t="s">
        <v>57</v>
      </c>
      <c r="N4" s="4" t="s">
        <v>50</v>
      </c>
      <c r="O4" s="4" t="s">
        <v>58</v>
      </c>
      <c r="P4" s="4" t="s">
        <v>50</v>
      </c>
      <c r="Q4" s="4" t="s">
        <v>58</v>
      </c>
      <c r="R4" s="4" t="s">
        <v>59</v>
      </c>
      <c r="S4" s="4" t="s">
        <v>60</v>
      </c>
      <c r="T4" s="4" t="s">
        <v>50</v>
      </c>
      <c r="U4" s="4" t="s">
        <v>61</v>
      </c>
      <c r="V4" s="4" t="s">
        <v>49</v>
      </c>
      <c r="W4" s="4" t="s">
        <v>49</v>
      </c>
      <c r="X4" s="5" t="s">
        <v>49</v>
      </c>
      <c r="Y4" s="5" t="s">
        <v>62</v>
      </c>
      <c r="Z4" s="5" t="s">
        <v>63</v>
      </c>
      <c r="AA4" s="5" t="s">
        <v>64</v>
      </c>
      <c r="AB4" s="5" t="s">
        <v>64</v>
      </c>
      <c r="AC4" s="5" t="s">
        <v>58</v>
      </c>
      <c r="AD4" s="5" t="s">
        <v>65</v>
      </c>
      <c r="AE4" s="5" t="s">
        <v>50</v>
      </c>
      <c r="AF4" s="5"/>
      <c r="AG4" s="6" t="s">
        <v>49</v>
      </c>
      <c r="AH4" s="6" t="s">
        <v>62</v>
      </c>
      <c r="AI4" s="6" t="s">
        <v>63</v>
      </c>
      <c r="AJ4" s="6" t="s">
        <v>64</v>
      </c>
      <c r="AK4" s="6" t="s">
        <v>64</v>
      </c>
      <c r="AL4" s="6" t="s">
        <v>58</v>
      </c>
      <c r="AM4" s="6" t="s">
        <v>65</v>
      </c>
      <c r="AN4" s="6" t="s">
        <v>50</v>
      </c>
      <c r="AO4" s="7" t="s">
        <v>49</v>
      </c>
      <c r="AP4" s="7" t="s">
        <v>62</v>
      </c>
      <c r="AQ4" s="7" t="s">
        <v>63</v>
      </c>
      <c r="AR4" s="7" t="s">
        <v>64</v>
      </c>
      <c r="AS4" s="7" t="s">
        <v>64</v>
      </c>
      <c r="AT4" s="7" t="s">
        <v>58</v>
      </c>
      <c r="AU4" s="7" t="s">
        <v>65</v>
      </c>
      <c r="AV4" s="7" t="s">
        <v>50</v>
      </c>
      <c r="AW4" s="7"/>
      <c r="AX4" s="8" t="s">
        <v>49</v>
      </c>
      <c r="AY4" s="8" t="s">
        <v>62</v>
      </c>
      <c r="AZ4" s="8" t="s">
        <v>63</v>
      </c>
      <c r="BA4" s="8" t="s">
        <v>64</v>
      </c>
      <c r="BB4" s="8" t="s">
        <v>64</v>
      </c>
      <c r="BC4" s="8" t="s">
        <v>58</v>
      </c>
      <c r="BD4" s="8" t="s">
        <v>65</v>
      </c>
      <c r="BE4" s="8" t="s">
        <v>50</v>
      </c>
      <c r="BF4" s="8" t="s">
        <v>66</v>
      </c>
      <c r="BG4" s="165" t="s">
        <v>49</v>
      </c>
      <c r="BH4" s="165" t="s">
        <v>62</v>
      </c>
      <c r="BI4" s="165" t="s">
        <v>63</v>
      </c>
      <c r="BJ4" s="165" t="s">
        <v>64</v>
      </c>
      <c r="BK4" s="165" t="s">
        <v>64</v>
      </c>
      <c r="BL4" s="165" t="s">
        <v>58</v>
      </c>
      <c r="BM4" s="165" t="s">
        <v>65</v>
      </c>
      <c r="BN4" s="165" t="s">
        <v>50</v>
      </c>
      <c r="BO4" s="165" t="s">
        <v>66</v>
      </c>
      <c r="BP4" s="148"/>
      <c r="BQ4" s="148" t="s">
        <v>50</v>
      </c>
      <c r="BR4" s="148"/>
      <c r="BS4" s="193"/>
      <c r="BT4" s="150"/>
    </row>
    <row r="5" spans="1:77" s="152" customFormat="1" ht="35.1" customHeight="1" x14ac:dyDescent="0.25">
      <c r="A5" s="177">
        <v>70</v>
      </c>
      <c r="B5" s="178">
        <v>44258</v>
      </c>
      <c r="C5" s="179" t="s">
        <v>78</v>
      </c>
      <c r="E5" s="180" t="s">
        <v>131</v>
      </c>
      <c r="F5" s="177" t="s">
        <v>129</v>
      </c>
      <c r="G5" s="177" t="s">
        <v>130</v>
      </c>
      <c r="I5" s="179" t="s">
        <v>134</v>
      </c>
      <c r="J5" s="181" t="s">
        <v>147</v>
      </c>
      <c r="K5" s="76" t="s">
        <v>149</v>
      </c>
      <c r="L5" s="150" t="s">
        <v>152</v>
      </c>
      <c r="M5" s="152">
        <v>1</v>
      </c>
      <c r="P5" s="83" t="s">
        <v>165</v>
      </c>
      <c r="T5" s="10">
        <v>1</v>
      </c>
      <c r="U5" s="150" t="s">
        <v>161</v>
      </c>
      <c r="V5" s="152" t="s">
        <v>155</v>
      </c>
      <c r="W5" s="66" t="s">
        <v>156</v>
      </c>
      <c r="X5" s="153">
        <v>44377</v>
      </c>
      <c r="Y5" s="92" t="s">
        <v>171</v>
      </c>
      <c r="Z5" s="152">
        <v>0</v>
      </c>
      <c r="AA5" s="21">
        <f t="shared" ref="AA5:AA7" si="0">(IF(Z5="","",IF(OR($M5=0,$M5="",X5=""),"",Z5/$M5)))</f>
        <v>0</v>
      </c>
      <c r="AB5" s="23">
        <f t="shared" ref="AB5:AB7" si="1">(IF(OR($T5="",AA5=""),"",IF(OR($T5=0,AA5=0),0,IF((AA5*100%)/$T5&gt;100%,100%,(AA5*100%)/$T5))))</f>
        <v>0</v>
      </c>
      <c r="AC5" s="19" t="str">
        <f t="shared" ref="AC5:AC24" si="2">IF(Z5="","",IF(AB5&lt;100%, IF(AB5&lt;25%, "ALERTA","EN TERMINO"), IF(AB5=100%, "OK", "EN TERMINO")))</f>
        <v>ALERTA</v>
      </c>
      <c r="AD5" s="93" t="s">
        <v>175</v>
      </c>
      <c r="AF5" s="11" t="str">
        <f t="shared" ref="AF5:AF7" si="3">IF(AB5=100%,IF(AB5&gt;25%,"CUMPLIDA","PENDIENTE"),IF(AB5&lt;25%,"INCUMPLIDA","PENDIENTE"))</f>
        <v>INCUMPLIDA</v>
      </c>
      <c r="AN5" s="66" t="s">
        <v>178</v>
      </c>
      <c r="AO5" s="153">
        <v>44469</v>
      </c>
      <c r="AP5" s="151" t="s">
        <v>188</v>
      </c>
      <c r="AQ5" s="152">
        <v>1</v>
      </c>
      <c r="AR5" s="24">
        <f t="shared" ref="AR5" si="4">IF(AQ5="","",IF(OR($M5=0,$M5="",AO5=""),"",AQ5/$M5))</f>
        <v>1</v>
      </c>
      <c r="AS5" s="25">
        <f t="shared" ref="AS5:AS6" si="5">(IF(OR($T5="",AR5=""),"",IF(OR($T5=0,AR5=0),0,IF((AR5*100%)/$T5&gt;100%,100%,(AR5*100%)/$T5))))</f>
        <v>1</v>
      </c>
      <c r="AT5" s="19" t="str">
        <f t="shared" ref="AT5" si="6">IF(AQ5="","",IF(AS5&lt;100%, IF(AS5&lt;50%, "ALERTA","EN TERMINO"), IF(AS5=100%, "OK", "EN TERMINO")))</f>
        <v>OK</v>
      </c>
      <c r="AU5" s="151" t="s">
        <v>273</v>
      </c>
      <c r="AV5" s="150" t="s">
        <v>276</v>
      </c>
      <c r="AW5" s="11" t="str">
        <f t="shared" ref="AW5" si="7">IF(AS5=100%,IF(AS5&gt;25%,"CUMPLIDA","PENDIENTE"),IF(AS5&lt;25%,"INCUMPLIDA","PENDIENTE"))</f>
        <v>CUMPLIDA</v>
      </c>
      <c r="BQ5" s="166" t="str">
        <f>IF(BO5="CUMPLIDA","CERRADO","ABIERTO")</f>
        <v>ABIERTO</v>
      </c>
      <c r="BS5" s="77" t="s">
        <v>295</v>
      </c>
      <c r="BU5" s="12"/>
    </row>
    <row r="6" spans="1:77" s="152" customFormat="1" ht="35.1" customHeight="1" x14ac:dyDescent="0.25">
      <c r="A6" s="177"/>
      <c r="B6" s="178"/>
      <c r="C6" s="179"/>
      <c r="E6" s="180"/>
      <c r="F6" s="177"/>
      <c r="G6" s="177"/>
      <c r="I6" s="179"/>
      <c r="J6" s="181"/>
      <c r="K6" s="151" t="s">
        <v>150</v>
      </c>
      <c r="L6" s="150" t="s">
        <v>153</v>
      </c>
      <c r="M6" s="152">
        <v>1</v>
      </c>
      <c r="P6" s="83" t="s">
        <v>166</v>
      </c>
      <c r="T6" s="10">
        <v>1</v>
      </c>
      <c r="U6" s="150" t="s">
        <v>162</v>
      </c>
      <c r="V6" s="152" t="s">
        <v>157</v>
      </c>
      <c r="W6" s="152" t="s">
        <v>158</v>
      </c>
      <c r="X6" s="153">
        <v>44377</v>
      </c>
      <c r="Y6" s="9" t="s">
        <v>172</v>
      </c>
      <c r="Z6" s="71">
        <v>0.05</v>
      </c>
      <c r="AA6" s="21">
        <f t="shared" si="0"/>
        <v>0.05</v>
      </c>
      <c r="AB6" s="23">
        <f t="shared" si="1"/>
        <v>0.05</v>
      </c>
      <c r="AC6" s="19" t="str">
        <f t="shared" si="2"/>
        <v>ALERTA</v>
      </c>
      <c r="AD6" s="94" t="s">
        <v>173</v>
      </c>
      <c r="AF6" s="11" t="str">
        <f>IF(AB6=100%,IF(AB6&gt;25%,"CUMPLIDA","PENDIENTE"),IF(AB6&lt;25%,"ATENCIÓN","PENDIENTE"))</f>
        <v>ATENCIÓN</v>
      </c>
      <c r="AN6" s="1" t="s">
        <v>145</v>
      </c>
      <c r="AO6" s="128">
        <v>44469</v>
      </c>
      <c r="AP6" s="129" t="s">
        <v>274</v>
      </c>
      <c r="AQ6" s="130">
        <v>0.25</v>
      </c>
      <c r="AR6" s="131">
        <f>(IF(AQ6="","",IF(OR($M6=0,$M6="",AO6=""),"",AQ6/$M6)))</f>
        <v>0.25</v>
      </c>
      <c r="AS6" s="132">
        <f t="shared" si="5"/>
        <v>0.25</v>
      </c>
      <c r="AT6" s="133" t="str">
        <f>IF(AQ6="","",IF(AS6&lt;100%, IF(AS6&lt;25%, "ALERTA","EN TERMINO"), IF(AS6=100%, "OK", "EN TERMINO")))</f>
        <v>EN TERMINO</v>
      </c>
      <c r="AU6" s="134" t="s">
        <v>275</v>
      </c>
      <c r="AV6" s="150" t="s">
        <v>276</v>
      </c>
      <c r="AW6" s="135" t="str">
        <f>IF(AS6=100%,IF(AS6&gt;50%,"CUMPLIDA","PENDIENTE"),IF(AS6&lt;50%,"ATENCIÓN","PENDIENTE"))</f>
        <v>ATENCIÓN</v>
      </c>
      <c r="AX6" s="128">
        <v>44517</v>
      </c>
      <c r="AY6" s="134" t="s">
        <v>277</v>
      </c>
      <c r="AZ6" s="130">
        <v>0.25</v>
      </c>
      <c r="BA6" s="131">
        <f>(IF(AZ6="","",IF(OR($M6=0,$M6="",AX6=""),"",AZ6/$M6)))</f>
        <v>0.25</v>
      </c>
      <c r="BB6" s="132">
        <f>(IF(OR($T6="",BA6=""),"",IF(OR($T6=0,BA6=0),0,IF((BA6*100%)/$T6&gt;100%,100%,(BA6*100%)/$T6))))</f>
        <v>0.25</v>
      </c>
      <c r="BC6" s="133" t="str">
        <f t="shared" ref="BC6" si="8">IF(AZ6="","",IF(BB6&lt;100%, IF(BB6&lt;25%, "ALERTA","EN TERMINO"), IF(BB6=100%, "OK", "EN TERMINO")))</f>
        <v>EN TERMINO</v>
      </c>
      <c r="BD6" s="137" t="s">
        <v>278</v>
      </c>
      <c r="BE6" s="150" t="s">
        <v>276</v>
      </c>
      <c r="BF6" s="135" t="str">
        <f>IF(BB6=100%,IF(BB6&gt;50%,"CUMPLIDA","PENDIENTE"),IF(BB6&lt;50%,"ATENCIÓN","PENDIENTE"))</f>
        <v>ATENCIÓN</v>
      </c>
      <c r="BG6" s="128">
        <v>44544</v>
      </c>
      <c r="BH6" s="138" t="s">
        <v>297</v>
      </c>
      <c r="BI6" s="130">
        <v>1</v>
      </c>
      <c r="BJ6" s="131">
        <f>(IF(BI6="","",IF(OR($M6=0,$M6="",BG6=""),"",BI6/$M6)))</f>
        <v>1</v>
      </c>
      <c r="BK6" s="132">
        <f>(IF(OR($T6="",BJ6=""),"",IF(OR($T6=0,BJ6=0),0,IF((BJ6*100%)/$T6&gt;100%,100%,(BJ6*100%)/$T6))))</f>
        <v>1</v>
      </c>
      <c r="BL6" s="133" t="str">
        <f t="shared" ref="BL6" si="9">IF(BI6="","",IF(BK6&lt;100%, IF(BK6&lt;25%, "ALERTA","EN TERMINO"), IF(BK6=100%, "OK", "EN TERMINO")))</f>
        <v>OK</v>
      </c>
      <c r="BM6" s="170" t="s">
        <v>301</v>
      </c>
      <c r="BN6" s="150" t="s">
        <v>276</v>
      </c>
      <c r="BO6" s="135" t="str">
        <f>IF(BK6=100%,IF(BK6&gt;50%,"CUMPLIDA","PENDIENTE"),IF(BK6&lt;50%,"ATENCIÓN","PENDIENTE"))</f>
        <v>CUMPLIDA</v>
      </c>
      <c r="BP6" s="135"/>
      <c r="BQ6" s="166" t="s">
        <v>180</v>
      </c>
      <c r="BR6" s="130"/>
      <c r="BS6" s="130"/>
      <c r="BT6" s="130"/>
      <c r="BU6" s="130"/>
      <c r="BV6" s="130"/>
      <c r="BW6" s="130"/>
      <c r="BX6" s="130"/>
      <c r="BY6" s="130" t="s">
        <v>180</v>
      </c>
    </row>
    <row r="7" spans="1:77" s="152" customFormat="1" ht="35.1" customHeight="1" x14ac:dyDescent="0.25">
      <c r="A7" s="177"/>
      <c r="B7" s="178"/>
      <c r="C7" s="179"/>
      <c r="E7" s="180"/>
      <c r="F7" s="177"/>
      <c r="G7" s="177"/>
      <c r="I7" s="179"/>
      <c r="J7" s="151" t="s">
        <v>148</v>
      </c>
      <c r="K7" s="151" t="s">
        <v>151</v>
      </c>
      <c r="L7" s="150" t="s">
        <v>154</v>
      </c>
      <c r="M7" s="152">
        <v>1</v>
      </c>
      <c r="P7" s="83" t="s">
        <v>164</v>
      </c>
      <c r="T7" s="10">
        <v>1</v>
      </c>
      <c r="U7" s="150" t="s">
        <v>163</v>
      </c>
      <c r="V7" s="152" t="s">
        <v>159</v>
      </c>
      <c r="W7" s="152" t="s">
        <v>160</v>
      </c>
      <c r="X7" s="153">
        <v>44377</v>
      </c>
      <c r="Y7" s="78" t="s">
        <v>174</v>
      </c>
      <c r="Z7" s="152">
        <v>1</v>
      </c>
      <c r="AA7" s="21">
        <f t="shared" si="0"/>
        <v>1</v>
      </c>
      <c r="AB7" s="23">
        <f t="shared" si="1"/>
        <v>1</v>
      </c>
      <c r="AC7" s="19" t="str">
        <f t="shared" si="2"/>
        <v>OK</v>
      </c>
      <c r="AD7" s="74" t="s">
        <v>176</v>
      </c>
      <c r="AF7" s="11" t="str">
        <f t="shared" si="3"/>
        <v>CUMPLIDA</v>
      </c>
      <c r="AN7" s="1" t="s">
        <v>137</v>
      </c>
      <c r="AO7" s="153"/>
      <c r="AU7" s="151" t="s">
        <v>273</v>
      </c>
      <c r="BF7" s="11"/>
      <c r="BO7" s="11"/>
      <c r="BQ7" s="166" t="str">
        <f t="shared" ref="BQ7:BQ28" si="10">IF(BO7="CUMPLIDA","CERRADO","ABIERTO")</f>
        <v>ABIERTO</v>
      </c>
      <c r="BU7" s="12"/>
    </row>
    <row r="8" spans="1:77" s="106" customFormat="1" ht="35.1" customHeight="1" x14ac:dyDescent="0.2">
      <c r="A8" s="157">
        <v>76</v>
      </c>
      <c r="C8" s="154" t="s">
        <v>78</v>
      </c>
      <c r="E8" s="172" t="s">
        <v>190</v>
      </c>
      <c r="F8" s="157" t="s">
        <v>191</v>
      </c>
      <c r="G8" s="173" t="s">
        <v>192</v>
      </c>
      <c r="I8" s="174" t="s">
        <v>193</v>
      </c>
      <c r="J8" s="171" t="s">
        <v>194</v>
      </c>
      <c r="K8" s="156" t="s">
        <v>195</v>
      </c>
      <c r="L8" s="156" t="s">
        <v>196</v>
      </c>
      <c r="M8" s="109">
        <v>1</v>
      </c>
      <c r="P8" s="110" t="s">
        <v>197</v>
      </c>
      <c r="T8" s="104">
        <v>1</v>
      </c>
      <c r="V8" s="111">
        <v>44593</v>
      </c>
      <c r="W8" s="111">
        <v>44650</v>
      </c>
      <c r="X8" s="128">
        <v>44517</v>
      </c>
      <c r="Y8" s="129" t="s">
        <v>279</v>
      </c>
      <c r="Z8" s="130">
        <v>0.01</v>
      </c>
      <c r="AA8" s="131">
        <f>(IF(Z8="","",IF(OR($M8=0,$M8="",X8=""),"",Z8/$M8)))</f>
        <v>0.01</v>
      </c>
      <c r="AB8" s="132">
        <f>(IF(OR($T8="",AA8=""),"",IF(OR($T8=0,AA8=0),0,IF((AA8*100%)/$T8&gt;100%,100%,(AA8*100%)/$T8))))</f>
        <v>0.01</v>
      </c>
      <c r="AC8" s="133" t="str">
        <f t="shared" si="2"/>
        <v>ALERTA</v>
      </c>
      <c r="AD8" s="129" t="s">
        <v>280</v>
      </c>
      <c r="AE8" s="150" t="s">
        <v>276</v>
      </c>
      <c r="AF8" s="135" t="str">
        <f>IF(AB8=100%,IF(AB8&gt;50%,"CUMPLIDA","PENDIENTE"),IF(AB8&lt;50%,"PENDIENTE","CUMPLIDA"))</f>
        <v>PENDIENTE</v>
      </c>
      <c r="AG8" s="119">
        <v>44545</v>
      </c>
      <c r="AH8" s="137" t="s">
        <v>298</v>
      </c>
      <c r="AI8" s="160">
        <v>1</v>
      </c>
      <c r="AJ8" s="131">
        <f>IF(AI8="","",IF(OR($M8=0,$M8="",AG8=""),"",AI8/$M8))</f>
        <v>1</v>
      </c>
      <c r="AK8" s="25">
        <f t="shared" ref="AK8" si="11">(IF(OR($T8="",AJ8=""),"",IF(OR($T8=0,AJ8=0),0,IF((AJ8*100%)/$T8&gt;100%,100%,(AJ8*100%)/$T8))))</f>
        <v>1</v>
      </c>
      <c r="AL8" s="133" t="str">
        <f t="shared" ref="AL8" si="12">IF(AI8="","",IF(AK8&lt;100%, IF(AK8&lt;50%, "ALERTA","EN TERMINO"), IF(AK8=100%, "OK", "EN TERMINO")))</f>
        <v>OK</v>
      </c>
      <c r="AM8" s="168" t="s">
        <v>280</v>
      </c>
      <c r="AN8" s="167" t="str">
        <f>IF(AK8=100%,IF(AK8&gt;50%,"CUMPLIDA","PENDIENTE"),IF(AK8&lt;50%,"ATENCIÓN","PENDIENTE"))</f>
        <v>CUMPLIDA</v>
      </c>
      <c r="BQ8" s="166" t="str">
        <f t="shared" si="10"/>
        <v>ABIERTO</v>
      </c>
      <c r="BS8" s="77" t="s">
        <v>295</v>
      </c>
    </row>
    <row r="9" spans="1:77" s="106" customFormat="1" ht="35.1" customHeight="1" x14ac:dyDescent="0.2">
      <c r="A9" s="157">
        <v>76</v>
      </c>
      <c r="C9" s="154" t="s">
        <v>78</v>
      </c>
      <c r="E9" s="172"/>
      <c r="F9" s="157" t="s">
        <v>191</v>
      </c>
      <c r="G9" s="173"/>
      <c r="I9" s="174"/>
      <c r="J9" s="171"/>
      <c r="K9" s="156" t="s">
        <v>198</v>
      </c>
      <c r="L9" s="156" t="s">
        <v>81</v>
      </c>
      <c r="M9" s="109">
        <v>1</v>
      </c>
      <c r="P9" s="110" t="s">
        <v>197</v>
      </c>
      <c r="T9" s="104">
        <v>1</v>
      </c>
      <c r="V9" s="111">
        <v>44470</v>
      </c>
      <c r="W9" s="111">
        <v>44591</v>
      </c>
      <c r="X9" s="128">
        <v>44517</v>
      </c>
      <c r="Y9" s="129" t="s">
        <v>281</v>
      </c>
      <c r="Z9" s="130">
        <v>0.01</v>
      </c>
      <c r="AA9" s="131">
        <f>(IF(Z9="","",IF(OR($M9=0,$M9="",X9=""),"",Z9/$M9)))</f>
        <v>0.01</v>
      </c>
      <c r="AB9" s="132">
        <f>(IF(OR($T9="",AA9=""),"",IF(OR($T9=0,AA9=0),0,IF((AA9*100%)/$T9&gt;100%,100%,(AA9*100%)/$T9))))</f>
        <v>0.01</v>
      </c>
      <c r="AC9" s="133" t="str">
        <f t="shared" si="2"/>
        <v>ALERTA</v>
      </c>
      <c r="AD9" s="129" t="s">
        <v>280</v>
      </c>
      <c r="AE9" s="150" t="s">
        <v>276</v>
      </c>
      <c r="AF9" s="135" t="str">
        <f>IF(AB9=100%,IF(AB9&gt;50%,"CUMPLIDA","PENDIENTE"),IF(AB9&lt;50%,"PENDIENTE","CUMPLIDA"))</f>
        <v>PENDIENTE</v>
      </c>
      <c r="AG9" s="119">
        <v>44545</v>
      </c>
      <c r="AH9" s="138" t="s">
        <v>299</v>
      </c>
      <c r="AI9" s="160">
        <v>0.2</v>
      </c>
      <c r="AJ9" s="131">
        <f t="shared" ref="AJ9" si="13">IF(AI9="","",IF(OR($M9=0,$M9="",AG9=""),"",AI9/$M9))</f>
        <v>0.2</v>
      </c>
      <c r="AK9" s="25">
        <f t="shared" ref="AK9" si="14">(IF(OR($T9="",AJ9=""),"",IF(OR($T9=0,AJ9=0),0,IF((AJ9*100%)/$T9&gt;100%,100%,(AJ9*100%)/$T9))))</f>
        <v>0.2</v>
      </c>
      <c r="AL9" s="133" t="str">
        <f t="shared" ref="AL9" si="15">IF(AI9="","",IF(AK9&lt;100%, IF(AK9&lt;50%, "ALERTA","EN TERMINO"), IF(AK9=100%, "OK", "EN TERMINO")))</f>
        <v>ALERTA</v>
      </c>
      <c r="AM9" s="168" t="s">
        <v>280</v>
      </c>
      <c r="AN9" s="167" t="str">
        <f t="shared" ref="AN9:AN10" si="16">IF(AK9=100%,IF(AK9&gt;50%,"CUMPLIDA","PENDIENTE"),IF(AK9&lt;50%,"ATENCIÓN","PENDIENTE"))</f>
        <v>ATENCIÓN</v>
      </c>
      <c r="BQ9" s="166" t="str">
        <f t="shared" si="10"/>
        <v>ABIERTO</v>
      </c>
    </row>
    <row r="10" spans="1:77" s="106" customFormat="1" ht="35.1" customHeight="1" x14ac:dyDescent="0.2">
      <c r="A10" s="157">
        <v>76</v>
      </c>
      <c r="C10" s="154" t="s">
        <v>78</v>
      </c>
      <c r="E10" s="172"/>
      <c r="F10" s="157" t="s">
        <v>191</v>
      </c>
      <c r="G10" s="173"/>
      <c r="I10" s="174"/>
      <c r="J10" s="171"/>
      <c r="K10" s="154" t="s">
        <v>199</v>
      </c>
      <c r="L10" s="154" t="s">
        <v>200</v>
      </c>
      <c r="M10" s="109">
        <v>1</v>
      </c>
      <c r="P10" s="110" t="s">
        <v>197</v>
      </c>
      <c r="T10" s="104">
        <v>1</v>
      </c>
      <c r="V10" s="111">
        <v>44470</v>
      </c>
      <c r="W10" s="159">
        <v>44530</v>
      </c>
      <c r="X10" s="128">
        <v>44517</v>
      </c>
      <c r="Y10" s="138" t="s">
        <v>285</v>
      </c>
      <c r="Z10" s="130">
        <v>0.01</v>
      </c>
      <c r="AA10" s="131">
        <f>(IF(Z10="","",IF(OR($M10=0,$M10="",X10=""),"",Z10/$M10)))</f>
        <v>0.01</v>
      </c>
      <c r="AB10" s="132">
        <f>(IF(OR($T10="",AA10=""),"",IF(OR($T10=0,AA10=0),0,IF((AA10*100%)/$T10&gt;100%,100%,(AA10*100%)/$T10))))</f>
        <v>0.01</v>
      </c>
      <c r="AC10" s="133" t="str">
        <f t="shared" si="2"/>
        <v>ALERTA</v>
      </c>
      <c r="AD10" s="137" t="s">
        <v>278</v>
      </c>
      <c r="AE10" s="150" t="s">
        <v>276</v>
      </c>
      <c r="AF10" s="135" t="str">
        <f>IF(AB10=100%,IF(AB10&gt;50%,"CUMPLIDA","PENDIENTE"),IF(AB10&lt;50%,"ATENCIÓN","PENDIENTE"))</f>
        <v>ATENCIÓN</v>
      </c>
      <c r="AG10" s="119">
        <v>44545</v>
      </c>
      <c r="AH10" s="138" t="s">
        <v>300</v>
      </c>
      <c r="AI10" s="160">
        <v>1</v>
      </c>
      <c r="AJ10" s="131">
        <f t="shared" ref="AJ10" si="17">IF(AI10="","",IF(OR($M10=0,$M10="",AG10=""),"",AI10/$M10))</f>
        <v>1</v>
      </c>
      <c r="AK10" s="25">
        <f t="shared" ref="AK10" si="18">(IF(OR($T10="",AJ10=""),"",IF(OR($T10=0,AJ10=0),0,IF((AJ10*100%)/$T10&gt;100%,100%,(AJ10*100%)/$T10))))</f>
        <v>1</v>
      </c>
      <c r="AL10" s="133" t="str">
        <f t="shared" ref="AL10" si="19">IF(AI10="","",IF(AK10&lt;100%, IF(AK10&lt;50%, "ALERTA","EN TERMINO"), IF(AK10=100%, "OK", "EN TERMINO")))</f>
        <v>OK</v>
      </c>
      <c r="AM10" s="170" t="s">
        <v>302</v>
      </c>
      <c r="AN10" s="167" t="str">
        <f t="shared" si="16"/>
        <v>CUMPLIDA</v>
      </c>
      <c r="BQ10" s="166" t="str">
        <f t="shared" si="10"/>
        <v>ABIERTO</v>
      </c>
    </row>
    <row r="11" spans="1:77" s="106" customFormat="1" ht="35.1" customHeight="1" x14ac:dyDescent="0.2">
      <c r="A11" s="157">
        <v>76</v>
      </c>
      <c r="C11" s="154" t="s">
        <v>78</v>
      </c>
      <c r="E11" s="172"/>
      <c r="F11" s="157" t="s">
        <v>191</v>
      </c>
      <c r="G11" s="155" t="s">
        <v>201</v>
      </c>
      <c r="I11" s="154" t="s">
        <v>202</v>
      </c>
      <c r="J11" s="113" t="s">
        <v>203</v>
      </c>
      <c r="K11" s="156" t="s">
        <v>204</v>
      </c>
      <c r="L11" s="156" t="s">
        <v>205</v>
      </c>
      <c r="M11" s="114">
        <v>5</v>
      </c>
      <c r="P11" s="115" t="s">
        <v>206</v>
      </c>
      <c r="T11" s="104">
        <v>1</v>
      </c>
      <c r="V11" s="116">
        <v>44470</v>
      </c>
      <c r="W11" s="116">
        <v>44592</v>
      </c>
      <c r="X11" s="141">
        <v>44515</v>
      </c>
      <c r="Z11" s="160">
        <v>0</v>
      </c>
      <c r="AA11" s="131">
        <f t="shared" ref="AA11:AA24" si="20">(IF(Z11="","",IF(OR($M11=0,$M11="",X11=""),"",Z11/$M11)))</f>
        <v>0</v>
      </c>
      <c r="AB11" s="132">
        <f t="shared" ref="AB11:AB28" si="21">(IF(OR($T11="",AA11=""),"",IF(OR($T11=0,AA11=0),0,IF((AA11*100%)/$T11&gt;100%,100%,(AA11*100%)/$T11))))</f>
        <v>0</v>
      </c>
      <c r="AC11" s="133" t="str">
        <f t="shared" si="2"/>
        <v>ALERTA</v>
      </c>
      <c r="AD11" s="164" t="s">
        <v>286</v>
      </c>
      <c r="AE11" s="129" t="s">
        <v>284</v>
      </c>
      <c r="AF11" s="135" t="str">
        <f>IF(AB11=100%,IF(AB11&gt;50%,"CUMPLIDA","PENDIENTE"),IF(AB11&lt;50%,"PENDIENTE","CUMPLIDA"))</f>
        <v>PENDIENTE</v>
      </c>
      <c r="AG11" s="119">
        <v>44578</v>
      </c>
      <c r="AH11" s="163" t="s">
        <v>303</v>
      </c>
      <c r="AM11" s="207" t="s">
        <v>307</v>
      </c>
      <c r="BQ11" s="166" t="str">
        <f t="shared" si="10"/>
        <v>ABIERTO</v>
      </c>
    </row>
    <row r="12" spans="1:77" s="106" customFormat="1" ht="35.1" customHeight="1" x14ac:dyDescent="0.2">
      <c r="A12" s="157">
        <v>76</v>
      </c>
      <c r="C12" s="154" t="s">
        <v>78</v>
      </c>
      <c r="E12" s="172"/>
      <c r="F12" s="157" t="s">
        <v>191</v>
      </c>
      <c r="G12" s="173" t="s">
        <v>207</v>
      </c>
      <c r="I12" s="171" t="s">
        <v>208</v>
      </c>
      <c r="J12" s="171" t="s">
        <v>209</v>
      </c>
      <c r="K12" s="156" t="s">
        <v>210</v>
      </c>
      <c r="L12" s="156" t="s">
        <v>211</v>
      </c>
      <c r="M12" s="114">
        <v>2</v>
      </c>
      <c r="P12" s="115" t="s">
        <v>206</v>
      </c>
      <c r="T12" s="104">
        <v>1</v>
      </c>
      <c r="V12" s="116">
        <v>44470</v>
      </c>
      <c r="W12" s="116">
        <v>44592</v>
      </c>
      <c r="X12" s="141">
        <v>44515</v>
      </c>
      <c r="Z12" s="160">
        <v>0</v>
      </c>
      <c r="AA12" s="131">
        <f t="shared" si="20"/>
        <v>0</v>
      </c>
      <c r="AB12" s="132">
        <f t="shared" si="21"/>
        <v>0</v>
      </c>
      <c r="AC12" s="133" t="str">
        <f t="shared" si="2"/>
        <v>ALERTA</v>
      </c>
      <c r="AD12" s="164" t="s">
        <v>286</v>
      </c>
      <c r="AE12" s="129" t="s">
        <v>284</v>
      </c>
      <c r="AF12" s="135" t="str">
        <f t="shared" ref="AF12:AF23" si="22">IF(AB12=100%,IF(AB12&gt;50%,"CUMPLIDA","PENDIENTE"),IF(AB12&lt;50%,"PENDIENTE","CUMPLIDA"))</f>
        <v>PENDIENTE</v>
      </c>
      <c r="AG12" s="119">
        <v>44578</v>
      </c>
      <c r="AH12" s="163" t="s">
        <v>304</v>
      </c>
      <c r="AM12" s="208"/>
      <c r="BQ12" s="166" t="str">
        <f t="shared" si="10"/>
        <v>ABIERTO</v>
      </c>
    </row>
    <row r="13" spans="1:77" s="106" customFormat="1" ht="35.1" customHeight="1" x14ac:dyDescent="0.2">
      <c r="A13" s="157">
        <v>76</v>
      </c>
      <c r="C13" s="154" t="s">
        <v>78</v>
      </c>
      <c r="E13" s="172"/>
      <c r="F13" s="157" t="s">
        <v>191</v>
      </c>
      <c r="G13" s="173"/>
      <c r="I13" s="171"/>
      <c r="J13" s="171"/>
      <c r="K13" s="156" t="s">
        <v>212</v>
      </c>
      <c r="L13" s="156" t="s">
        <v>211</v>
      </c>
      <c r="M13" s="114">
        <v>2</v>
      </c>
      <c r="P13" s="115" t="s">
        <v>206</v>
      </c>
      <c r="T13" s="104">
        <v>1</v>
      </c>
      <c r="V13" s="116">
        <v>44470</v>
      </c>
      <c r="W13" s="116">
        <v>44592</v>
      </c>
      <c r="X13" s="141">
        <v>44515</v>
      </c>
      <c r="Z13" s="160">
        <v>0</v>
      </c>
      <c r="AA13" s="131">
        <f t="shared" si="20"/>
        <v>0</v>
      </c>
      <c r="AB13" s="132">
        <f t="shared" si="21"/>
        <v>0</v>
      </c>
      <c r="AC13" s="133" t="str">
        <f t="shared" si="2"/>
        <v>ALERTA</v>
      </c>
      <c r="AD13" s="164" t="s">
        <v>286</v>
      </c>
      <c r="AE13" s="129" t="s">
        <v>284</v>
      </c>
      <c r="AF13" s="135" t="str">
        <f t="shared" si="22"/>
        <v>PENDIENTE</v>
      </c>
      <c r="AG13" s="119">
        <v>44578</v>
      </c>
      <c r="AH13" s="163" t="s">
        <v>305</v>
      </c>
      <c r="AM13" s="206" t="s">
        <v>306</v>
      </c>
      <c r="BQ13" s="166" t="str">
        <f t="shared" si="10"/>
        <v>ABIERTO</v>
      </c>
    </row>
    <row r="14" spans="1:77" s="106" customFormat="1" ht="35.1" customHeight="1" x14ac:dyDescent="0.2">
      <c r="A14" s="157">
        <v>76</v>
      </c>
      <c r="C14" s="154" t="s">
        <v>78</v>
      </c>
      <c r="E14" s="172"/>
      <c r="F14" s="157" t="s">
        <v>191</v>
      </c>
      <c r="G14" s="155" t="s">
        <v>213</v>
      </c>
      <c r="I14" s="154" t="s">
        <v>214</v>
      </c>
      <c r="J14" s="113" t="s">
        <v>215</v>
      </c>
      <c r="K14" s="156" t="s">
        <v>216</v>
      </c>
      <c r="L14" s="156" t="s">
        <v>217</v>
      </c>
      <c r="M14" s="117">
        <v>1</v>
      </c>
      <c r="P14" s="110" t="s">
        <v>218</v>
      </c>
      <c r="T14" s="104">
        <v>1</v>
      </c>
      <c r="V14" s="116">
        <v>44470</v>
      </c>
      <c r="W14" s="111">
        <v>44592</v>
      </c>
      <c r="X14" s="141">
        <v>44515</v>
      </c>
      <c r="Y14" s="154" t="s">
        <v>287</v>
      </c>
      <c r="Z14" s="160">
        <v>0.01</v>
      </c>
      <c r="AA14" s="131">
        <f t="shared" si="20"/>
        <v>0.01</v>
      </c>
      <c r="AB14" s="132">
        <f t="shared" si="21"/>
        <v>0.01</v>
      </c>
      <c r="AC14" s="133" t="str">
        <f t="shared" si="2"/>
        <v>ALERTA</v>
      </c>
      <c r="AD14" s="162" t="s">
        <v>288</v>
      </c>
      <c r="AE14" s="129" t="s">
        <v>284</v>
      </c>
      <c r="AF14" s="135" t="str">
        <f t="shared" si="22"/>
        <v>PENDIENTE</v>
      </c>
      <c r="AG14" s="119">
        <v>44545</v>
      </c>
      <c r="BQ14" s="166" t="str">
        <f t="shared" si="10"/>
        <v>ABIERTO</v>
      </c>
    </row>
    <row r="15" spans="1:77" s="106" customFormat="1" ht="35.1" customHeight="1" x14ac:dyDescent="0.2">
      <c r="A15" s="157">
        <v>76</v>
      </c>
      <c r="C15" s="154" t="s">
        <v>78</v>
      </c>
      <c r="E15" s="172"/>
      <c r="F15" s="157" t="s">
        <v>191</v>
      </c>
      <c r="G15" s="155" t="s">
        <v>219</v>
      </c>
      <c r="I15" s="154" t="s">
        <v>220</v>
      </c>
      <c r="J15" s="113" t="s">
        <v>221</v>
      </c>
      <c r="K15" s="156" t="s">
        <v>222</v>
      </c>
      <c r="L15" s="156" t="s">
        <v>223</v>
      </c>
      <c r="M15" s="118">
        <v>1</v>
      </c>
      <c r="P15" s="110" t="s">
        <v>218</v>
      </c>
      <c r="T15" s="104">
        <v>1</v>
      </c>
      <c r="V15" s="116">
        <v>44470</v>
      </c>
      <c r="W15" s="111">
        <v>44592</v>
      </c>
      <c r="X15" s="141">
        <v>44515</v>
      </c>
      <c r="Z15" s="160">
        <v>0</v>
      </c>
      <c r="AA15" s="131">
        <f t="shared" si="20"/>
        <v>0</v>
      </c>
      <c r="AB15" s="132">
        <f t="shared" si="21"/>
        <v>0</v>
      </c>
      <c r="AC15" s="133" t="str">
        <f t="shared" si="2"/>
        <v>ALERTA</v>
      </c>
      <c r="AD15" s="164" t="s">
        <v>286</v>
      </c>
      <c r="AE15" s="129" t="s">
        <v>284</v>
      </c>
      <c r="AF15" s="135" t="str">
        <f t="shared" si="22"/>
        <v>PENDIENTE</v>
      </c>
      <c r="AG15" s="119">
        <v>44545</v>
      </c>
      <c r="BQ15" s="166" t="str">
        <f t="shared" si="10"/>
        <v>ABIERTO</v>
      </c>
    </row>
    <row r="16" spans="1:77" s="106" customFormat="1" ht="35.1" customHeight="1" x14ac:dyDescent="0.2">
      <c r="A16" s="157">
        <v>76</v>
      </c>
      <c r="C16" s="154" t="s">
        <v>78</v>
      </c>
      <c r="E16" s="172"/>
      <c r="F16" s="157" t="s">
        <v>191</v>
      </c>
      <c r="G16" s="155" t="s">
        <v>224</v>
      </c>
      <c r="I16" s="154" t="s">
        <v>225</v>
      </c>
      <c r="J16" s="113" t="s">
        <v>226</v>
      </c>
      <c r="K16" s="156" t="s">
        <v>227</v>
      </c>
      <c r="L16" s="156" t="s">
        <v>228</v>
      </c>
      <c r="M16" s="154">
        <v>1</v>
      </c>
      <c r="P16" s="110" t="s">
        <v>218</v>
      </c>
      <c r="T16" s="104">
        <v>1</v>
      </c>
      <c r="V16" s="116">
        <v>44470</v>
      </c>
      <c r="W16" s="119">
        <v>44592</v>
      </c>
      <c r="X16" s="141">
        <v>44515</v>
      </c>
      <c r="Y16" s="162" t="s">
        <v>289</v>
      </c>
      <c r="Z16" s="160">
        <v>0.01</v>
      </c>
      <c r="AA16" s="131">
        <f t="shared" si="20"/>
        <v>0.01</v>
      </c>
      <c r="AB16" s="132">
        <f t="shared" si="21"/>
        <v>0.01</v>
      </c>
      <c r="AC16" s="133" t="str">
        <f t="shared" si="2"/>
        <v>ALERTA</v>
      </c>
      <c r="AD16" s="162" t="s">
        <v>288</v>
      </c>
      <c r="AE16" s="129" t="s">
        <v>284</v>
      </c>
      <c r="AF16" s="135" t="str">
        <f t="shared" si="22"/>
        <v>PENDIENTE</v>
      </c>
      <c r="AG16" s="119">
        <v>44545</v>
      </c>
      <c r="BQ16" s="166" t="str">
        <f t="shared" si="10"/>
        <v>ABIERTO</v>
      </c>
    </row>
    <row r="17" spans="1:69" s="106" customFormat="1" ht="35.1" customHeight="1" x14ac:dyDescent="0.2">
      <c r="A17" s="157">
        <v>76</v>
      </c>
      <c r="C17" s="154" t="s">
        <v>78</v>
      </c>
      <c r="E17" s="172"/>
      <c r="F17" s="157" t="s">
        <v>191</v>
      </c>
      <c r="G17" s="155" t="s">
        <v>229</v>
      </c>
      <c r="I17" s="154" t="s">
        <v>230</v>
      </c>
      <c r="J17" s="113" t="s">
        <v>231</v>
      </c>
      <c r="K17" s="156" t="s">
        <v>232</v>
      </c>
      <c r="L17" s="156" t="s">
        <v>233</v>
      </c>
      <c r="M17" s="154">
        <v>1</v>
      </c>
      <c r="P17" s="110" t="s">
        <v>234</v>
      </c>
      <c r="T17" s="104">
        <v>1</v>
      </c>
      <c r="V17" s="116">
        <v>44470</v>
      </c>
      <c r="W17" s="119">
        <v>44804</v>
      </c>
      <c r="X17" s="141">
        <v>44515</v>
      </c>
      <c r="Y17" s="162" t="s">
        <v>290</v>
      </c>
      <c r="Z17" s="160">
        <v>0.01</v>
      </c>
      <c r="AA17" s="131">
        <f t="shared" si="20"/>
        <v>0.01</v>
      </c>
      <c r="AB17" s="132">
        <f t="shared" si="21"/>
        <v>0.01</v>
      </c>
      <c r="AC17" s="133" t="str">
        <f t="shared" si="2"/>
        <v>ALERTA</v>
      </c>
      <c r="AD17" s="162" t="s">
        <v>288</v>
      </c>
      <c r="AE17" s="129" t="s">
        <v>284</v>
      </c>
      <c r="AF17" s="135" t="str">
        <f t="shared" si="22"/>
        <v>PENDIENTE</v>
      </c>
      <c r="AG17" s="119">
        <v>44545</v>
      </c>
      <c r="BQ17" s="166" t="str">
        <f t="shared" si="10"/>
        <v>ABIERTO</v>
      </c>
    </row>
    <row r="18" spans="1:69" s="106" customFormat="1" ht="35.1" customHeight="1" x14ac:dyDescent="0.2">
      <c r="A18" s="157">
        <v>76</v>
      </c>
      <c r="C18" s="154" t="s">
        <v>78</v>
      </c>
      <c r="E18" s="172"/>
      <c r="F18" s="157" t="s">
        <v>191</v>
      </c>
      <c r="G18" s="155" t="s">
        <v>235</v>
      </c>
      <c r="I18" s="154" t="s">
        <v>236</v>
      </c>
      <c r="J18" s="113" t="s">
        <v>237</v>
      </c>
      <c r="K18" s="156" t="s">
        <v>238</v>
      </c>
      <c r="L18" s="156" t="s">
        <v>223</v>
      </c>
      <c r="M18" s="118">
        <v>1</v>
      </c>
      <c r="P18" s="110" t="s">
        <v>218</v>
      </c>
      <c r="T18" s="104">
        <v>1</v>
      </c>
      <c r="V18" s="119">
        <v>44470</v>
      </c>
      <c r="W18" s="119">
        <v>44592</v>
      </c>
      <c r="X18" s="141">
        <v>44515</v>
      </c>
      <c r="Y18" s="162" t="s">
        <v>291</v>
      </c>
      <c r="Z18" s="160">
        <v>0.01</v>
      </c>
      <c r="AA18" s="131">
        <f t="shared" si="20"/>
        <v>0.01</v>
      </c>
      <c r="AB18" s="132">
        <f t="shared" si="21"/>
        <v>0.01</v>
      </c>
      <c r="AC18" s="133" t="str">
        <f t="shared" si="2"/>
        <v>ALERTA</v>
      </c>
      <c r="AD18" s="162" t="s">
        <v>288</v>
      </c>
      <c r="AE18" s="129" t="s">
        <v>284</v>
      </c>
      <c r="AF18" s="135" t="str">
        <f t="shared" si="22"/>
        <v>PENDIENTE</v>
      </c>
      <c r="AG18" s="119">
        <v>44545</v>
      </c>
      <c r="BQ18" s="166" t="str">
        <f t="shared" si="10"/>
        <v>ABIERTO</v>
      </c>
    </row>
    <row r="19" spans="1:69" s="106" customFormat="1" ht="35.1" customHeight="1" x14ac:dyDescent="0.2">
      <c r="A19" s="157">
        <v>76</v>
      </c>
      <c r="C19" s="154" t="s">
        <v>78</v>
      </c>
      <c r="E19" s="172"/>
      <c r="F19" s="157" t="s">
        <v>191</v>
      </c>
      <c r="G19" s="155" t="s">
        <v>239</v>
      </c>
      <c r="I19" s="154" t="s">
        <v>240</v>
      </c>
      <c r="J19" s="113" t="s">
        <v>241</v>
      </c>
      <c r="K19" s="156" t="s">
        <v>242</v>
      </c>
      <c r="L19" s="156" t="s">
        <v>243</v>
      </c>
      <c r="M19" s="154">
        <v>1</v>
      </c>
      <c r="P19" s="110" t="s">
        <v>218</v>
      </c>
      <c r="T19" s="104">
        <v>1</v>
      </c>
      <c r="V19" s="119">
        <v>44470</v>
      </c>
      <c r="W19" s="119">
        <v>44592</v>
      </c>
      <c r="X19" s="141">
        <v>44515</v>
      </c>
      <c r="Y19" s="161"/>
      <c r="Z19" s="160">
        <v>0</v>
      </c>
      <c r="AA19" s="131">
        <f t="shared" si="20"/>
        <v>0</v>
      </c>
      <c r="AB19" s="132">
        <f t="shared" si="21"/>
        <v>0</v>
      </c>
      <c r="AC19" s="133" t="str">
        <f t="shared" si="2"/>
        <v>ALERTA</v>
      </c>
      <c r="AD19" s="164" t="s">
        <v>286</v>
      </c>
      <c r="AE19" s="129" t="s">
        <v>284</v>
      </c>
      <c r="AF19" s="135" t="str">
        <f t="shared" si="22"/>
        <v>PENDIENTE</v>
      </c>
      <c r="AG19" s="119">
        <v>44545</v>
      </c>
      <c r="BQ19" s="166" t="str">
        <f t="shared" si="10"/>
        <v>ABIERTO</v>
      </c>
    </row>
    <row r="20" spans="1:69" s="106" customFormat="1" ht="35.1" customHeight="1" x14ac:dyDescent="0.2">
      <c r="A20" s="157">
        <v>76</v>
      </c>
      <c r="C20" s="154" t="s">
        <v>78</v>
      </c>
      <c r="E20" s="172"/>
      <c r="F20" s="157" t="s">
        <v>191</v>
      </c>
      <c r="G20" s="173" t="s">
        <v>244</v>
      </c>
      <c r="I20" s="171" t="s">
        <v>245</v>
      </c>
      <c r="J20" s="171" t="s">
        <v>246</v>
      </c>
      <c r="K20" s="156" t="s">
        <v>247</v>
      </c>
      <c r="L20" s="156" t="s">
        <v>248</v>
      </c>
      <c r="M20" s="120">
        <v>1</v>
      </c>
      <c r="P20" s="110" t="s">
        <v>218</v>
      </c>
      <c r="T20" s="104">
        <v>1</v>
      </c>
      <c r="V20" s="119">
        <v>44470</v>
      </c>
      <c r="W20" s="119">
        <v>44592</v>
      </c>
      <c r="X20" s="141">
        <v>44515</v>
      </c>
      <c r="Y20" s="161"/>
      <c r="Z20" s="160">
        <v>0</v>
      </c>
      <c r="AA20" s="131">
        <f t="shared" si="20"/>
        <v>0</v>
      </c>
      <c r="AB20" s="132">
        <f t="shared" si="21"/>
        <v>0</v>
      </c>
      <c r="AC20" s="133" t="str">
        <f t="shared" si="2"/>
        <v>ALERTA</v>
      </c>
      <c r="AD20" s="164" t="s">
        <v>286</v>
      </c>
      <c r="AE20" s="129" t="s">
        <v>284</v>
      </c>
      <c r="AF20" s="135" t="str">
        <f t="shared" si="22"/>
        <v>PENDIENTE</v>
      </c>
      <c r="AG20" s="119">
        <v>44545</v>
      </c>
      <c r="BQ20" s="166" t="str">
        <f t="shared" si="10"/>
        <v>ABIERTO</v>
      </c>
    </row>
    <row r="21" spans="1:69" s="106" customFormat="1" ht="35.1" customHeight="1" x14ac:dyDescent="0.2">
      <c r="A21" s="157">
        <v>76</v>
      </c>
      <c r="C21" s="154" t="s">
        <v>78</v>
      </c>
      <c r="E21" s="172"/>
      <c r="F21" s="157" t="s">
        <v>191</v>
      </c>
      <c r="G21" s="173"/>
      <c r="I21" s="171"/>
      <c r="J21" s="171"/>
      <c r="K21" s="156" t="s">
        <v>249</v>
      </c>
      <c r="L21" s="156" t="s">
        <v>250</v>
      </c>
      <c r="M21" s="154">
        <v>2</v>
      </c>
      <c r="P21" s="110" t="s">
        <v>218</v>
      </c>
      <c r="T21" s="104">
        <v>1</v>
      </c>
      <c r="V21" s="119">
        <v>44501</v>
      </c>
      <c r="W21" s="119">
        <v>44651</v>
      </c>
      <c r="X21" s="141">
        <v>44515</v>
      </c>
      <c r="Y21" s="161" t="s">
        <v>292</v>
      </c>
      <c r="Z21" s="160">
        <v>0.01</v>
      </c>
      <c r="AA21" s="131">
        <f t="shared" si="20"/>
        <v>5.0000000000000001E-3</v>
      </c>
      <c r="AB21" s="132">
        <f t="shared" si="21"/>
        <v>5.0000000000000001E-3</v>
      </c>
      <c r="AC21" s="133" t="str">
        <f t="shared" si="2"/>
        <v>ALERTA</v>
      </c>
      <c r="AD21" s="162" t="s">
        <v>288</v>
      </c>
      <c r="AE21" s="129" t="s">
        <v>284</v>
      </c>
      <c r="AF21" s="135" t="str">
        <f t="shared" si="22"/>
        <v>PENDIENTE</v>
      </c>
      <c r="AG21" s="119">
        <v>44545</v>
      </c>
      <c r="BQ21" s="166" t="str">
        <f t="shared" si="10"/>
        <v>ABIERTO</v>
      </c>
    </row>
    <row r="22" spans="1:69" s="106" customFormat="1" ht="35.1" customHeight="1" x14ac:dyDescent="0.2">
      <c r="A22" s="157">
        <v>76</v>
      </c>
      <c r="C22" s="154" t="s">
        <v>78</v>
      </c>
      <c r="E22" s="172"/>
      <c r="F22" s="157" t="s">
        <v>191</v>
      </c>
      <c r="G22" s="173" t="s">
        <v>251</v>
      </c>
      <c r="I22" s="171" t="s">
        <v>252</v>
      </c>
      <c r="J22" s="171" t="s">
        <v>253</v>
      </c>
      <c r="K22" s="156" t="s">
        <v>249</v>
      </c>
      <c r="L22" s="156" t="s">
        <v>250</v>
      </c>
      <c r="M22" s="154">
        <v>2</v>
      </c>
      <c r="P22" s="110" t="s">
        <v>218</v>
      </c>
      <c r="T22" s="104">
        <v>1</v>
      </c>
      <c r="V22" s="119">
        <v>44501</v>
      </c>
      <c r="W22" s="119">
        <v>44651</v>
      </c>
      <c r="X22" s="141">
        <v>44515</v>
      </c>
      <c r="Y22" s="161" t="str">
        <f>+Y21</f>
        <v xml:space="preserve">Se revisó la Resolución 426 de 2019 de la CGN y se estan proyectando los cambios que apliquen a la Política Contable de la Lotería </v>
      </c>
      <c r="Z22" s="160">
        <v>0.01</v>
      </c>
      <c r="AA22" s="131">
        <f t="shared" si="20"/>
        <v>5.0000000000000001E-3</v>
      </c>
      <c r="AB22" s="132">
        <f t="shared" si="21"/>
        <v>5.0000000000000001E-3</v>
      </c>
      <c r="AC22" s="133" t="str">
        <f t="shared" si="2"/>
        <v>ALERTA</v>
      </c>
      <c r="AD22" s="162" t="s">
        <v>288</v>
      </c>
      <c r="AE22" s="129" t="s">
        <v>284</v>
      </c>
      <c r="AF22" s="135" t="str">
        <f t="shared" si="22"/>
        <v>PENDIENTE</v>
      </c>
      <c r="AG22" s="119">
        <v>44545</v>
      </c>
      <c r="BQ22" s="166" t="str">
        <f t="shared" si="10"/>
        <v>ABIERTO</v>
      </c>
    </row>
    <row r="23" spans="1:69" s="106" customFormat="1" ht="35.1" customHeight="1" x14ac:dyDescent="0.2">
      <c r="A23" s="157">
        <v>76</v>
      </c>
      <c r="C23" s="154" t="s">
        <v>78</v>
      </c>
      <c r="E23" s="172"/>
      <c r="F23" s="157" t="s">
        <v>191</v>
      </c>
      <c r="G23" s="173"/>
      <c r="I23" s="171"/>
      <c r="J23" s="171"/>
      <c r="K23" s="156" t="s">
        <v>249</v>
      </c>
      <c r="L23" s="156" t="s">
        <v>250</v>
      </c>
      <c r="M23" s="154">
        <v>2</v>
      </c>
      <c r="P23" s="110" t="s">
        <v>218</v>
      </c>
      <c r="T23" s="104">
        <v>1</v>
      </c>
      <c r="V23" s="119">
        <v>44501</v>
      </c>
      <c r="W23" s="119">
        <v>44651</v>
      </c>
      <c r="X23" s="141">
        <v>44515</v>
      </c>
      <c r="Y23" s="161" t="str">
        <f>+Y22</f>
        <v xml:space="preserve">Se revisó la Resolución 426 de 2019 de la CGN y se estan proyectando los cambios que apliquen a la Política Contable de la Lotería </v>
      </c>
      <c r="Z23" s="160">
        <v>0.01</v>
      </c>
      <c r="AA23" s="131">
        <f t="shared" si="20"/>
        <v>5.0000000000000001E-3</v>
      </c>
      <c r="AB23" s="132">
        <f t="shared" si="21"/>
        <v>5.0000000000000001E-3</v>
      </c>
      <c r="AC23" s="133" t="str">
        <f t="shared" si="2"/>
        <v>ALERTA</v>
      </c>
      <c r="AD23" s="162" t="s">
        <v>288</v>
      </c>
      <c r="AE23" s="129" t="s">
        <v>284</v>
      </c>
      <c r="AF23" s="135" t="str">
        <f t="shared" si="22"/>
        <v>PENDIENTE</v>
      </c>
      <c r="AG23" s="119">
        <v>44545</v>
      </c>
      <c r="BQ23" s="166" t="str">
        <f t="shared" si="10"/>
        <v>ABIERTO</v>
      </c>
    </row>
    <row r="24" spans="1:69" s="106" customFormat="1" ht="35.1" customHeight="1" x14ac:dyDescent="0.2">
      <c r="A24" s="157">
        <v>76</v>
      </c>
      <c r="C24" s="154" t="s">
        <v>78</v>
      </c>
      <c r="E24" s="172"/>
      <c r="F24" s="157" t="s">
        <v>191</v>
      </c>
      <c r="G24" s="173"/>
      <c r="I24" s="171"/>
      <c r="J24" s="171"/>
      <c r="K24" s="156" t="s">
        <v>254</v>
      </c>
      <c r="L24" s="156" t="s">
        <v>255</v>
      </c>
      <c r="M24" s="154">
        <v>2</v>
      </c>
      <c r="P24" s="110" t="s">
        <v>218</v>
      </c>
      <c r="T24" s="104">
        <v>1</v>
      </c>
      <c r="V24" s="119">
        <v>44501</v>
      </c>
      <c r="W24" s="119">
        <v>44651</v>
      </c>
      <c r="X24" s="141">
        <v>44515</v>
      </c>
      <c r="Y24" s="161"/>
      <c r="Z24" s="160">
        <v>0</v>
      </c>
      <c r="AA24" s="131">
        <f t="shared" si="20"/>
        <v>0</v>
      </c>
      <c r="AB24" s="132">
        <f t="shared" si="21"/>
        <v>0</v>
      </c>
      <c r="AC24" s="133" t="str">
        <f t="shared" si="2"/>
        <v>ALERTA</v>
      </c>
      <c r="AD24" s="164" t="s">
        <v>286</v>
      </c>
      <c r="AE24" s="129" t="s">
        <v>284</v>
      </c>
      <c r="AF24" s="135" t="str">
        <f>IF(AB24=100%,IF(AB24&gt;50%,"CUMPLIDA","PENDIENTE"),IF(AB24&lt;50%,"PENDIENTE","CUMPLIDA"))</f>
        <v>PENDIENTE</v>
      </c>
      <c r="AG24" s="119">
        <v>44545</v>
      </c>
      <c r="BQ24" s="166" t="str">
        <f t="shared" si="10"/>
        <v>ABIERTO</v>
      </c>
    </row>
    <row r="25" spans="1:69" s="106" customFormat="1" ht="35.1" customHeight="1" x14ac:dyDescent="0.2">
      <c r="A25" s="157">
        <v>76</v>
      </c>
      <c r="C25" s="154" t="s">
        <v>78</v>
      </c>
      <c r="E25" s="172"/>
      <c r="F25" s="157" t="s">
        <v>191</v>
      </c>
      <c r="G25" s="155" t="s">
        <v>256</v>
      </c>
      <c r="I25" s="154" t="s">
        <v>257</v>
      </c>
      <c r="J25" s="113" t="s">
        <v>258</v>
      </c>
      <c r="K25" s="156" t="s">
        <v>259</v>
      </c>
      <c r="L25" s="156" t="s">
        <v>205</v>
      </c>
      <c r="M25" s="114">
        <v>2</v>
      </c>
      <c r="P25" s="115" t="s">
        <v>206</v>
      </c>
      <c r="T25" s="104">
        <v>1</v>
      </c>
      <c r="V25" s="121">
        <v>44455</v>
      </c>
      <c r="W25" s="121">
        <v>44592</v>
      </c>
      <c r="X25" s="141">
        <v>44515</v>
      </c>
      <c r="Y25" s="140" t="s">
        <v>282</v>
      </c>
      <c r="Z25" s="142">
        <v>2</v>
      </c>
      <c r="AA25" s="143">
        <f>(IF(Z25="","",IF(OR($M25=0,$M25="",X25=""),"",Z25/$M25)))</f>
        <v>1</v>
      </c>
      <c r="AB25" s="144">
        <f t="shared" si="21"/>
        <v>1</v>
      </c>
      <c r="AC25" s="145" t="str">
        <f t="shared" ref="AC25:AC28" si="23">IF(Z25="","",IF(AB25&lt;100%, IF(AB25&lt;50%, "ALERTA","EN TERMINO"), IF(AB25=100%, "OK", "EN TERMINO")))</f>
        <v>OK</v>
      </c>
      <c r="AD25" s="139" t="s">
        <v>283</v>
      </c>
      <c r="AE25" s="140" t="s">
        <v>284</v>
      </c>
      <c r="AF25" s="146" t="str">
        <f>IF(AB25=100%,IF(AB25&gt;25%,"CUMPLIDA","PENDIENTE"),IF(AB25&lt;25%,"INCUMPLIDA","PENDIENTE"))</f>
        <v>CUMPLIDA</v>
      </c>
      <c r="BQ25" s="166" t="str">
        <f t="shared" si="10"/>
        <v>ABIERTO</v>
      </c>
    </row>
    <row r="26" spans="1:69" s="106" customFormat="1" ht="35.1" customHeight="1" x14ac:dyDescent="0.2">
      <c r="A26" s="157">
        <v>76</v>
      </c>
      <c r="C26" s="154" t="s">
        <v>78</v>
      </c>
      <c r="E26" s="172"/>
      <c r="F26" s="175" t="s">
        <v>191</v>
      </c>
      <c r="G26" s="173" t="s">
        <v>260</v>
      </c>
      <c r="I26" s="171" t="s">
        <v>261</v>
      </c>
      <c r="J26" s="171" t="s">
        <v>262</v>
      </c>
      <c r="K26" s="156" t="s">
        <v>263</v>
      </c>
      <c r="L26" s="156" t="s">
        <v>264</v>
      </c>
      <c r="M26" s="122">
        <v>1</v>
      </c>
      <c r="P26" s="110" t="s">
        <v>218</v>
      </c>
      <c r="T26" s="104">
        <v>1</v>
      </c>
      <c r="V26" s="119">
        <v>44470</v>
      </c>
      <c r="W26" s="119">
        <v>44620</v>
      </c>
      <c r="X26" s="141">
        <v>44515</v>
      </c>
      <c r="Z26" s="160">
        <v>0</v>
      </c>
      <c r="AA26" s="143">
        <f t="shared" ref="AA26:AA28" si="24">(IF(Z26="","",IF(OR($M26=0,$M26="",X26=""),"",Z26/$M26)))</f>
        <v>0</v>
      </c>
      <c r="AB26" s="144">
        <f t="shared" si="21"/>
        <v>0</v>
      </c>
      <c r="AC26" s="145" t="str">
        <f t="shared" si="23"/>
        <v>ALERTA</v>
      </c>
      <c r="AD26" s="164" t="s">
        <v>286</v>
      </c>
      <c r="AE26" s="140" t="s">
        <v>284</v>
      </c>
      <c r="AF26" s="135" t="str">
        <f t="shared" ref="AF26:AF27" si="25">IF(AB26=100%,IF(AB26&gt;50%,"CUMPLIDA","PENDIENTE"),IF(AB26&lt;50%,"PENDIENTE","CUMPLIDA"))</f>
        <v>PENDIENTE</v>
      </c>
      <c r="AG26" s="119">
        <v>44545</v>
      </c>
      <c r="BQ26" s="166" t="str">
        <f t="shared" si="10"/>
        <v>ABIERTO</v>
      </c>
    </row>
    <row r="27" spans="1:69" s="106" customFormat="1" ht="35.1" customHeight="1" x14ac:dyDescent="0.2">
      <c r="A27" s="158">
        <v>76</v>
      </c>
      <c r="C27" s="154" t="s">
        <v>78</v>
      </c>
      <c r="E27" s="172"/>
      <c r="F27" s="176"/>
      <c r="G27" s="173"/>
      <c r="I27" s="171"/>
      <c r="J27" s="171"/>
      <c r="K27" s="156" t="s">
        <v>265</v>
      </c>
      <c r="L27" s="156" t="s">
        <v>266</v>
      </c>
      <c r="M27" s="122">
        <v>1</v>
      </c>
      <c r="P27" s="110" t="s">
        <v>218</v>
      </c>
      <c r="T27" s="104">
        <v>1</v>
      </c>
      <c r="V27" s="119">
        <v>44470</v>
      </c>
      <c r="W27" s="119">
        <v>44651</v>
      </c>
      <c r="X27" s="141">
        <v>44515</v>
      </c>
      <c r="Y27" s="161" t="s">
        <v>293</v>
      </c>
      <c r="Z27" s="160">
        <v>0.01</v>
      </c>
      <c r="AA27" s="143">
        <f t="shared" si="24"/>
        <v>0.01</v>
      </c>
      <c r="AB27" s="144">
        <f t="shared" si="21"/>
        <v>0.01</v>
      </c>
      <c r="AC27" s="145" t="str">
        <f t="shared" si="23"/>
        <v>ALERTA</v>
      </c>
      <c r="AD27" s="162" t="s">
        <v>288</v>
      </c>
      <c r="AE27" s="129" t="s">
        <v>284</v>
      </c>
      <c r="AF27" s="135" t="str">
        <f t="shared" si="25"/>
        <v>PENDIENTE</v>
      </c>
      <c r="AG27" s="119">
        <v>44545</v>
      </c>
      <c r="BQ27" s="166" t="str">
        <f t="shared" si="10"/>
        <v>ABIERTO</v>
      </c>
    </row>
    <row r="28" spans="1:69" s="106" customFormat="1" ht="35.1" customHeight="1" x14ac:dyDescent="0.2">
      <c r="A28" s="157">
        <v>76</v>
      </c>
      <c r="C28" s="154" t="s">
        <v>78</v>
      </c>
      <c r="E28" s="172"/>
      <c r="F28" s="157" t="s">
        <v>191</v>
      </c>
      <c r="G28" s="155" t="s">
        <v>267</v>
      </c>
      <c r="I28" s="154" t="s">
        <v>268</v>
      </c>
      <c r="J28" s="113" t="s">
        <v>269</v>
      </c>
      <c r="K28" s="156" t="s">
        <v>270</v>
      </c>
      <c r="L28" s="156" t="s">
        <v>271</v>
      </c>
      <c r="M28" s="124">
        <v>1</v>
      </c>
      <c r="P28" s="115" t="s">
        <v>272</v>
      </c>
      <c r="T28" s="104">
        <v>1</v>
      </c>
      <c r="V28" s="119">
        <v>44470</v>
      </c>
      <c r="W28" s="119">
        <v>44926</v>
      </c>
      <c r="X28" s="141">
        <v>44515</v>
      </c>
      <c r="Y28" s="163" t="s">
        <v>294</v>
      </c>
      <c r="Z28" s="160">
        <v>0.01</v>
      </c>
      <c r="AA28" s="143">
        <f t="shared" si="24"/>
        <v>0.01</v>
      </c>
      <c r="AB28" s="144">
        <f t="shared" si="21"/>
        <v>0.01</v>
      </c>
      <c r="AC28" s="145" t="str">
        <f t="shared" si="23"/>
        <v>ALERTA</v>
      </c>
      <c r="AD28" s="129" t="s">
        <v>280</v>
      </c>
      <c r="AE28" s="150" t="s">
        <v>276</v>
      </c>
      <c r="AF28" s="135" t="str">
        <f>IF(AB28=100%,IF(AB28&gt;50%,"CUMPLIDA","PENDIENTE"),IF(AB28&lt;50%,"PENDIENTE","CUMPLIDA"))</f>
        <v>PENDIENTE</v>
      </c>
      <c r="AG28" s="119">
        <v>44545</v>
      </c>
      <c r="BQ28" s="166" t="str">
        <f t="shared" si="10"/>
        <v>ABIERTO</v>
      </c>
    </row>
  </sheetData>
  <autoFilter ref="A3:BS7"/>
  <mergeCells count="101">
    <mergeCell ref="J5:J6"/>
    <mergeCell ref="BG1:BO1"/>
    <mergeCell ref="BG2:BG3"/>
    <mergeCell ref="BH2:BH3"/>
    <mergeCell ref="BI2:BI3"/>
    <mergeCell ref="BJ2:BJ3"/>
    <mergeCell ref="BK2:BK3"/>
    <mergeCell ref="BL2:BL3"/>
    <mergeCell ref="BM2:BM3"/>
    <mergeCell ref="BN2:BN3"/>
    <mergeCell ref="BO2:BO3"/>
    <mergeCell ref="O2:O3"/>
    <mergeCell ref="P2:P3"/>
    <mergeCell ref="Q2:Q3"/>
    <mergeCell ref="R2:R3"/>
    <mergeCell ref="S2:S3"/>
    <mergeCell ref="T2:T3"/>
    <mergeCell ref="AJ2:AJ3"/>
    <mergeCell ref="AK2:AK3"/>
    <mergeCell ref="AL2:AL3"/>
    <mergeCell ref="AA2:AA3"/>
    <mergeCell ref="AB2:AB3"/>
    <mergeCell ref="AC2:AC3"/>
    <mergeCell ref="AD2:AD3"/>
    <mergeCell ref="E8:E28"/>
    <mergeCell ref="G8:G10"/>
    <mergeCell ref="I8:I10"/>
    <mergeCell ref="J8:J10"/>
    <mergeCell ref="G12:G13"/>
    <mergeCell ref="I12:I13"/>
    <mergeCell ref="J12:J13"/>
    <mergeCell ref="G20:G21"/>
    <mergeCell ref="I20:I21"/>
    <mergeCell ref="J20:J21"/>
    <mergeCell ref="G22:G24"/>
    <mergeCell ref="I22:I24"/>
    <mergeCell ref="J22:J24"/>
    <mergeCell ref="F26:F27"/>
    <mergeCell ref="G26:G27"/>
    <mergeCell ref="I26:I27"/>
    <mergeCell ref="J26:J27"/>
    <mergeCell ref="A5:A7"/>
    <mergeCell ref="B5:B7"/>
    <mergeCell ref="C5:C7"/>
    <mergeCell ref="E5:E7"/>
    <mergeCell ref="F5:F7"/>
    <mergeCell ref="G5:G7"/>
    <mergeCell ref="I5:I7"/>
    <mergeCell ref="BE2:BE3"/>
    <mergeCell ref="BF2:BF3"/>
    <mergeCell ref="AS2:AS3"/>
    <mergeCell ref="AT2:AT3"/>
    <mergeCell ref="AU2:AU3"/>
    <mergeCell ref="AV2:AV3"/>
    <mergeCell ref="AW2:AW3"/>
    <mergeCell ref="AX2:AX3"/>
    <mergeCell ref="AM2:AM3"/>
    <mergeCell ref="AN2:AN3"/>
    <mergeCell ref="AO2:AO3"/>
    <mergeCell ref="AP2:AP3"/>
    <mergeCell ref="AQ2:AQ3"/>
    <mergeCell ref="AR2:AR3"/>
    <mergeCell ref="AG2:AG3"/>
    <mergeCell ref="AH2:AH3"/>
    <mergeCell ref="AI2:AI3"/>
    <mergeCell ref="BP2:BP3"/>
    <mergeCell ref="BQ2:BQ3"/>
    <mergeCell ref="BR2:BR3"/>
    <mergeCell ref="BS2:BS4"/>
    <mergeCell ref="AY2:AY3"/>
    <mergeCell ref="AZ2:AZ3"/>
    <mergeCell ref="BA2:BA3"/>
    <mergeCell ref="BB2:BB3"/>
    <mergeCell ref="BC2:BC3"/>
    <mergeCell ref="BD2:BD3"/>
    <mergeCell ref="AX1:BF1"/>
    <mergeCell ref="G2:G3"/>
    <mergeCell ref="H2:H3"/>
    <mergeCell ref="I2:I3"/>
    <mergeCell ref="J2:J3"/>
    <mergeCell ref="K2:M2"/>
    <mergeCell ref="N2:N3"/>
    <mergeCell ref="A2:A3"/>
    <mergeCell ref="B2:B3"/>
    <mergeCell ref="C2:C3"/>
    <mergeCell ref="D2:D3"/>
    <mergeCell ref="E2:E3"/>
    <mergeCell ref="F2:F3"/>
    <mergeCell ref="U2:U3"/>
    <mergeCell ref="V2:V3"/>
    <mergeCell ref="W2:W3"/>
    <mergeCell ref="X2:X3"/>
    <mergeCell ref="Y2:Y3"/>
    <mergeCell ref="Z2:Z3"/>
    <mergeCell ref="AE2:AE3"/>
    <mergeCell ref="AF2:AF3"/>
    <mergeCell ref="A1:I1"/>
    <mergeCell ref="J1:W1"/>
    <mergeCell ref="X1:AF1"/>
    <mergeCell ref="AG1:AN1"/>
    <mergeCell ref="AO1:AV1"/>
  </mergeCells>
  <conditionalFormatting sqref="AF5:AF7 AW5">
    <cfRule type="containsText" dxfId="121" priority="153" operator="containsText" text="Cumplida">
      <formula>NOT(ISERROR(SEARCH("Cumplida",AF5)))</formula>
    </cfRule>
    <cfRule type="containsText" dxfId="120" priority="154" operator="containsText" text="Pendiente">
      <formula>NOT(ISERROR(SEARCH("Pendiente",AF5)))</formula>
    </cfRule>
    <cfRule type="containsText" dxfId="119" priority="155" operator="containsText" text="Cumplida">
      <formula>NOT(ISERROR(SEARCH("Cumplida",AF5)))</formula>
    </cfRule>
  </conditionalFormatting>
  <conditionalFormatting sqref="AF5:AF7 AW5">
    <cfRule type="containsText" dxfId="118" priority="151" stopIfTrue="1" operator="containsText" text="Cumplida">
      <formula>NOT(ISERROR(SEARCH("Cumplida",AF5)))</formula>
    </cfRule>
    <cfRule type="containsText" dxfId="117" priority="152" stopIfTrue="1" operator="containsText" text="Pendiente">
      <formula>NOT(ISERROR(SEARCH("Pendiente",AF5)))</formula>
    </cfRule>
  </conditionalFormatting>
  <conditionalFormatting sqref="AC5:AC7 AT5">
    <cfRule type="containsText" dxfId="116" priority="144" stopIfTrue="1" operator="containsText" text="EN TERMINO">
      <formula>NOT(ISERROR(SEARCH("EN TERMINO",AC5)))</formula>
    </cfRule>
    <cfRule type="containsText" priority="145" operator="containsText" text="AMARILLO">
      <formula>NOT(ISERROR(SEARCH("AMARILLO",AC5)))</formula>
    </cfRule>
    <cfRule type="containsText" dxfId="115" priority="146" stopIfTrue="1" operator="containsText" text="ALERTA">
      <formula>NOT(ISERROR(SEARCH("ALERTA",AC5)))</formula>
    </cfRule>
    <cfRule type="containsText" dxfId="114" priority="147" stopIfTrue="1" operator="containsText" text="OK">
      <formula>NOT(ISERROR(SEARCH("OK",AC5)))</formula>
    </cfRule>
  </conditionalFormatting>
  <conditionalFormatting sqref="AF5:AF7 AW5">
    <cfRule type="containsText" dxfId="113" priority="160" stopIfTrue="1" operator="containsText" text="CUMPLIDA">
      <formula>NOT(ISERROR(SEARCH("CUMPLIDA",AF5)))</formula>
    </cfRule>
  </conditionalFormatting>
  <conditionalFormatting sqref="AF5:AF7 AW5">
    <cfRule type="containsText" dxfId="112" priority="161" operator="containsText" text="INCUMPLIDA">
      <formula>NOT(ISERROR(SEARCH("INCUMPLIDA",AF5)))</formula>
    </cfRule>
  </conditionalFormatting>
  <conditionalFormatting sqref="AF5">
    <cfRule type="containsText" dxfId="111" priority="142" operator="containsText" text="INCUMPLIDA">
      <formula>NOT(ISERROR(SEARCH("INCUMPLIDA",AF5)))</formula>
    </cfRule>
  </conditionalFormatting>
  <conditionalFormatting sqref="AF6">
    <cfRule type="containsText" dxfId="110" priority="141" operator="containsText" text="ATENCIÓN">
      <formula>NOT(ISERROR(SEARCH("ATENCIÓN",AF6)))</formula>
    </cfRule>
  </conditionalFormatting>
  <conditionalFormatting sqref="AN6">
    <cfRule type="containsText" dxfId="109" priority="134" stopIfTrue="1" operator="containsText" text="CUMPLIDA">
      <formula>NOT(ISERROR(SEARCH("CUMPLIDA",AN6)))</formula>
    </cfRule>
  </conditionalFormatting>
  <conditionalFormatting sqref="AN6">
    <cfRule type="containsText" dxfId="108" priority="133" operator="containsText" text="INCUMPLIDA">
      <formula>NOT(ISERROR(SEARCH("INCUMPLIDA",AN6)))</formula>
    </cfRule>
  </conditionalFormatting>
  <conditionalFormatting sqref="AN6">
    <cfRule type="containsText" dxfId="107" priority="132" stopIfTrue="1" operator="containsText" text="PENDIENTE">
      <formula>NOT(ISERROR(SEARCH("PENDIENTE",AN6)))</formula>
    </cfRule>
  </conditionalFormatting>
  <conditionalFormatting sqref="AN7">
    <cfRule type="containsText" dxfId="106" priority="128" stopIfTrue="1" operator="containsText" text="CUMPLIDA">
      <formula>NOT(ISERROR(SEARCH("CUMPLIDA",AN7)))</formula>
    </cfRule>
  </conditionalFormatting>
  <conditionalFormatting sqref="AN7">
    <cfRule type="containsText" dxfId="105" priority="127" operator="containsText" text="INCUMPLIDA">
      <formula>NOT(ISERROR(SEARCH("INCUMPLIDA",AN7)))</formula>
    </cfRule>
  </conditionalFormatting>
  <conditionalFormatting sqref="AN7">
    <cfRule type="containsText" dxfId="104" priority="126" stopIfTrue="1" operator="containsText" text="PENDIENTE">
      <formula>NOT(ISERROR(SEARCH("PENDIENTE",AN7)))</formula>
    </cfRule>
  </conditionalFormatting>
  <conditionalFormatting sqref="BF7">
    <cfRule type="containsText" dxfId="103" priority="110" operator="containsText" text="Cumplida">
      <formula>NOT(ISERROR(SEARCH("Cumplida",BF7)))</formula>
    </cfRule>
    <cfRule type="containsText" dxfId="102" priority="111" operator="containsText" text="Pendiente">
      <formula>NOT(ISERROR(SEARCH("Pendiente",BF7)))</formula>
    </cfRule>
    <cfRule type="containsText" dxfId="101" priority="112" operator="containsText" text="Cumplida">
      <formula>NOT(ISERROR(SEARCH("Cumplida",BF7)))</formula>
    </cfRule>
  </conditionalFormatting>
  <conditionalFormatting sqref="BF7">
    <cfRule type="containsText" dxfId="100" priority="108" stopIfTrue="1" operator="containsText" text="Cumplida">
      <formula>NOT(ISERROR(SEARCH("Cumplida",BF7)))</formula>
    </cfRule>
    <cfRule type="containsText" dxfId="99" priority="109" stopIfTrue="1" operator="containsText" text="Pendiente">
      <formula>NOT(ISERROR(SEARCH("Pendiente",BF7)))</formula>
    </cfRule>
  </conditionalFormatting>
  <conditionalFormatting sqref="BF7">
    <cfRule type="containsText" dxfId="98" priority="113" stopIfTrue="1" operator="containsText" text="CUMPLIDA">
      <formula>NOT(ISERROR(SEARCH("CUMPLIDA",BF7)))</formula>
    </cfRule>
  </conditionalFormatting>
  <conditionalFormatting sqref="BF7">
    <cfRule type="containsText" dxfId="97" priority="114" operator="containsText" text="INCUMPLIDA">
      <formula>NOT(ISERROR(SEARCH("INCUMPLIDA",BF7)))</formula>
    </cfRule>
  </conditionalFormatting>
  <conditionalFormatting sqref="BY6">
    <cfRule type="containsText" dxfId="96" priority="105" operator="containsText" text="cerrada">
      <formula>NOT(ISERROR(SEARCH("cerrada",BY6)))</formula>
    </cfRule>
    <cfRule type="containsText" dxfId="95" priority="106" operator="containsText" text="cerrado">
      <formula>NOT(ISERROR(SEARCH("cerrado",BY6)))</formula>
    </cfRule>
    <cfRule type="containsText" dxfId="94" priority="107" operator="containsText" text="Abierto">
      <formula>NOT(ISERROR(SEARCH("Abierto",BY6)))</formula>
    </cfRule>
  </conditionalFormatting>
  <conditionalFormatting sqref="AT6">
    <cfRule type="containsText" dxfId="93" priority="101" stopIfTrue="1" operator="containsText" text="EN TERMINO">
      <formula>NOT(ISERROR(SEARCH("EN TERMINO",AT6)))</formula>
    </cfRule>
    <cfRule type="containsText" priority="102" operator="containsText" text="AMARILLO">
      <formula>NOT(ISERROR(SEARCH("AMARILLO",AT6)))</formula>
    </cfRule>
    <cfRule type="containsText" dxfId="92" priority="103" stopIfTrue="1" operator="containsText" text="ALERTA">
      <formula>NOT(ISERROR(SEARCH("ALERTA",AT6)))</formula>
    </cfRule>
    <cfRule type="containsText" dxfId="91" priority="104" stopIfTrue="1" operator="containsText" text="OK">
      <formula>NOT(ISERROR(SEARCH("OK",AT6)))</formula>
    </cfRule>
  </conditionalFormatting>
  <conditionalFormatting sqref="AW6">
    <cfRule type="containsText" dxfId="90" priority="96" operator="containsText" text="Cumplida">
      <formula>NOT(ISERROR(SEARCH("Cumplida",AW6)))</formula>
    </cfRule>
    <cfRule type="containsText" dxfId="89" priority="97" operator="containsText" text="Pendiente">
      <formula>NOT(ISERROR(SEARCH("Pendiente",AW6)))</formula>
    </cfRule>
    <cfRule type="containsText" dxfId="88" priority="98" operator="containsText" text="Cumplida">
      <formula>NOT(ISERROR(SEARCH("Cumplida",AW6)))</formula>
    </cfRule>
  </conditionalFormatting>
  <conditionalFormatting sqref="AW6">
    <cfRule type="containsText" dxfId="87" priority="94" stopIfTrue="1" operator="containsText" text="Cumplida">
      <formula>NOT(ISERROR(SEARCH("Cumplida",AW6)))</formula>
    </cfRule>
    <cfRule type="containsText" dxfId="86" priority="95" stopIfTrue="1" operator="containsText" text="Pendiente">
      <formula>NOT(ISERROR(SEARCH("Pendiente",AW6)))</formula>
    </cfRule>
  </conditionalFormatting>
  <conditionalFormatting sqref="AW6">
    <cfRule type="containsText" dxfId="85" priority="99" stopIfTrue="1" operator="containsText" text="CUMPLIDA">
      <formula>NOT(ISERROR(SEARCH("CUMPLIDA",AW6)))</formula>
    </cfRule>
  </conditionalFormatting>
  <conditionalFormatting sqref="AW6">
    <cfRule type="containsText" dxfId="84" priority="100" operator="containsText" text="INCUMPLIDA">
      <formula>NOT(ISERROR(SEARCH("INCUMPLIDA",AW6)))</formula>
    </cfRule>
  </conditionalFormatting>
  <conditionalFormatting sqref="AW6">
    <cfRule type="containsText" dxfId="83" priority="93" operator="containsText" text="ATENCIÓN">
      <formula>NOT(ISERROR(SEARCH("ATENCIÓN",AW6)))</formula>
    </cfRule>
  </conditionalFormatting>
  <conditionalFormatting sqref="BC6">
    <cfRule type="containsText" dxfId="82" priority="81" stopIfTrue="1" operator="containsText" text="EN TERMINO">
      <formula>NOT(ISERROR(SEARCH("EN TERMINO",BC6)))</formula>
    </cfRule>
    <cfRule type="containsText" priority="82" operator="containsText" text="AMARILLO">
      <formula>NOT(ISERROR(SEARCH("AMARILLO",BC6)))</formula>
    </cfRule>
    <cfRule type="containsText" dxfId="81" priority="83" stopIfTrue="1" operator="containsText" text="ALERTA">
      <formula>NOT(ISERROR(SEARCH("ALERTA",BC6)))</formula>
    </cfRule>
    <cfRule type="containsText" dxfId="80" priority="84" stopIfTrue="1" operator="containsText" text="OK">
      <formula>NOT(ISERROR(SEARCH("OK",BC6)))</formula>
    </cfRule>
  </conditionalFormatting>
  <conditionalFormatting sqref="BP6">
    <cfRule type="containsText" dxfId="79" priority="88" operator="containsText" text="Cumplida">
      <formula>NOT(ISERROR(SEARCH("Cumplida",BP6)))</formula>
    </cfRule>
    <cfRule type="containsText" dxfId="78" priority="89" operator="containsText" text="Pendiente">
      <formula>NOT(ISERROR(SEARCH("Pendiente",BP6)))</formula>
    </cfRule>
    <cfRule type="containsText" dxfId="77" priority="90" operator="containsText" text="Cumplida">
      <formula>NOT(ISERROR(SEARCH("Cumplida",BP6)))</formula>
    </cfRule>
  </conditionalFormatting>
  <conditionalFormatting sqref="BP6">
    <cfRule type="containsText" dxfId="76" priority="86" stopIfTrue="1" operator="containsText" text="Cumplida">
      <formula>NOT(ISERROR(SEARCH("Cumplida",BP6)))</formula>
    </cfRule>
    <cfRule type="containsText" dxfId="75" priority="87" stopIfTrue="1" operator="containsText" text="Pendiente">
      <formula>NOT(ISERROR(SEARCH("Pendiente",BP6)))</formula>
    </cfRule>
  </conditionalFormatting>
  <conditionalFormatting sqref="BP6">
    <cfRule type="containsText" dxfId="74" priority="91" stopIfTrue="1" operator="containsText" text="CUMPLIDA">
      <formula>NOT(ISERROR(SEARCH("CUMPLIDA",BP6)))</formula>
    </cfRule>
  </conditionalFormatting>
  <conditionalFormatting sqref="BP6">
    <cfRule type="containsText" dxfId="73" priority="92" operator="containsText" text="INCUMPLIDA">
      <formula>NOT(ISERROR(SEARCH("INCUMPLIDA",BP6)))</formula>
    </cfRule>
  </conditionalFormatting>
  <conditionalFormatting sqref="BP6">
    <cfRule type="containsText" dxfId="72" priority="85" operator="containsText" text="ATENCIÓN">
      <formula>NOT(ISERROR(SEARCH("ATENCIÓN",BP6)))</formula>
    </cfRule>
  </conditionalFormatting>
  <conditionalFormatting sqref="BF6">
    <cfRule type="containsText" dxfId="71" priority="76" operator="containsText" text="Cumplida">
      <formula>NOT(ISERROR(SEARCH("Cumplida",BF6)))</formula>
    </cfRule>
    <cfRule type="containsText" dxfId="70" priority="77" operator="containsText" text="Pendiente">
      <formula>NOT(ISERROR(SEARCH("Pendiente",BF6)))</formula>
    </cfRule>
    <cfRule type="containsText" dxfId="69" priority="78" operator="containsText" text="Cumplida">
      <formula>NOT(ISERROR(SEARCH("Cumplida",BF6)))</formula>
    </cfRule>
  </conditionalFormatting>
  <conditionalFormatting sqref="BF6">
    <cfRule type="containsText" dxfId="68" priority="74" stopIfTrue="1" operator="containsText" text="Cumplida">
      <formula>NOT(ISERROR(SEARCH("Cumplida",BF6)))</formula>
    </cfRule>
    <cfRule type="containsText" dxfId="67" priority="75" stopIfTrue="1" operator="containsText" text="Pendiente">
      <formula>NOT(ISERROR(SEARCH("Pendiente",BF6)))</formula>
    </cfRule>
  </conditionalFormatting>
  <conditionalFormatting sqref="BF6">
    <cfRule type="containsText" dxfId="66" priority="79" stopIfTrue="1" operator="containsText" text="CUMPLIDA">
      <formula>NOT(ISERROR(SEARCH("CUMPLIDA",BF6)))</formula>
    </cfRule>
  </conditionalFormatting>
  <conditionalFormatting sqref="BF6">
    <cfRule type="containsText" dxfId="65" priority="80" operator="containsText" text="INCUMPLIDA">
      <formula>NOT(ISERROR(SEARCH("INCUMPLIDA",BF6)))</formula>
    </cfRule>
  </conditionalFormatting>
  <conditionalFormatting sqref="BF6">
    <cfRule type="containsText" dxfId="64" priority="73" operator="containsText" text="ATENCIÓN">
      <formula>NOT(ISERROR(SEARCH("ATENCIÓN",BF6)))</formula>
    </cfRule>
  </conditionalFormatting>
  <conditionalFormatting sqref="AC8:AC24">
    <cfRule type="containsText" dxfId="63" priority="69" stopIfTrue="1" operator="containsText" text="EN TERMINO">
      <formula>NOT(ISERROR(SEARCH("EN TERMINO",AC8)))</formula>
    </cfRule>
    <cfRule type="containsText" priority="70" operator="containsText" text="AMARILLO">
      <formula>NOT(ISERROR(SEARCH("AMARILLO",AC8)))</formula>
    </cfRule>
    <cfRule type="containsText" dxfId="62" priority="71" stopIfTrue="1" operator="containsText" text="ALERTA">
      <formula>NOT(ISERROR(SEARCH("ALERTA",AC8)))</formula>
    </cfRule>
    <cfRule type="containsText" dxfId="61" priority="72" stopIfTrue="1" operator="containsText" text="OK">
      <formula>NOT(ISERROR(SEARCH("OK",AC8)))</formula>
    </cfRule>
  </conditionalFormatting>
  <conditionalFormatting sqref="AF25">
    <cfRule type="containsText" dxfId="60" priority="60" stopIfTrue="1" operator="containsText" text="CUMPLIDA">
      <formula>NOT(ISERROR(SEARCH("CUMPLIDA",AF25)))</formula>
    </cfRule>
  </conditionalFormatting>
  <conditionalFormatting sqref="AF8:AF10">
    <cfRule type="containsText" dxfId="59" priority="64" operator="containsText" text="Cumplida">
      <formula>NOT(ISERROR(SEARCH("Cumplida",AF8)))</formula>
    </cfRule>
    <cfRule type="containsText" dxfId="58" priority="65" operator="containsText" text="Pendiente">
      <formula>NOT(ISERROR(SEARCH("Pendiente",AF8)))</formula>
    </cfRule>
    <cfRule type="containsText" dxfId="57" priority="66" operator="containsText" text="Cumplida">
      <formula>NOT(ISERROR(SEARCH("Cumplida",AF8)))</formula>
    </cfRule>
  </conditionalFormatting>
  <conditionalFormatting sqref="AF8:AF10">
    <cfRule type="containsText" dxfId="56" priority="62" stopIfTrue="1" operator="containsText" text="Cumplida">
      <formula>NOT(ISERROR(SEARCH("Cumplida",AF8)))</formula>
    </cfRule>
    <cfRule type="containsText" dxfId="55" priority="63" stopIfTrue="1" operator="containsText" text="Pendiente">
      <formula>NOT(ISERROR(SEARCH("Pendiente",AF8)))</formula>
    </cfRule>
  </conditionalFormatting>
  <conditionalFormatting sqref="AF8:AF10">
    <cfRule type="containsText" dxfId="54" priority="67" stopIfTrue="1" operator="containsText" text="CUMPLIDA">
      <formula>NOT(ISERROR(SEARCH("CUMPLIDA",AF8)))</formula>
    </cfRule>
  </conditionalFormatting>
  <conditionalFormatting sqref="AF8:AF10">
    <cfRule type="containsText" dxfId="53" priority="68" operator="containsText" text="INCUMPLIDA">
      <formula>NOT(ISERROR(SEARCH("INCUMPLIDA",AF8)))</formula>
    </cfRule>
  </conditionalFormatting>
  <conditionalFormatting sqref="AF8:AF10">
    <cfRule type="containsText" dxfId="52" priority="61" operator="containsText" text="ATENCIÓN">
      <formula>NOT(ISERROR(SEARCH("ATENCIÓN",AF8)))</formula>
    </cfRule>
  </conditionalFormatting>
  <conditionalFormatting sqref="AF25">
    <cfRule type="containsText" dxfId="51" priority="59" stopIfTrue="1" operator="containsText" text="INCUMPLIDA">
      <formula>NOT(ISERROR(SEARCH("INCUMPLIDA",AF25)))</formula>
    </cfRule>
  </conditionalFormatting>
  <conditionalFormatting sqref="AF25">
    <cfRule type="containsText" dxfId="50" priority="58" stopIfTrue="1" operator="containsText" text="PENDIENTE">
      <formula>NOT(ISERROR(SEARCH("PENDIENTE",AF25)))</formula>
    </cfRule>
  </conditionalFormatting>
  <conditionalFormatting sqref="AC25:AC28">
    <cfRule type="containsText" dxfId="49" priority="54" stopIfTrue="1" operator="containsText" text="EN TERMINO">
      <formula>NOT(ISERROR(SEARCH("EN TERMINO",AC25)))</formula>
    </cfRule>
    <cfRule type="containsText" priority="55" operator="containsText" text="AMARILLO">
      <formula>NOT(ISERROR(SEARCH("AMARILLO",AC25)))</formula>
    </cfRule>
    <cfRule type="containsText" dxfId="48" priority="56" stopIfTrue="1" operator="containsText" text="ALERTA">
      <formula>NOT(ISERROR(SEARCH("ALERTA",AC25)))</formula>
    </cfRule>
    <cfRule type="containsText" dxfId="47" priority="57" stopIfTrue="1" operator="containsText" text="OK">
      <formula>NOT(ISERROR(SEARCH("OK",AC25)))</formula>
    </cfRule>
  </conditionalFormatting>
  <conditionalFormatting sqref="AF11:AF24">
    <cfRule type="containsText" dxfId="46" priority="49" operator="containsText" text="Cumplida">
      <formula>NOT(ISERROR(SEARCH("Cumplida",AF11)))</formula>
    </cfRule>
    <cfRule type="containsText" dxfId="45" priority="50" operator="containsText" text="Pendiente">
      <formula>NOT(ISERROR(SEARCH("Pendiente",AF11)))</formula>
    </cfRule>
    <cfRule type="containsText" dxfId="44" priority="51" operator="containsText" text="Cumplida">
      <formula>NOT(ISERROR(SEARCH("Cumplida",AF11)))</formula>
    </cfRule>
  </conditionalFormatting>
  <conditionalFormatting sqref="AF11:AF24">
    <cfRule type="containsText" dxfId="43" priority="47" stopIfTrue="1" operator="containsText" text="Cumplida">
      <formula>NOT(ISERROR(SEARCH("Cumplida",AF11)))</formula>
    </cfRule>
    <cfRule type="containsText" dxfId="42" priority="48" stopIfTrue="1" operator="containsText" text="Pendiente">
      <formula>NOT(ISERROR(SEARCH("Pendiente",AF11)))</formula>
    </cfRule>
  </conditionalFormatting>
  <conditionalFormatting sqref="AF11:AF24">
    <cfRule type="containsText" dxfId="41" priority="52" stopIfTrue="1" operator="containsText" text="CUMPLIDA">
      <formula>NOT(ISERROR(SEARCH("CUMPLIDA",AF11)))</formula>
    </cfRule>
  </conditionalFormatting>
  <conditionalFormatting sqref="AF11:AF24">
    <cfRule type="containsText" dxfId="40" priority="53" operator="containsText" text="INCUMPLIDA">
      <formula>NOT(ISERROR(SEARCH("INCUMPLIDA",AF11)))</formula>
    </cfRule>
  </conditionalFormatting>
  <conditionalFormatting sqref="AF11:AF24">
    <cfRule type="containsText" dxfId="39" priority="46" operator="containsText" text="ATENCIÓN">
      <formula>NOT(ISERROR(SEARCH("ATENCIÓN",AF11)))</formula>
    </cfRule>
  </conditionalFormatting>
  <conditionalFormatting sqref="AF26:AF28">
    <cfRule type="containsText" dxfId="38" priority="41" operator="containsText" text="Cumplida">
      <formula>NOT(ISERROR(SEARCH("Cumplida",AF26)))</formula>
    </cfRule>
    <cfRule type="containsText" dxfId="37" priority="42" operator="containsText" text="Pendiente">
      <formula>NOT(ISERROR(SEARCH("Pendiente",AF26)))</formula>
    </cfRule>
    <cfRule type="containsText" dxfId="36" priority="43" operator="containsText" text="Cumplida">
      <formula>NOT(ISERROR(SEARCH("Cumplida",AF26)))</formula>
    </cfRule>
  </conditionalFormatting>
  <conditionalFormatting sqref="AF26:AF28">
    <cfRule type="containsText" dxfId="35" priority="39" stopIfTrue="1" operator="containsText" text="Cumplida">
      <formula>NOT(ISERROR(SEARCH("Cumplida",AF26)))</formula>
    </cfRule>
    <cfRule type="containsText" dxfId="34" priority="40" stopIfTrue="1" operator="containsText" text="Pendiente">
      <formula>NOT(ISERROR(SEARCH("Pendiente",AF26)))</formula>
    </cfRule>
  </conditionalFormatting>
  <conditionalFormatting sqref="AF26:AF28">
    <cfRule type="containsText" dxfId="33" priority="44" stopIfTrue="1" operator="containsText" text="CUMPLIDA">
      <formula>NOT(ISERROR(SEARCH("CUMPLIDA",AF26)))</formula>
    </cfRule>
  </conditionalFormatting>
  <conditionalFormatting sqref="AF26:AF28">
    <cfRule type="containsText" dxfId="32" priority="45" operator="containsText" text="INCUMPLIDA">
      <formula>NOT(ISERROR(SEARCH("INCUMPLIDA",AF26)))</formula>
    </cfRule>
  </conditionalFormatting>
  <conditionalFormatting sqref="AF26:AF28">
    <cfRule type="containsText" dxfId="31" priority="38" operator="containsText" text="ATENCIÓN">
      <formula>NOT(ISERROR(SEARCH("ATENCIÓN",AF26)))</formula>
    </cfRule>
  </conditionalFormatting>
  <conditionalFormatting sqref="BO7">
    <cfRule type="containsText" dxfId="30" priority="33" operator="containsText" text="Cumplida">
      <formula>NOT(ISERROR(SEARCH("Cumplida",BO7)))</formula>
    </cfRule>
    <cfRule type="containsText" dxfId="29" priority="34" operator="containsText" text="Pendiente">
      <formula>NOT(ISERROR(SEARCH("Pendiente",BO7)))</formula>
    </cfRule>
    <cfRule type="containsText" dxfId="28" priority="35" operator="containsText" text="Cumplida">
      <formula>NOT(ISERROR(SEARCH("Cumplida",BO7)))</formula>
    </cfRule>
  </conditionalFormatting>
  <conditionalFormatting sqref="BO7">
    <cfRule type="containsText" dxfId="27" priority="31" stopIfTrue="1" operator="containsText" text="Cumplida">
      <formula>NOT(ISERROR(SEARCH("Cumplida",BO7)))</formula>
    </cfRule>
    <cfRule type="containsText" dxfId="26" priority="32" stopIfTrue="1" operator="containsText" text="Pendiente">
      <formula>NOT(ISERROR(SEARCH("Pendiente",BO7)))</formula>
    </cfRule>
  </conditionalFormatting>
  <conditionalFormatting sqref="BO7">
    <cfRule type="containsText" dxfId="25" priority="36" stopIfTrue="1" operator="containsText" text="CUMPLIDA">
      <formula>NOT(ISERROR(SEARCH("CUMPLIDA",BO7)))</formula>
    </cfRule>
  </conditionalFormatting>
  <conditionalFormatting sqref="BO7">
    <cfRule type="containsText" dxfId="24" priority="37" operator="containsText" text="INCUMPLIDA">
      <formula>NOT(ISERROR(SEARCH("INCUMPLIDA",BO7)))</formula>
    </cfRule>
  </conditionalFormatting>
  <conditionalFormatting sqref="BL6">
    <cfRule type="containsText" dxfId="23" priority="27" stopIfTrue="1" operator="containsText" text="EN TERMINO">
      <formula>NOT(ISERROR(SEARCH("EN TERMINO",BL6)))</formula>
    </cfRule>
    <cfRule type="containsText" priority="28" operator="containsText" text="AMARILLO">
      <formula>NOT(ISERROR(SEARCH("AMARILLO",BL6)))</formula>
    </cfRule>
    <cfRule type="containsText" dxfId="22" priority="29" stopIfTrue="1" operator="containsText" text="ALERTA">
      <formula>NOT(ISERROR(SEARCH("ALERTA",BL6)))</formula>
    </cfRule>
    <cfRule type="containsText" dxfId="21" priority="30" stopIfTrue="1" operator="containsText" text="OK">
      <formula>NOT(ISERROR(SEARCH("OK",BL6)))</formula>
    </cfRule>
  </conditionalFormatting>
  <conditionalFormatting sqref="BO6">
    <cfRule type="containsText" dxfId="20" priority="22" operator="containsText" text="Cumplida">
      <formula>NOT(ISERROR(SEARCH("Cumplida",BO6)))</formula>
    </cfRule>
    <cfRule type="containsText" dxfId="19" priority="23" operator="containsText" text="Pendiente">
      <formula>NOT(ISERROR(SEARCH("Pendiente",BO6)))</formula>
    </cfRule>
    <cfRule type="containsText" dxfId="18" priority="24" operator="containsText" text="Cumplida">
      <formula>NOT(ISERROR(SEARCH("Cumplida",BO6)))</formula>
    </cfRule>
  </conditionalFormatting>
  <conditionalFormatting sqref="BO6">
    <cfRule type="containsText" dxfId="17" priority="20" stopIfTrue="1" operator="containsText" text="Cumplida">
      <formula>NOT(ISERROR(SEARCH("Cumplida",BO6)))</formula>
    </cfRule>
    <cfRule type="containsText" dxfId="16" priority="21" stopIfTrue="1" operator="containsText" text="Pendiente">
      <formula>NOT(ISERROR(SEARCH("Pendiente",BO6)))</formula>
    </cfRule>
  </conditionalFormatting>
  <conditionalFormatting sqref="BO6">
    <cfRule type="containsText" dxfId="15" priority="25" stopIfTrue="1" operator="containsText" text="CUMPLIDA">
      <formula>NOT(ISERROR(SEARCH("CUMPLIDA",BO6)))</formula>
    </cfRule>
  </conditionalFormatting>
  <conditionalFormatting sqref="BO6">
    <cfRule type="containsText" dxfId="14" priority="26" operator="containsText" text="INCUMPLIDA">
      <formula>NOT(ISERROR(SEARCH("INCUMPLIDA",BO6)))</formula>
    </cfRule>
  </conditionalFormatting>
  <conditionalFormatting sqref="BO6">
    <cfRule type="containsText" dxfId="13" priority="19" operator="containsText" text="ATENCIÓN">
      <formula>NOT(ISERROR(SEARCH("ATENCIÓN",BO6)))</formula>
    </cfRule>
  </conditionalFormatting>
  <conditionalFormatting sqref="BQ5">
    <cfRule type="containsText" dxfId="12" priority="16" operator="containsText" text="cerrada">
      <formula>NOT(ISERROR(SEARCH("cerrada",BQ5)))</formula>
    </cfRule>
    <cfRule type="containsText" dxfId="11" priority="17" operator="containsText" text="cerrado">
      <formula>NOT(ISERROR(SEARCH("cerrado",BQ5)))</formula>
    </cfRule>
    <cfRule type="containsText" dxfId="10" priority="18" operator="containsText" text="Abierto">
      <formula>NOT(ISERROR(SEARCH("Abierto",BQ5)))</formula>
    </cfRule>
  </conditionalFormatting>
  <conditionalFormatting sqref="BQ6:BQ28">
    <cfRule type="containsText" dxfId="9" priority="13" operator="containsText" text="cerrada">
      <formula>NOT(ISERROR(SEARCH("cerrada",BQ6)))</formula>
    </cfRule>
    <cfRule type="containsText" dxfId="8" priority="14" operator="containsText" text="cerrado">
      <formula>NOT(ISERROR(SEARCH("cerrado",BQ6)))</formula>
    </cfRule>
    <cfRule type="containsText" dxfId="7" priority="15" operator="containsText" text="Abierto">
      <formula>NOT(ISERROR(SEARCH("Abierto",BQ6)))</formula>
    </cfRule>
  </conditionalFormatting>
  <conditionalFormatting sqref="AN8:AN10">
    <cfRule type="containsText" dxfId="6" priority="5" operator="containsText" text="ATENCIÓN">
      <formula>NOT(ISERROR(SEARCH("ATENCIÓN",AN8)))</formula>
    </cfRule>
    <cfRule type="containsText" dxfId="5" priority="8" stopIfTrue="1" operator="containsText" text="CUMPLIDA">
      <formula>NOT(ISERROR(SEARCH("CUMPLIDA",AN8)))</formula>
    </cfRule>
  </conditionalFormatting>
  <conditionalFormatting sqref="AN8:AN10">
    <cfRule type="containsText" dxfId="4" priority="7" stopIfTrue="1" operator="containsText" text="INCUMPLIDA">
      <formula>NOT(ISERROR(SEARCH("INCUMPLIDA",AN8)))</formula>
    </cfRule>
  </conditionalFormatting>
  <conditionalFormatting sqref="AN8:AN10">
    <cfRule type="containsText" dxfId="3" priority="6" stopIfTrue="1" operator="containsText" text="PENDIENTE">
      <formula>NOT(ISERROR(SEARCH("PENDIENTE",AN8)))</formula>
    </cfRule>
  </conditionalFormatting>
  <conditionalFormatting sqref="AL8:AL10">
    <cfRule type="containsText" dxfId="2" priority="1" stopIfTrue="1" operator="containsText" text="EN TERMINO">
      <formula>NOT(ISERROR(SEARCH("EN TERMINO",AL8)))</formula>
    </cfRule>
    <cfRule type="containsText" priority="2" operator="containsText" text="AMARILLO">
      <formula>NOT(ISERROR(SEARCH("AMARILLO",AL8)))</formula>
    </cfRule>
    <cfRule type="containsText" dxfId="1" priority="3" stopIfTrue="1" operator="containsText" text="ALERTA">
      <formula>NOT(ISERROR(SEARCH("ALERTA",AL8)))</formula>
    </cfRule>
    <cfRule type="containsText" dxfId="0" priority="4" stopIfTrue="1" operator="containsText" text="OK">
      <formula>NOT(ISERROR(SEARCH("OK",AL8)))</formula>
    </cfRule>
  </conditionalFormatting>
  <dataValidations count="3">
    <dataValidation type="decimal" allowBlank="1" showInputMessage="1" showErrorMessage="1" errorTitle="Entrada no válida" error="Por favor escriba un número" promptTitle="Escriba un número en esta casilla" sqref="M8:M10 M14">
      <formula1>-999999</formula1>
      <formula2>999999</formula2>
    </dataValidation>
    <dataValidation type="date" allowBlank="1" showInputMessage="1" errorTitle="Entrada no válida" error="Por favor escriba una fecha válida (AAAA/MM/DD)" promptTitle="Ingrese una fecha (AAAA/MM/DD)" sqref="V8:W10 W14:W15">
      <formula1>1900/1/1</formula1>
      <formula2>3000/1/1</formula2>
    </dataValidation>
    <dataValidation type="textLength" allowBlank="1" showInputMessage="1" showErrorMessage="1" errorTitle="Entrada no válida" error="Escriba un texto  Maximo 100 Caracteres" promptTitle="Cualquier contenido Maximo 100 Caracteres" sqref="P5:P10 P26:P27 P14:P24">
      <formula1>0</formula1>
      <formula2>100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E13" sqref="E13"/>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5" ht="15.75" customHeight="1" thickBot="1" x14ac:dyDescent="0.3">
      <c r="A1" s="200" t="s">
        <v>115</v>
      </c>
      <c r="B1" s="202" t="s">
        <v>116</v>
      </c>
      <c r="C1" s="204" t="s">
        <v>117</v>
      </c>
      <c r="D1" s="36"/>
      <c r="E1" s="36"/>
      <c r="F1" s="37"/>
      <c r="G1" s="36"/>
      <c r="H1" s="36"/>
      <c r="I1" s="38"/>
    </row>
    <row r="2" spans="1:15" ht="41.25" customHeight="1" thickTop="1" thickBot="1" x14ac:dyDescent="0.3">
      <c r="A2" s="201"/>
      <c r="B2" s="203"/>
      <c r="C2" s="205"/>
      <c r="D2" s="39" t="s">
        <v>118</v>
      </c>
      <c r="E2" s="40" t="s">
        <v>119</v>
      </c>
      <c r="F2" s="41" t="s">
        <v>120</v>
      </c>
      <c r="G2" s="42" t="s">
        <v>121</v>
      </c>
      <c r="H2" s="43" t="s">
        <v>122</v>
      </c>
      <c r="I2" s="43" t="s">
        <v>123</v>
      </c>
      <c r="N2" s="39" t="s">
        <v>118</v>
      </c>
      <c r="O2">
        <v>38</v>
      </c>
    </row>
    <row r="3" spans="1:15" ht="21.75" hidden="1" customHeight="1" thickTop="1" thickBot="1" x14ac:dyDescent="0.3">
      <c r="A3" s="44" t="s">
        <v>124</v>
      </c>
      <c r="B3" s="45">
        <v>3</v>
      </c>
      <c r="C3" s="46">
        <v>3</v>
      </c>
      <c r="D3" s="47">
        <v>3</v>
      </c>
      <c r="E3" s="48"/>
      <c r="F3" s="49"/>
      <c r="G3" s="49"/>
      <c r="H3" s="48"/>
      <c r="I3" s="50"/>
      <c r="J3" t="s">
        <v>133</v>
      </c>
      <c r="N3" s="40" t="s">
        <v>119</v>
      </c>
    </row>
    <row r="4" spans="1:15" ht="18.75" hidden="1" customHeight="1" thickTop="1" thickBot="1" x14ac:dyDescent="0.3">
      <c r="A4" s="51" t="s">
        <v>125</v>
      </c>
      <c r="B4" s="52">
        <v>21</v>
      </c>
      <c r="C4" s="52">
        <v>31</v>
      </c>
      <c r="D4" s="89">
        <v>31</v>
      </c>
      <c r="E4" s="52"/>
      <c r="F4" s="54"/>
      <c r="G4" s="54"/>
      <c r="H4" s="53"/>
      <c r="I4" s="52"/>
      <c r="J4" t="s">
        <v>133</v>
      </c>
      <c r="N4" s="41" t="s">
        <v>120</v>
      </c>
    </row>
    <row r="5" spans="1:15" ht="24.75" hidden="1" thickTop="1" thickBot="1" x14ac:dyDescent="0.3">
      <c r="A5" s="55" t="s">
        <v>126</v>
      </c>
      <c r="B5" s="56">
        <v>3</v>
      </c>
      <c r="C5" s="56">
        <v>3</v>
      </c>
      <c r="D5" s="88">
        <v>3</v>
      </c>
      <c r="E5" s="56"/>
      <c r="F5" s="49"/>
      <c r="G5" s="49"/>
      <c r="H5" s="56"/>
      <c r="I5" s="49"/>
      <c r="J5" t="s">
        <v>133</v>
      </c>
    </row>
    <row r="6" spans="1:15" ht="15" customHeight="1" thickTop="1" thickBot="1" x14ac:dyDescent="0.3">
      <c r="A6" s="51" t="s">
        <v>127</v>
      </c>
      <c r="B6" s="52">
        <v>9</v>
      </c>
      <c r="C6" s="52">
        <v>11</v>
      </c>
      <c r="D6" s="54">
        <v>11</v>
      </c>
      <c r="E6" s="52"/>
      <c r="F6" s="52"/>
      <c r="G6" s="52"/>
      <c r="H6" s="52"/>
      <c r="I6" s="52"/>
      <c r="N6" s="40" t="s">
        <v>119</v>
      </c>
      <c r="O6">
        <v>16</v>
      </c>
    </row>
    <row r="7" spans="1:15" ht="13.5" hidden="1" customHeight="1" thickBot="1" x14ac:dyDescent="0.3">
      <c r="A7" s="57" t="s">
        <v>82</v>
      </c>
      <c r="B7" s="56">
        <v>1</v>
      </c>
      <c r="C7" s="56">
        <v>2</v>
      </c>
      <c r="D7" s="47">
        <v>2</v>
      </c>
      <c r="E7" s="56"/>
      <c r="F7" s="56"/>
      <c r="G7" s="56"/>
      <c r="H7" s="56"/>
      <c r="I7" s="56"/>
      <c r="J7" t="s">
        <v>133</v>
      </c>
    </row>
    <row r="8" spans="1:15" ht="15" customHeight="1" thickTop="1" thickBot="1" x14ac:dyDescent="0.3">
      <c r="A8" s="58" t="s">
        <v>182</v>
      </c>
      <c r="B8" s="52">
        <v>16</v>
      </c>
      <c r="C8" s="52">
        <v>40</v>
      </c>
      <c r="D8" s="89">
        <v>26</v>
      </c>
      <c r="E8" s="52">
        <v>14</v>
      </c>
      <c r="F8" s="52"/>
      <c r="G8" s="52"/>
      <c r="H8" s="52"/>
      <c r="I8" s="52"/>
      <c r="N8" s="41" t="s">
        <v>120</v>
      </c>
      <c r="O8">
        <v>22</v>
      </c>
    </row>
    <row r="9" spans="1:15" ht="27.75" customHeight="1" thickBot="1" x14ac:dyDescent="0.3">
      <c r="A9" s="58" t="s">
        <v>132</v>
      </c>
      <c r="B9" s="52">
        <v>1</v>
      </c>
      <c r="C9" s="52">
        <v>4</v>
      </c>
      <c r="D9" s="89">
        <v>1</v>
      </c>
      <c r="E9" s="52">
        <v>3</v>
      </c>
      <c r="F9" s="52"/>
      <c r="G9" s="52"/>
      <c r="H9" s="52"/>
      <c r="I9" s="52"/>
    </row>
    <row r="10" spans="1:15" ht="21" customHeight="1" thickBot="1" x14ac:dyDescent="0.3">
      <c r="A10" s="58" t="s">
        <v>189</v>
      </c>
      <c r="B10" s="89">
        <v>14</v>
      </c>
      <c r="C10" s="89">
        <v>21</v>
      </c>
      <c r="D10" s="59"/>
      <c r="E10" s="169">
        <v>3</v>
      </c>
      <c r="F10" s="169">
        <v>18</v>
      </c>
      <c r="G10" s="169"/>
      <c r="H10" s="169"/>
      <c r="I10" s="169"/>
    </row>
    <row r="11" spans="1:15" ht="15" customHeight="1" thickBot="1" x14ac:dyDescent="0.3">
      <c r="A11" s="60" t="s">
        <v>128</v>
      </c>
      <c r="B11" s="61">
        <f>SUM(B6+B8+B9+B10)</f>
        <v>40</v>
      </c>
      <c r="C11" s="61">
        <f>SUM(C6+C8+C9+C10)</f>
        <v>76</v>
      </c>
      <c r="D11" s="61">
        <v>38</v>
      </c>
      <c r="E11" s="61">
        <f>SUM(E3:E10)</f>
        <v>20</v>
      </c>
      <c r="F11" s="61">
        <f>SUM(F3:F10)</f>
        <v>18</v>
      </c>
      <c r="G11" s="61">
        <f>SUM(G3:G10)</f>
        <v>0</v>
      </c>
      <c r="H11" s="61">
        <f>SUM(H8+H9)</f>
        <v>0</v>
      </c>
      <c r="I11" s="61">
        <v>1</v>
      </c>
    </row>
    <row r="12" spans="1:15" ht="15" customHeight="1" thickBot="1" x14ac:dyDescent="0.3">
      <c r="A12" s="62"/>
      <c r="B12" s="59"/>
      <c r="C12" s="59"/>
      <c r="D12" s="63">
        <f>D11/C11</f>
        <v>0.5</v>
      </c>
      <c r="E12" s="63">
        <f>E11/C11</f>
        <v>0.26315789473684209</v>
      </c>
      <c r="F12" s="63">
        <f>F11/C11</f>
        <v>0.23684210526315788</v>
      </c>
      <c r="G12" s="63">
        <f>G11/C11</f>
        <v>0</v>
      </c>
      <c r="H12" s="63">
        <f>H11/C11</f>
        <v>0</v>
      </c>
      <c r="I12" s="63">
        <f>I11/C11</f>
        <v>1.3157894736842105E-2</v>
      </c>
    </row>
    <row r="14" spans="1:15" x14ac:dyDescent="0.25">
      <c r="A14" t="s">
        <v>179</v>
      </c>
    </row>
    <row r="15" spans="1:15" x14ac:dyDescent="0.25">
      <c r="A15" t="s">
        <v>183</v>
      </c>
    </row>
  </sheetData>
  <mergeCells count="3">
    <mergeCell ref="A1:A2"/>
    <mergeCell ref="B1:B2"/>
    <mergeCell ref="C1:C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CB-0402F_P.MEJORAMIENTO</vt:lpstr>
      <vt:lpstr>CB-0402F_P.MEJORAMIENTO-dic</vt:lpstr>
      <vt:lpstr>RESUMÉN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Hernandez</cp:lastModifiedBy>
  <dcterms:created xsi:type="dcterms:W3CDTF">2019-01-04T19:58:30Z</dcterms:created>
  <dcterms:modified xsi:type="dcterms:W3CDTF">2022-01-25T20:21:32Z</dcterms:modified>
</cp:coreProperties>
</file>