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Z:\SHARE POINT\ARCHIVOS 2022\Seguimiento Planes de mejoramiento 2022\Contraloria\1. Marzo 2021\"/>
    </mc:Choice>
  </mc:AlternateContent>
  <xr:revisionPtr revIDLastSave="0" documentId="13_ncr:1_{64590A7A-B1C2-4490-883E-7EBA50AAED4F}" xr6:coauthVersionLast="47" xr6:coauthVersionMax="47" xr10:uidLastSave="{00000000-0000-0000-0000-000000000000}"/>
  <bookViews>
    <workbookView xWindow="-120" yWindow="-120" windowWidth="29040" windowHeight="15720" tabRatio="437" activeTab="1" xr2:uid="{00000000-000D-0000-FFFF-FFFF00000000}"/>
  </bookViews>
  <sheets>
    <sheet name="CB-0402F_P.MEJORAMIENTO" sheetId="6" r:id="rId1"/>
    <sheet name="CB-0402F_P.MEJORAMIENTO-ene" sheetId="8" r:id="rId2"/>
    <sheet name="RESUMÉN" sheetId="7" r:id="rId3"/>
    <sheet name="Hoja1" sheetId="9" r:id="rId4"/>
  </sheets>
  <definedNames>
    <definedName name="_xlnm._FilterDatabase" localSheetId="0" hidden="1">'CB-0402F_P.MEJORAMIENTO'!$A$3:$BJ$18</definedName>
    <definedName name="_xlnm._FilterDatabase" localSheetId="1" hidden="1">'CB-0402F_P.MEJORAMIENTO-ene'!$A$3:$BK$7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1" i="7" l="1"/>
  <c r="D11" i="7"/>
  <c r="D12" i="7" s="1"/>
  <c r="C11" i="7"/>
  <c r="H12" i="7" s="1"/>
  <c r="B11" i="7"/>
  <c r="AJ13" i="8" l="1"/>
  <c r="AK13" i="8" s="1"/>
  <c r="AL13" i="8" s="1"/>
  <c r="AJ20" i="8"/>
  <c r="AK20" i="8" s="1"/>
  <c r="AL20" i="8" s="1"/>
  <c r="AJ21" i="8"/>
  <c r="AK21" i="8" s="1"/>
  <c r="AJ23" i="8"/>
  <c r="AK23" i="8" s="1"/>
  <c r="AL23" i="8" s="1"/>
  <c r="AJ22" i="8"/>
  <c r="AK22" i="8" s="1"/>
  <c r="AO22" i="8" s="1"/>
  <c r="AJ24" i="8"/>
  <c r="AK24" i="8" s="1"/>
  <c r="AO24" i="8" s="1"/>
  <c r="AJ26" i="8"/>
  <c r="AK26" i="8" s="1"/>
  <c r="AL26" i="8" s="1"/>
  <c r="AJ27" i="8"/>
  <c r="AK27" i="8" s="1"/>
  <c r="AL27" i="8" s="1"/>
  <c r="AO23" i="8" l="1"/>
  <c r="AO20" i="8"/>
  <c r="AO13" i="8"/>
  <c r="AO27" i="8"/>
  <c r="AL24" i="8"/>
  <c r="AO26" i="8"/>
  <c r="AL21" i="8"/>
  <c r="AO21" i="8"/>
  <c r="AL22" i="8"/>
  <c r="AJ28" i="8"/>
  <c r="AK28" i="8" s="1"/>
  <c r="AO28" i="8" s="1"/>
  <c r="AJ19" i="8"/>
  <c r="AK19" i="8" s="1"/>
  <c r="AJ17" i="8"/>
  <c r="AK17" i="8" s="1"/>
  <c r="AL17" i="8" s="1"/>
  <c r="AJ9" i="8"/>
  <c r="AK9" i="8" s="1"/>
  <c r="AL9" i="8" s="1"/>
  <c r="AO17" i="8" l="1"/>
  <c r="AL19" i="8"/>
  <c r="AO19" i="8"/>
  <c r="AL28" i="8"/>
  <c r="E12" i="7"/>
  <c r="AJ10" i="8"/>
  <c r="AK10" i="8" s="1"/>
  <c r="AL10" i="8" s="1"/>
  <c r="AA9" i="8"/>
  <c r="AB9" i="8" s="1"/>
  <c r="AF9" i="8" s="1"/>
  <c r="AA10" i="8"/>
  <c r="AB10" i="8" s="1"/>
  <c r="AJ8" i="8"/>
  <c r="AK8" i="8" s="1"/>
  <c r="AL8" i="8" s="1"/>
  <c r="AO10" i="8" l="1"/>
  <c r="AO8" i="8"/>
  <c r="AO9" i="8"/>
  <c r="AC10" i="8"/>
  <c r="AF10" i="8"/>
  <c r="AC9" i="8"/>
  <c r="AA12" i="8"/>
  <c r="AA11" i="8"/>
  <c r="AA28" i="8" l="1"/>
  <c r="AB28" i="8" s="1"/>
  <c r="AF28" i="8" s="1"/>
  <c r="AA27" i="8"/>
  <c r="AB27" i="8" s="1"/>
  <c r="AA26" i="8"/>
  <c r="AB26" i="8" s="1"/>
  <c r="AA24" i="8"/>
  <c r="AB24" i="8" s="1"/>
  <c r="AA22" i="8"/>
  <c r="AB22" i="8" s="1"/>
  <c r="AC22" i="8" s="1"/>
  <c r="AA23" i="8"/>
  <c r="AB23" i="8" s="1"/>
  <c r="AC23" i="8" s="1"/>
  <c r="AA21" i="8"/>
  <c r="AB21" i="8" s="1"/>
  <c r="AA20" i="8"/>
  <c r="AB20" i="8" s="1"/>
  <c r="AF20" i="8" s="1"/>
  <c r="AA19" i="8"/>
  <c r="AB19" i="8" s="1"/>
  <c r="AF19" i="8" s="1"/>
  <c r="AA14" i="8"/>
  <c r="AB14" i="8" s="1"/>
  <c r="AC14" i="8" s="1"/>
  <c r="AA15" i="8"/>
  <c r="AB15" i="8" s="1"/>
  <c r="AA16" i="8"/>
  <c r="AB16" i="8" s="1"/>
  <c r="AC16" i="8" s="1"/>
  <c r="AA17" i="8"/>
  <c r="AB17" i="8" s="1"/>
  <c r="AC17" i="8" s="1"/>
  <c r="AA18" i="8"/>
  <c r="AB18" i="8" s="1"/>
  <c r="AC18" i="8" s="1"/>
  <c r="AA25" i="8"/>
  <c r="AB25" i="8" s="1"/>
  <c r="AC25" i="8" s="1"/>
  <c r="Y22" i="8"/>
  <c r="Y23" i="8" s="1"/>
  <c r="AF15" i="8" l="1"/>
  <c r="AC15" i="8"/>
  <c r="AF26" i="8"/>
  <c r="AC26" i="8"/>
  <c r="AF24" i="8"/>
  <c r="AC24" i="8"/>
  <c r="AC28" i="8"/>
  <c r="AF23" i="8"/>
  <c r="AF22" i="8"/>
  <c r="AC27" i="8"/>
  <c r="AF27" i="8"/>
  <c r="AF25" i="8"/>
  <c r="AF17" i="8"/>
  <c r="AF18" i="8"/>
  <c r="AF16" i="8"/>
  <c r="AF14" i="8"/>
  <c r="AF21" i="8"/>
  <c r="AC21" i="8"/>
  <c r="AC20" i="8"/>
  <c r="AC19" i="8"/>
  <c r="AB11" i="8"/>
  <c r="AA13" i="8"/>
  <c r="AB13" i="8" s="1"/>
  <c r="AF13" i="8" s="1"/>
  <c r="AB12" i="8"/>
  <c r="AC12" i="8" s="1"/>
  <c r="D23" i="7"/>
  <c r="F23" i="7" s="1"/>
  <c r="AC11" i="8" l="1"/>
  <c r="AF11" i="8"/>
  <c r="AC13" i="8"/>
  <c r="AF12" i="8"/>
  <c r="G11" i="7" l="1"/>
  <c r="I12" i="7" l="1"/>
  <c r="G12" i="7"/>
  <c r="F11" i="7" l="1"/>
  <c r="F12" i="7" s="1"/>
  <c r="AR6" i="6"/>
  <c r="AS6" i="6" s="1"/>
  <c r="AR7" i="6"/>
  <c r="AS7" i="6" s="1"/>
  <c r="AR8" i="6"/>
  <c r="AS8" i="6" s="1"/>
  <c r="AW8" i="6" s="1"/>
  <c r="AR9" i="6"/>
  <c r="AS9" i="6" s="1"/>
  <c r="AR10" i="6"/>
  <c r="AS10" i="6" s="1"/>
  <c r="AR11" i="6"/>
  <c r="AS11" i="6" s="1"/>
  <c r="AR12" i="6"/>
  <c r="AS12" i="6" s="1"/>
  <c r="AR13" i="6"/>
  <c r="AS13" i="6" s="1"/>
  <c r="AR14" i="6"/>
  <c r="AS14" i="6" s="1"/>
  <c r="AR15" i="6"/>
  <c r="AS15" i="6" s="1"/>
  <c r="AR16" i="6"/>
  <c r="AS16" i="6" s="1"/>
  <c r="AR17" i="6"/>
  <c r="AS17" i="6" s="1"/>
  <c r="AR18" i="6"/>
  <c r="AS18" i="6" s="1"/>
  <c r="AR5" i="6"/>
  <c r="AS5" i="6" s="1"/>
  <c r="AT5" i="6" l="1"/>
  <c r="AW5" i="6"/>
  <c r="AT12" i="6"/>
  <c r="AW12" i="6"/>
  <c r="AT10" i="6"/>
  <c r="AW10" i="6"/>
  <c r="AT9" i="6"/>
  <c r="AW9" i="6"/>
  <c r="AT8" i="6"/>
  <c r="AT11" i="6"/>
  <c r="AW11" i="6"/>
  <c r="AT18" i="6"/>
  <c r="AW18" i="6"/>
  <c r="AT16" i="6"/>
  <c r="AW16" i="6"/>
  <c r="AT6" i="6"/>
  <c r="AW6" i="6"/>
  <c r="AT13" i="6"/>
  <c r="AW13" i="6"/>
  <c r="AT17" i="6"/>
  <c r="AW17" i="6"/>
  <c r="AT7" i="6"/>
  <c r="AW7" i="6"/>
  <c r="AT15" i="6"/>
  <c r="AW15" i="6"/>
  <c r="AT14" i="6"/>
  <c r="AW14" i="6"/>
  <c r="AC18" i="6" l="1"/>
  <c r="AA18" i="6"/>
  <c r="AB18" i="6" s="1"/>
  <c r="AC17" i="6"/>
  <c r="AA17" i="6"/>
  <c r="AB17" i="6" s="1"/>
  <c r="AC16" i="6"/>
  <c r="AA16" i="6"/>
  <c r="AB16" i="6" s="1"/>
  <c r="AC15" i="6"/>
  <c r="AA15" i="6"/>
  <c r="AB15" i="6" s="1"/>
  <c r="AJ14" i="6"/>
  <c r="AK14" i="6" s="1"/>
  <c r="AC14" i="6"/>
  <c r="AA14" i="6"/>
  <c r="AB14" i="6" s="1"/>
  <c r="AF14" i="6" s="1"/>
  <c r="AA13" i="6"/>
  <c r="AB13" i="6" s="1"/>
  <c r="AF13" i="6" s="1"/>
  <c r="AC12" i="6"/>
  <c r="AA12" i="6"/>
  <c r="AB12" i="6" s="1"/>
  <c r="AC11" i="6"/>
  <c r="AA11" i="6"/>
  <c r="AB11" i="6" s="1"/>
  <c r="AC10" i="6"/>
  <c r="AA10" i="6"/>
  <c r="AB10" i="6" s="1"/>
  <c r="AC9" i="6"/>
  <c r="AA9" i="6"/>
  <c r="AB9" i="6" s="1"/>
  <c r="AC8" i="6"/>
  <c r="AA8" i="6"/>
  <c r="AB8" i="6" s="1"/>
  <c r="AC7" i="6"/>
  <c r="AA7" i="6"/>
  <c r="AB7" i="6" s="1"/>
  <c r="AC6" i="6"/>
  <c r="AA6" i="6"/>
  <c r="AB6" i="6" s="1"/>
  <c r="AC5" i="6"/>
  <c r="AA5" i="6"/>
  <c r="AB5" i="6" s="1"/>
  <c r="AC13" i="6" l="1"/>
  <c r="AL14" i="6"/>
</calcChain>
</file>

<file path=xl/sharedStrings.xml><?xml version="1.0" encoding="utf-8"?>
<sst xmlns="http://schemas.openxmlformats.org/spreadsheetml/2006/main" count="821" uniqueCount="344">
  <si>
    <t>IDENTIFICACIÓN DEL HALLAZGO</t>
  </si>
  <si>
    <t>ESTABLECIMIENTO ACCIONES DE MEJORA</t>
  </si>
  <si>
    <t>CIERRES ACCION / HALLAZGO</t>
  </si>
  <si>
    <t>No. solicitud</t>
  </si>
  <si>
    <t>fecha de solicitud</t>
  </si>
  <si>
    <t>Fuente de hallazgo</t>
  </si>
  <si>
    <t>Fuente hallazgo 2</t>
  </si>
  <si>
    <t>Detalle de la fuente</t>
  </si>
  <si>
    <t>Fecha del hallazgo</t>
  </si>
  <si>
    <t>Código o capítulo</t>
  </si>
  <si>
    <t>Proceso afectado</t>
  </si>
  <si>
    <t>Hallazgo y/o situación</t>
  </si>
  <si>
    <t>Causa(s) del hallazgo</t>
  </si>
  <si>
    <t>ACCIÓN</t>
  </si>
  <si>
    <t>Tipo de acción Propuesta</t>
  </si>
  <si>
    <t>Líder proceso</t>
  </si>
  <si>
    <t>Área responsable de ejecución</t>
  </si>
  <si>
    <t>Líder área responsable de ejecución</t>
  </si>
  <si>
    <t>Recursos</t>
  </si>
  <si>
    <t>Meta de la acción</t>
  </si>
  <si>
    <t>% que se espera alcanzar de la meta</t>
  </si>
  <si>
    <t>Fórmula del indicador</t>
  </si>
  <si>
    <t>Fecha de inicio</t>
  </si>
  <si>
    <t>Fecha terminación</t>
  </si>
  <si>
    <t>2.Evidencias o soportes ejecución acción de mejora</t>
  </si>
  <si>
    <t>2.Actividades realizadas  a la fecha</t>
  </si>
  <si>
    <t>2.Resultado del indicador</t>
  </si>
  <si>
    <t>2.Alerta</t>
  </si>
  <si>
    <t>2.Analisis - Seguimiento OCI4</t>
  </si>
  <si>
    <t>2.Auditor que realizó el seguimiento</t>
  </si>
  <si>
    <t>3.Fecha seguimiento</t>
  </si>
  <si>
    <t>3.Evidencias o soportes ejecución acción de mejora</t>
  </si>
  <si>
    <t>3.Actividades realizadas  a la fecha</t>
  </si>
  <si>
    <t>3.Resultado del indicador</t>
  </si>
  <si>
    <t>3.Alerta</t>
  </si>
  <si>
    <t>3.Analisis - Seguimiento OCI4</t>
  </si>
  <si>
    <t>4.Fecha seguimiento</t>
  </si>
  <si>
    <t>4.Evidencias o soportes ejecución acción de mejora</t>
  </si>
  <si>
    <t>4.Actividades realizadas  a la fecha</t>
  </si>
  <si>
    <t>4.Resultado del indicador</t>
  </si>
  <si>
    <t>4.Alerta</t>
  </si>
  <si>
    <t>4.Analisis - Seguimiento OCI4</t>
  </si>
  <si>
    <t>4.Auditor que realizó el seguimiento</t>
  </si>
  <si>
    <t>Estado de la acción</t>
  </si>
  <si>
    <t>Cierre Hallazgo</t>
  </si>
  <si>
    <t>Auditor que cierra el hallazgo</t>
  </si>
  <si>
    <t>Soporte que evidencia que el ente externo cerró el hallazgo</t>
  </si>
  <si>
    <t>Detalle de actividades para ejecutar la acción</t>
  </si>
  <si>
    <t>(Asignado por la Oficina de Control Interno)</t>
  </si>
  <si>
    <t>(DD-MM-AA)</t>
  </si>
  <si>
    <t>(Seleccione de la lista desplegable)</t>
  </si>
  <si>
    <t>(Indicar relación con otro  hallazgo / a acción)</t>
  </si>
  <si>
    <t>(Nombre completo del informe origen del hallazgo)</t>
  </si>
  <si>
    <t>(Identificación del  hallazgo, en el informe)</t>
  </si>
  <si>
    <t>table</t>
  </si>
  <si>
    <t>(Utilice cualquier técnica: 5 ¿por qué?, espina pescado, lluvia de ideas etc.)</t>
  </si>
  <si>
    <t>(Detalle todas las actividades que ejecutarán para eliminar la(s) causa(s) del hallazgo)</t>
  </si>
  <si>
    <t>(No. total de actividades, recursos, personas etc, de la acción - Columna K).</t>
  </si>
  <si>
    <t>(Información automática)</t>
  </si>
  <si>
    <t>(Financieros - Logísticos - Humanos - Tecnológicos )</t>
  </si>
  <si>
    <t>(Describa el resultado que espera obtener al ejecutar la acción)</t>
  </si>
  <si>
    <t>(Formule acorde con cantidad de actividades de la Columna L)</t>
  </si>
  <si>
    <t>(Relacione los documentos  que soportan y evidencian avances de ejecución)</t>
  </si>
  <si>
    <t>(No. actividades realizadas de las indicadas en la columna K).</t>
  </si>
  <si>
    <t>(Cálculo automático)</t>
  </si>
  <si>
    <t>(Información del análisis adelantado por el auditor que realizó el seguimiento)</t>
  </si>
  <si>
    <t>(Resultado automático)</t>
  </si>
  <si>
    <t>Unidad de Medida</t>
  </si>
  <si>
    <t>Cantidad Unidad de Medida</t>
  </si>
  <si>
    <t>2. 25% avance en ejecución de la meta</t>
  </si>
  <si>
    <t>3. 50% avance en ejecución de la meta</t>
  </si>
  <si>
    <t>4. 75% avance en ejecución de la meta</t>
  </si>
  <si>
    <t>4. 100% avance en ejecución de la meta</t>
  </si>
  <si>
    <t>Auditor que valida cumplimiento a la acción</t>
  </si>
  <si>
    <t xml:space="preserve"> TERCER SEGUIMIENTO DE 2018</t>
  </si>
  <si>
    <t xml:space="preserve"> CUARTO SEGUIMIENTO DE 2018</t>
  </si>
  <si>
    <t>2.Fecha seguimiento</t>
  </si>
  <si>
    <t xml:space="preserve">Estado de la acción </t>
  </si>
  <si>
    <t>Origen Externo</t>
  </si>
  <si>
    <t>3.3.1.1</t>
  </si>
  <si>
    <t>3.3.4.1</t>
  </si>
  <si>
    <t>Procedimiento actualizado</t>
  </si>
  <si>
    <t>Auditoría de Desempeño PAD(79)</t>
  </si>
  <si>
    <t>2020 2020</t>
  </si>
  <si>
    <t>Auditoría Regular Vigencia PAD 2020</t>
  </si>
  <si>
    <t>3.1.3.5</t>
  </si>
  <si>
    <t>HALLAZGO ADMINISTRATIVO POR EL NO CUMPLIMIENTO DEL TIEMPO DE EJECUCIÓN DEL CONTRATO 73 Y LO ESTABLECIDO EN LA CLÁUSULA QUINTA DEL MISMO</t>
  </si>
  <si>
    <t>Error involutario en el diligenciamiento del informe de seguimiento por parte del supervisor el cual indicó que era un informe final dado que el pago de la obligación principal se daba con dicho informe y la obligación accesoría continuaba vigente.</t>
  </si>
  <si>
    <t>Mejoramiento de la cultura de autocontrol a través de capacitaciones y campañas de sensibilización.</t>
  </si>
  <si>
    <t>Capacitaciones y campañas de sensibilización implementadas</t>
  </si>
  <si>
    <t>Área de Sistemas  Oficina de Control Interno  Unidad de Talento Humano</t>
  </si>
  <si>
    <t>Número de capacitaciones implementadas/Número de capacitaciones  programadas</t>
  </si>
  <si>
    <t>Campañas de sensibilización implementadas/ Campañas de sensiblilización programadas</t>
  </si>
  <si>
    <t>HALLAZGO ADMINISTRATIVO POR INCONSISTENCIAS EN EL NOMBRE DE LOS BANCOS RELACIONADOS EN EL BALANCE DE PRUEBA DE LOS MESES DE ENERO Y FEBRERO DE 2019.</t>
  </si>
  <si>
    <t>Deficiencia de autocontrol por no corregir el nombre del banco en el auxiliar contable.</t>
  </si>
  <si>
    <t>Unidad Financiera y Contable - Contabilidad</t>
  </si>
  <si>
    <t>Unidad Financiera y Contable - Contabilidad  Oficina de Control Interno  Unidad de Talento Humano</t>
  </si>
  <si>
    <t>3.3.1.2</t>
  </si>
  <si>
    <t>HALLAZGO ADMINISTRATIVO POR ERRORES EN LOS SALDOS DEL BALANCE DE PRUEBA DEL MES DE MAYO EN EL BANCO DAVIVIENDA CUENTA NO.0099 00134306</t>
  </si>
  <si>
    <t>Deficiencia de autocontrol por no verificar los soportes correspondientes en las carpetas de conciliaciones bancarias..</t>
  </si>
  <si>
    <t>3.3.1.3</t>
  </si>
  <si>
    <t>HALLAZGO ADMINISTRATIVO POR DIFERENCIAS ENTRE LOS SALDOS REPORTADOS EN TRES FUENTES DIFERENTES EN LA CONTABILIDAD DE LA LOTERÍA DE BOGOTÁ A 31-12-2019 EN LA CUENTA 13170301 DISTRIBUIDORES DE LOTERÍA ORDINARIA.</t>
  </si>
  <si>
    <t>Deficiencia de autocontrol por no verificar los reportes que genera el sistema.  Por inconsistencias presentadas en el software al generar la información financiera, después de haber efectuado el cierre contable.</t>
  </si>
  <si>
    <t>Revisión y ajuste al procedimiento de generación de estados financieros para incorporar un control que garantice que la información reportada sea consistente con la información generada en el sistema administrativo y finaciero</t>
  </si>
  <si>
    <t>Procedimiento actualizado / Procedimiento existente</t>
  </si>
  <si>
    <t>3.3.1.4</t>
  </si>
  <si>
    <t>HALLAZGO ADMINISTRATIVO POR INEFICIENCIAS EN LA GESTIÓN DE LOS COMPARENDOS NÚMEROS 6710956, 10439243 Y 13018418 A LOS VEHÍCULOS DE PLACAS OBH023, POR INFRACCIÓN A LAS NORMAS DE TRÁNSITO</t>
  </si>
  <si>
    <t>Falta de gestión de cobro oportuna los infractores o conductores responsables del comparendo o un procedimiento establecido para tal fin.</t>
  </si>
  <si>
    <t>Establecer un procedimiento con el fin de estandarizar las actividades y términos a seguir, para que en caso de imposición de multas o sanciones administrativas contra la entidad por el incumplimiento de las normas vigentes; vinculando al servidor y/o contratista que dio lugar a la multa o sanción.</t>
  </si>
  <si>
    <t>Procedimiento elaborado y aprobado por el CIGD</t>
  </si>
  <si>
    <t>Procedimiento Elaborado / Procedimiento Aprobado</t>
  </si>
  <si>
    <t>HALLAZGO ADMINISTRATIVO POR QUE LA LOTERÍA DE BOGOTÁ NO REFLEJA EN LA EJECUCIÓN PRESUPUESTAL DE INGRESOS A 31 DE DICIEMBRE DE 2019 EL REGISTRO TOTAL DE DISPONIBILIDAD INICIAL.</t>
  </si>
  <si>
    <t>Número de capacitaciones implementadas/Número de capacitaciones  programadas.</t>
  </si>
  <si>
    <t>3.3.4.3</t>
  </si>
  <si>
    <t>HALLAZGO ADMINISTRATIVO POR BAJA EJECUCIÓN DE GIROS EN LOS PRESUPUESTOS DE GASTOS, DE OPERACIÓN – RUBROS GESTIÓN COMERCIAL E IMPRESIÓN TALONARIOS Y BILLETES DE LOTERÍA Y GASTOS DE INVERSIÓN PROYECTO 193 - FORTALECIMIENTO INSTITUCIONAL COMERCIAL Y OPERATIVO DE LA LOTERÍA DE BOGOTÁ.</t>
  </si>
  <si>
    <t>AUDITORÍA</t>
  </si>
  <si>
    <t>N° HALLAZGOS / OBSERVACIONES</t>
  </si>
  <si>
    <t>N° ACCIONES</t>
  </si>
  <si>
    <t xml:space="preserve">CERRADAS </t>
  </si>
  <si>
    <t>CUMPLIDO PENDIENTE DE CIERRE</t>
  </si>
  <si>
    <t>EN EJECUCIÓN</t>
  </si>
  <si>
    <t>EN EJECUCIÓN SIN REPORTE DE AVANCE</t>
  </si>
  <si>
    <t>INCUMPLIDAS</t>
  </si>
  <si>
    <t>EN EJECUCIÓN TERMINO VENCIDO</t>
  </si>
  <si>
    <t xml:space="preserve">Auditoría Especial 2018 apuestas (067) </t>
  </si>
  <si>
    <t xml:space="preserve">Auditoría Regular Vigencia 2017 - PAD 2018 (070) </t>
  </si>
  <si>
    <t xml:space="preserve">Auditoría Especial 2019 apuestas (44) </t>
  </si>
  <si>
    <t>Auditoría Regular Vigencia 2018 - PAD 2019(47)</t>
  </si>
  <si>
    <t>TOTAL</t>
  </si>
  <si>
    <t>2020-2021</t>
  </si>
  <si>
    <t>3.5.1</t>
  </si>
  <si>
    <t>AUDITORÍA DE DESEMPEÑO Apuestas 70-Vigencia pad 2021</t>
  </si>
  <si>
    <t>Auditoría de Desempeño Apuestas-PAD 2021 (70)</t>
  </si>
  <si>
    <t>No se tiene en cuenta</t>
  </si>
  <si>
    <t>Hallazgo administrativo por no aplicar las multas pactadas en la cláusula décimo tercera del Contrato de Concesión No. 068 de 2016, ante el incumplimiento en el pago por concepto de rentabilidad mínima para la vigencia 2019 por parte del Grupo Empresarial en Línea S.A.</t>
  </si>
  <si>
    <t>Secreraría General</t>
  </si>
  <si>
    <t>No se reporta avance por el área.</t>
  </si>
  <si>
    <t xml:space="preserve">Análisis a 31/12/2020: Se valida el avance reportado, por lo tanto se da cierre a la presente acción de mejora. </t>
  </si>
  <si>
    <t>Reporte a 31/12/2020: Aprovechando la oferta de capacitación del DASC, la Veeduría Distrital  y la Secretaría General, Se realizarn capacitaciones  sobre el tema de contratación  a los funcionarios vinculados al proceso de gestión contractual</t>
  </si>
  <si>
    <t>Reporte a 31/12/2020 Se publican en banners  de la intranet y a través mailing campañas de autocontrol.
 La actividad tiene fecha de vencimiento 28/02/2021</t>
  </si>
  <si>
    <t>Reporte a 31/12/2020: Aprovechando la oferta de capacitación del DASC, la Veeduría Distrital  y la Contaduría General, Se realizarn capacitaciones  sobre el tema de contratación  a los funcionarios vinculados al proceso de gestión contractual</t>
  </si>
  <si>
    <t>Reporte a 31/12/2020: Se publican en banners  de la intranet y a través mailing campañas de autocontrol. 
La actividad tiene fecha de vencimiento 28/02/2021</t>
  </si>
  <si>
    <t xml:space="preserve">Reporte a 31/12/2020: Con el concurso de la Red Latinoamericana de Cumplimiento, se realizaron actividades de capacitación sobre temas rela tivos al código de integridad y gestión de riesgos, en los cuales se desarrollaron temáticas relativas al auto control  </t>
  </si>
  <si>
    <t>Reporte a 31/12/2020: Se publican en banners  de la intranet y a través mailing campañas de autocontrol.</t>
  </si>
  <si>
    <t>PRIMER SEGUIMIENTO CONTRALORIA  DE 2021</t>
  </si>
  <si>
    <t>Falta de conocimiento del supervisor del contrato, del procedimiento interno para iniciar las acciones a iniciar con ocasión a los incumplimientos contractuales, que puedan poner en riesgo su ejecución.</t>
  </si>
  <si>
    <t>Cambios normativos en materia de la rentabilidad mínima por la operación del juego de apuestas permanentes que no fueron previstos en la etapa precontractual de asignacion de riesgos y que generaron una inseguridad jurídica para resolver el conflicto durante la etapa de ejecución contractual.</t>
  </si>
  <si>
    <t>Definir  el procedimiento de imposicion de multas, sanciones y declaratoria de incumplimiento contractual, con el fin de incluir las acciones y términos perentorios y precisos para la declaratoria del incumplimiento contractual, así como la aplicación de las sanciones o multas a que haya lugar.</t>
  </si>
  <si>
    <t>Capacitar a todos los supervisores en la aplicación del procedimiento de imposicion de multas, sanciones y declaratoria de incumplimiento contractual</t>
  </si>
  <si>
    <t>Realizar una adecuada identificación, tipificacion y asignación de riesgos en la etapa preecontractual, que incluya la valoración de los mismos, por cambios normativos los cuales deben verse reflejados en la matriz de riesgos del proceso contractual.</t>
  </si>
  <si>
    <t>Procedimiento aprobado</t>
  </si>
  <si>
    <t>Capacitacion</t>
  </si>
  <si>
    <t>Matriz de Riesgos del respectivo proceso contractual con inclusión de riesgos jurídicos</t>
  </si>
  <si>
    <t>2021/04/01</t>
  </si>
  <si>
    <t>2021/05/31</t>
  </si>
  <si>
    <t>2021/06/01</t>
  </si>
  <si>
    <t>2021/12/31</t>
  </si>
  <si>
    <t>2021/03/01</t>
  </si>
  <si>
    <t>2021/11/30</t>
  </si>
  <si>
    <t>Procedimineto aprobado / Procedimiento diseñado</t>
  </si>
  <si>
    <t>Capacitación efectuada / Capacitación programada</t>
  </si>
  <si>
    <t>Matriz de riesgo elaborado / Matriz de riesgo con el cumplimiento de las condiciones estipuladas</t>
  </si>
  <si>
    <t>Secretaria General - Unidad de Apuestas y Control de Juegos</t>
  </si>
  <si>
    <t>Secretaria General</t>
  </si>
  <si>
    <t>Secretaria General y Unidad de Talento Humano</t>
  </si>
  <si>
    <t>Reporte corte a 20/05/2021:
Se efectuó revisión y ajuste al procedimiento generación de estados financieros en julio de 2020. En la vigencia 2021 se efectuará nuevamente revisión y ajuste</t>
  </si>
  <si>
    <t xml:space="preserve"> SEGUNDO SEGUIMIENTO DE 2021</t>
  </si>
  <si>
    <t>Se adjunta procedimiento PRO103-385-1 Declaración de incumplimiento total o parcial Póliza de cumplimiento ante entidades publicas con régimen privado de contratación Y CDT</t>
  </si>
  <si>
    <t>Se valida el avance reportado, por lo tanto se da cierre a la presente acción de mejora. 
Pendiente acta de CIDGYD</t>
  </si>
  <si>
    <t xml:space="preserve">no abre archivo
</t>
  </si>
  <si>
    <t>INCUMPLIDA</t>
  </si>
  <si>
    <t>**La contraloría cerró las 5 acciones de mejora faltantes de la Auditoría Regular Vigencia 2018 - PAD 2019(47), durante la auditoría de regularidad, vigencia 2020-PAD 2021 (76)</t>
  </si>
  <si>
    <t>ABIERTO</t>
  </si>
  <si>
    <t>Auditoría Regular Vigencia 2019-PAD 2020 (86)</t>
  </si>
  <si>
    <t>**32 de las acciones de mejora fueron cerrada por la Contraloría durante la Auditoría de Regularidad, Vigencia 2020- PAD 2021 (76), ver informe final, pág 32 a 42; las 6 restantes durante la Auditoría Regular Vigencia 2019-PAD 2020 (86), ver informe final, pág 27 a 33.</t>
  </si>
  <si>
    <t xml:space="preserve">Se programó y desarrolló la primera sesión de capacitación del "Fomento de la Cultura de Auotocntrol" en la entidad para el dia 22 de septiembre de 8 a 10 a.m., donde inicialmente se desarrollaron los temas del MECI, MIPG y su relación con el Autocontrol como uno de los principios funadamentales para lograr mayor eficiencia en el desarrollo de las actividades de la entidad. De igual forma, se evaluaron los temas aprendidos en dicha sesión. </t>
  </si>
  <si>
    <t xml:space="preserve">Adicional a los banners publicados en la Intranet de la Lotería a pricnipio de la vigencia  para conocimiento de todos los funcionarios de la entidad, el 20 de agosto se envío mediante correo electrónico a todos los funcionarios de la entidad comunicación respecto al objetivo y metodología a emplear para la campaña de Autocontrol diseñada para sensibilizar a todos los funcionarios de la entidad. 
En la semana del 23 al 27 de agosto, se enviaron a manera de tips banners informativos en temas relacionados al SCI y autocontrol a todos los funcionarios por medio del correo electronico. De igual forma el 20 de septiembre se envió el formulario de evaluación de conocimientos prevista para evaluar el conocimiento de todos los funcionarios de la entidad asociada a los tips enviados durante la última semana de agosto. 
Finalmente se solicitó al área de sistemas la actualización de algunos de los banners diseñados en la intranet de la Lotería. </t>
  </si>
  <si>
    <t xml:space="preserve">Se realizó la formulación de los ajustes al procedimiento de Generación de Estados Financieros, tenientes a la determinación de plazos en la ejecución de las actividades, así como nuevos controles y formulación de actas; la aprobación de los ajustes realizados al procedimiento se realizó en la sesión del CIDGYD del 16 de septiembre del 2021. </t>
  </si>
  <si>
    <t xml:space="preserve">Se ctualizó el procedimiento de Declaración de incumplimiento total o parcial Póliza de cumplimiento ante entidades publicas con régimen privado de contratación durante la vigencia 2020; la aprobación de los ajustes realizados al procedimiento se realizó en la sesión del CIDGYD del 04 de agosto del 2020. </t>
  </si>
  <si>
    <t>Auditoría de Regularidad, Vigencia 2020- PAD 2021 (76)</t>
  </si>
  <si>
    <t>INFORME PRELIMINAR DE AUDITORÍA DE REGULARIDAD
Código de Auditoría No. 76, 2020-PAD 2021</t>
  </si>
  <si>
    <t>2021 2021</t>
  </si>
  <si>
    <t xml:space="preserve">3.1.3.1. </t>
  </si>
  <si>
    <t>Hallazgo Administrativo con presunta incidencia disciplinaria por falta de 
planeación al justificar la compra de 15 computadores portátiles sin haber tenido 
cuidado al colocar los parámetros en Colombia Compra Eficiente.</t>
  </si>
  <si>
    <t>Por no incluir las características técnicas específicas en el simulador, en la opción de observaciones.</t>
  </si>
  <si>
    <t>CAPACITACIÓN EN EL USO DE LA TIENDA VIRTUAL</t>
  </si>
  <si>
    <t xml:space="preserve">Capacitación </t>
  </si>
  <si>
    <t>OFICINA DE SISTEMAS 
SECRETARIA GENERAL</t>
  </si>
  <si>
    <t xml:space="preserve">ACTUALIZACIÓN Y SOCIALIZACIÓN DEL PROCEDIMIENTO PARA LA CONTRATACIÓN A TRAVÉS DE LA TIENDA VIRTUAL INLUYENDO PUNTO DE CONTROL
</t>
  </si>
  <si>
    <t>FORMULACIÓN DEL PROCEDIMIENTO PARA LA ADQUISICIÓN DE RECURSOS TECNOLÓGICOS</t>
  </si>
  <si>
    <t xml:space="preserve">Procedimiento </t>
  </si>
  <si>
    <t xml:space="preserve">3.2.1.2.1.1.1. </t>
  </si>
  <si>
    <t>Dada la emergencia sanitaria del COVID 2019, durante el periodo marzo a mayo, no se realizaron contratos asociados al proyeto de inversión, lo que impidió cumplir con la ejecución del proyecto de Inversión No. 61 “Fortalecimiento Institucional Comercial y Operativo de la Lotería de Bogotá” del Plan de Desarrollo Bogotá Mejor para Todos.</t>
  </si>
  <si>
    <t>Realizar reuniones mensuales de seguimiento, donde se muestre el nivel de avance presupuestal y físico del proyecto de inversión, así mismo, se incluya dentro del seguimiento mensual el avance acumulado del plan  de desarrollo</t>
  </si>
  <si>
    <t>Reuniones de seguimiento</t>
  </si>
  <si>
    <t>Planeacion Estratégica y de Negocios</t>
  </si>
  <si>
    <t xml:space="preserve">3.2.2.1.1. </t>
  </si>
  <si>
    <t>Hallazgo Administrativo por inconsistencias en la información, relacionada con la identificación de los Objetivos de Desarrollo Sostenible – ODS, asociados al  Proyecto de Inversión No. 61 del Plan de Desarrollo Bogotá Mejor para Todos 2016-2020.</t>
  </si>
  <si>
    <t>La Lotería de Bogotá siempre asoció el proyecto de Inversión No. 61 del Plan de Desarrollo Bogotá Mejor para Todos 2016- 2020 a la ODS 16- Paz, justicia e instituciones sólidas, sin embargo de acuerdo a lo informado por la Secretaría Distrital de Planeación, previa solcitud de la entidad, se indicó que el proyeto había sido asicaido a la ODS 17- Alianzas para Lograr los Objetivos, razón por la cual se generó inconsistencia en la información reportada a la Contraloría de Bogotá.</t>
  </si>
  <si>
    <t>Incluir en los informes trimestrales, el avance de los objetivos de Desarrollo Sostenible – ODS, asociados al Proyecto de Inversión, y remitir copia de dicho informe a la Secretaría Distrital de Planeación, con el fin de evitar inconsistencias en la identificaicón de los ODS.</t>
  </si>
  <si>
    <t>Informes de ejecución</t>
  </si>
  <si>
    <t>Remitir copia del informe de ejecución trimestral del proyecto de invesión a la Secretaría Distrital de Planeación, con el fin de evitar inconsistencias en la identificación de los ODS.</t>
  </si>
  <si>
    <t xml:space="preserve">3.3.1.2. </t>
  </si>
  <si>
    <t>Hallazgo Administrativo por la no depuración de la cuenta 24072001- Recaudo Consignaciones No Identificadas.</t>
  </si>
  <si>
    <t>Partidas conciliatorias de vigencias anteriores a 2020 de bancos sobre las cuales no se identificó el tercero y/o concepto que originó la transacción oportunamente.</t>
  </si>
  <si>
    <t>Avance en la depuración de la cuenta contable 24072001- Recaudo Consignaciones No Identificadas</t>
  </si>
  <si>
    <t>Unidad Financiera y Contable</t>
  </si>
  <si>
    <t>3.3.1.3.</t>
  </si>
  <si>
    <t>Hallazgo Administrativo por incertidumbre en el manejo dado a las Cuentas por Cobrar de sorteos extraordinarios, impidiendo establecer la realidad sobre estos recursos para su recuperabilidad.</t>
  </si>
  <si>
    <t>Cartera pendiente de cobro a distribuidores de sorteos extraordinarios.</t>
  </si>
  <si>
    <t>Depurar saldo de la cuenta por cobrar sorteos extraordinarios de vigencias anteriores</t>
  </si>
  <si>
    <t xml:space="preserve">Avance en la depuración de la cuenta por cobrar de sorteos  extraordinarios </t>
  </si>
  <si>
    <t xml:space="preserve">3.3.1.4. </t>
  </si>
  <si>
    <t>Hallazgo Administrativo por no registrar en Cuentas de Orden información contable que provenga de las actuaciones judiciales</t>
  </si>
  <si>
    <t>Fallas en la comunicación entre la Secretaría General y el Area Financiera y Contable que dificultan el flujo de información de los procesos jurídicos que tengan incidencia en la información financiera de la Lotería de Bogotá.</t>
  </si>
  <si>
    <t>Ajustar el proceso de "Generación de Estados Financieros -PRO-310-249-9", incluyendo puntos de control.</t>
  </si>
  <si>
    <t xml:space="preserve">Procedimiento  aprobado 
</t>
  </si>
  <si>
    <t xml:space="preserve">3.3.1.5 </t>
  </si>
  <si>
    <t>Hallazgo Administrativo por incertidumbre en el manejo y control en el registro de las cuotas y abonos al crédito de vivienda activo de exfuncionarios.</t>
  </si>
  <si>
    <t>Actividades manuales y deficiencias en los aplicativos utilizados para el control de los créditos a empleados.</t>
  </si>
  <si>
    <t>Diseñar e implementar módulo de control de créditos a trabajadores y extrabajadores</t>
  </si>
  <si>
    <t>Módulo implementado</t>
  </si>
  <si>
    <t xml:space="preserve">Unidad Financiera y Contable
</t>
  </si>
  <si>
    <t xml:space="preserve">3.3.1.7. </t>
  </si>
  <si>
    <t>Hallazgo Administrativo por inconsistencias en los valores registrados en el auxiliar de la cuenta de Thomas Greg frente al balance de prueba y estados financieros.</t>
  </si>
  <si>
    <t>Registros contables migrados de aplicativos contables anteriores que no fueron identificados y/o depurados en su oportunidad.</t>
  </si>
  <si>
    <t>Depurar saldos de cuenta por pagar 24010101</t>
  </si>
  <si>
    <t>3.3.1.8.</t>
  </si>
  <si>
    <t>Hallazgo Administrativo por inadecuada clasificación de las cuentas por pagar-Subcuenta Otras Cuentas por Pagar</t>
  </si>
  <si>
    <t>Inconsistencias en la parametrización contable de la órden de pago con la cual se registra el pago de las cesantías e intereses.</t>
  </si>
  <si>
    <t>Realizar los ajustes correspondientes a la parametrización contable de la orden de pago con la cual se registra el pago de las cesantias e intereses de cesantías.</t>
  </si>
  <si>
    <t>Orden de pago con parametro ajustado</t>
  </si>
  <si>
    <t xml:space="preserve">3.3.2.1. </t>
  </si>
  <si>
    <t>Hallazgo Administrativo por incumplimiento a la normatividad expedida por la Contaduría General de la Nación-CGN mediante Resolución 426 de 2019 para Empresas que no cotizan en el mercado de valores y que no captan ni administran ahorro del público</t>
  </si>
  <si>
    <t>Ausencia de procedimientos para el análisis y socialización de los cambios normativos en materia contable.</t>
  </si>
  <si>
    <t xml:space="preserve">Implementación de mesa técnica de análisis de cambios en la normatividad contable </t>
  </si>
  <si>
    <t>mesas ténicas realizadas y documentadas</t>
  </si>
  <si>
    <t xml:space="preserve">Actualizar politicas y procedimientos </t>
  </si>
  <si>
    <t>Politicas y procedimientos ajustados</t>
  </si>
  <si>
    <t xml:space="preserve">3.3.4.1. </t>
  </si>
  <si>
    <t>Hallazgo Administrativo con incidencia fiscal en cuantía de $8.778.030 y presunta incidencia disciplinaria, por el pago de Sanción – Multa a la SUPERINTENDENCIA NACIONAL DE SALUD, por incumplimiento de normas financieras y presupuestales de la vigencia 2008, pago que se hizo efectivo en la vigencia 2020.</t>
  </si>
  <si>
    <t>Inobservaciona y/o inadecuado análisis de los cambios en la normatividad contable y financiera.</t>
  </si>
  <si>
    <t>Socialización de politicas y procedimientos</t>
  </si>
  <si>
    <t>jornadas de socialización de politicas y procedimientos</t>
  </si>
  <si>
    <t xml:space="preserve">3.3.4.2. </t>
  </si>
  <si>
    <t>Hallazgo Administrativo por baja ejecución en los rubros Honorarios Empresa Recursos Decreto 576/2020 y Cuentas por Pagar Inversión y, adiciones al presupuesto inicial, que no fueron comprometidos al finalizar la vigencia 2020.</t>
  </si>
  <si>
    <t>Dada la emergencia sanitaria del COVID 2019 , no se comprometieron recursos asociados a estos rubros</t>
  </si>
  <si>
    <t xml:space="preserve">Realizar reuniones mensuales de análisis y seguimiento, donde se muestre el nivel de avance presupuestal y físico de los recursos </t>
  </si>
  <si>
    <t xml:space="preserve">3.3.4.3. </t>
  </si>
  <si>
    <t>Hallazgo Administrativo por indebida apropiación presupuestal del Contrato de Prestación de Servicios No. 94 suscrito el 31/12/2020 y registrado como Cuentas por Pagar al cierre del 2020.</t>
  </si>
  <si>
    <t>Error humano en la asignación de la fuente y/o partida presupuestal al momento de la solicitud de CDP's y RP's</t>
  </si>
  <si>
    <t>Realizar capacitación con los jefes de área a fin de socializar la correcta clasificación presupuestal de las transacciones.</t>
  </si>
  <si>
    <t>Capacitación</t>
  </si>
  <si>
    <t>Modificar los procedimientos de control y ejecución presupuestal a fin de implementar un control que permita verificar la correcta asignación de las fuentes y/o cuentas presupuestales.</t>
  </si>
  <si>
    <t>Modificacón del procedimiento</t>
  </si>
  <si>
    <t xml:space="preserve">3.3.4.4. </t>
  </si>
  <si>
    <t>Hallazgo Administrativo con presunta incidencia disciplinaria por el registro de un Contrato de Prestación de Servicios de la vigencia 2016, que presenta apropiación en las Cuentas por Pagar al finalizar el 2020, sin la documentación soporte de su ejecución.</t>
  </si>
  <si>
    <t xml:space="preserve">insuficiente seguimiento a la ejecucion trimestral </t>
  </si>
  <si>
    <t xml:space="preserve">Seguimiento trimestral a la ejecución física y financiera. </t>
  </si>
  <si>
    <t>reuniones de seguimiento</t>
  </si>
  <si>
    <t>Secretaría General</t>
  </si>
  <si>
    <t>Pendiente de validación por la Contraloría para cierre de la acción.</t>
  </si>
  <si>
    <t>Pendiente por cierre de la contraloría.</t>
  </si>
  <si>
    <t>OCI</t>
  </si>
  <si>
    <t>PRIMER SEGUIMIENTO CONTRALORIA  DE 2022</t>
  </si>
  <si>
    <t>Para la vigencia 2021 se han elaborado y publicado los siguientes informes de ejecución del proyecto de inversión, donde se asocian las metas de los ODS:
a) Primer trimestre: https://loteriadebogota.com/wp-content/uploads/files/planeacion/INFORME_PI_TRI1_2021.pdf
b) Segundo trimestre: https://loteriadebogota.com/wp-content/uploads/files/planeacion/INFORME_PI_TRI2_2021.pdf
c) Tercer trimestre: https://loteriadebogota.com/wp-content/uploads/files/planeacion/INFORME_PI_TRI3_2021.pdf
El informe correspondiente al cuarto trimestre se radicará y publicará en lo que resta de enero de 2022.</t>
  </si>
  <si>
    <t>La Secretaría Distrital de Hacienda consolida la información sectorial para enviar a la Secretaría Distrital de Planeación, por tal motivo, se ha enviado la información mediante correo electrónico de la ejecución del proyecto de inversión a la Secretaría Distrital de Hacienda, como cabeza de sector.</t>
  </si>
  <si>
    <t>1701/2022</t>
  </si>
  <si>
    <t>Hallazgo Administrativo con presunta incidencia disciplinaria por la ineficaz gestión de la Lotería de Bogotá causada por la falta de planeación, ejecución y cumplimiento de compromisos del Proyecto de Inversión No. 61 “Fortalecimiento Institucional Comercial y Operativo de la Lotería de Bogotá” del Plan de Desarrollo Bogotá Mejor para Todos.</t>
  </si>
  <si>
    <t>Para la vigencia 2021 se han elaborado y publicado en la pagina web los siguientes informes de ejecución del proyecto de inversión de los tres primeros trimestres del 2021.
El informe correspondiente al cuarto trimestre se radicará y publicará en lo que resta de enero de 2022. En sesiones del CIGYD llevadas a cabo los días: 24 de febrero de 2021, 12 de mayo, 11 de junio, 30 de julio, 11 de agosto, 23 de septiembre, 12 de octubre, 10 de noviembre y 20 de diciembre, Se presentaron los avances en la ejecución del proyecto de inversión de la Lotería de Bogotá.</t>
  </si>
  <si>
    <t>Se adjunta Res.2016 de 2021 "por medo de la cual se ordena la depuración y saneamiento de partidas contables" ; Acta de CSC de fecha 2 y 11 de nov.de 2021;  registro Contables del 30/11//2021.</t>
  </si>
  <si>
    <t>Se adjunta  Res. 240 del 30/12/2021 "por medio de la cua se ordena la depuración y saneamiento de unas partidas contables" ; acta de CSC No.007 de 29/12/2021; ficha de sanemiento contable No. 13 del 22/12/2021; Registro Contable de fecha 30/12/2021.</t>
  </si>
  <si>
    <t>Se ajustó el procedimiento, se solcitó a la Secretaría General informe fallos judiciales que tengan incidencia en los estados financieros</t>
  </si>
  <si>
    <t xml:space="preserve">Se revisó la Resolución 426 de 2019 de la CGN y se estan proyectando los cambios que apliquen a la Política Contable de la Lotería </t>
  </si>
  <si>
    <t>Se solicitó a la Mesa de Servicio que se incluyera un punto de control en la expedición de CDP y Registros Presupuestales, estamos a la espera de la implementación</t>
  </si>
  <si>
    <t>Divia Castillo</t>
  </si>
  <si>
    <t>Manuela Hernándz J.</t>
  </si>
  <si>
    <t>Estado de la acción en la entidad</t>
  </si>
  <si>
    <t>Se validan las evidencias reportadas y se da cierre a la acción de mejora para solucionar el hallazgo.</t>
  </si>
  <si>
    <t xml:space="preserve">Posible incumplimiento: Pendiente de entrega de evidencias por parte del área responsable para respectiva validación por pate de la OCI. </t>
  </si>
  <si>
    <t xml:space="preserve">Desde el segundo trimestre del 2021, se incluyó en el informe de ejecución del proyecto de inversión, el seguimiento al avace del ODS N°16. "Paz, justicia e instituciones sólidas", asociadas a la meta de la ODS 16.6. Crear a todos los niveles instituciones eficaces y transparentes que rindan cuentas, evidenciando una ejecución a 31 de diciembre del 2021 del 100% y 99,99% respectivamente.  
No obstante, en las evidencias suministradas no se identificó la remisión de las copias de tres de los cuatro informes a la Secretaría Distrital de Planeación. </t>
  </si>
  <si>
    <t xml:space="preserve">Posible incumplimiento: De la evidencia sumistrada se identificó el envío en febrero del 2022 de uno de los cuatro  informes de inversión vigencia 2021 de la entida a SDP. De acuerdo a lo informado por los responsables del proceso, en la vigencia 2021, no se remitíeron correos con copia del informe a la Secretaría Distrital de Planeación, teniendo en cuenta que la Secretaría Distrital de Hacienda consolida la información sectorial para remitir a dicho ente de control. No obstante, esta oficina considera que la justificación por parte del responsable no responde a la acción formulada.
Se recomienda realizar el envío de los informes faltantes de la vigencia 2021 a la SDP, con el fin de dar cumplimiento a la acción formulada. Sin embargo, es posible que el ente de control no acepte la evidencia por cuanto la acción  debía finalizar en enero del 2022. 
</t>
  </si>
  <si>
    <t>Depurar los saldos de vigencias anteriores de la cuenta 24072001</t>
  </si>
  <si>
    <t xml:space="preserve">Se reporta formato PRO-310-249-10 Generación de Estados Financieros ajustado y aprobado en CIDGYD sesionado el 16 de septiembre del 2021. </t>
  </si>
  <si>
    <t>Se solicitó a la Mesa de Servicio la creación del módulo, estamos a la espera de la implementación.</t>
  </si>
  <si>
    <t>Se  reporta  correo electronico del 22/02/2022 "Seguimiento Modulo de prestamos"  de gestión. proyectos@loteriade bogota.com, donde se observa que el modulo préstamos se encuentra creado, pero presenta inconsistencias; por lo tanto, se recomienda su seguimiento para obtener la implementación efectiva del módulo de control de créditos a trabajadores y extrabajadores.</t>
  </si>
  <si>
    <t>Res.2016 de 2021 "por medo de la cual se ordena la depuración y saneamiento de partidas contables" ; Acta de CSC de fecha 2 y 11 de nov.de 2021;  registro Contables del 30/11//2021.</t>
  </si>
  <si>
    <r>
      <t xml:space="preserve">Posile incumplimiento: Aunque fueron suministradas como evidencias tres ordenes de pago asociadas con cesantias, no se identifica evidencia que sustente la acción formulada por la entidad para el cierre del hallazgo </t>
    </r>
    <r>
      <rPr>
        <b/>
        <i/>
        <sz val="9"/>
        <color theme="1"/>
        <rFont val="Calibri"/>
        <family val="2"/>
        <scheme val="minor"/>
      </rPr>
      <t>"Realizar los ajustes correspondientes a la parametrización contable de la orden de pago con la cual se registra el pago de las cesantias e intereses de cesantías"</t>
    </r>
    <r>
      <rPr>
        <b/>
        <sz val="9"/>
        <color theme="1"/>
        <rFont val="Calibri"/>
        <family val="2"/>
        <scheme val="minor"/>
      </rPr>
      <t xml:space="preserve">
Se recomienda aportar la evdiencia que sustente el cumplimiento de la acción lo antes posible dado que esta tenía como fecha de término el 31 de enero del 2022. </t>
    </r>
  </si>
  <si>
    <r>
      <t xml:space="preserve">Se reporta proyecto ajuste Manual de politicas contables -versión 1 y Pro-310-249-10
El 28 de febrero del 2022, se programó reunión entre la Gerencia, Oficina de Control Interno y el área de Contabilidad, donde esta última presentó la programación de reuniones para sesionarlas en marzo del 2022 con el fin de actualziar el Manual de Políticas Contables. 
</t>
    </r>
    <r>
      <rPr>
        <b/>
        <sz val="9"/>
        <color theme="1"/>
        <rFont val="Calibri"/>
        <family val="2"/>
        <scheme val="minor"/>
      </rPr>
      <t xml:space="preserve">No obstante, se recomienda efectuar la actualización paralela del Manual con los procedimientos dado que la acción se formuló para ajustar ambos documentos.  </t>
    </r>
  </si>
  <si>
    <t xml:space="preserve">Posible incumplimiento: Al 03 de marzo del 2022, esta oficina no ha recibid evidencia que sustente el cumplimiento de la acción formulada que debe ser realizada al 31 de marzo del 2022.  </t>
  </si>
  <si>
    <t xml:space="preserve">Si bien es cierto el cumplimiento de la acción tiene fecha de terminación al 31 de ciciembre del 2022, se identificó que los seguimientos trimestrales a la ejecución física y financiera,  debían inicar desde el mes de octubre de la vigencia anterior, es decir, al 31 de enero del 2022 el responsable debe aportar evidencia del primer seguimiento.  </t>
  </si>
  <si>
    <t>La evidencia sumistrada no es suficiente para recomendar al ente de Control su cierre, toda vez que, unicamente fueron aportados: 1) La programación de la reunión con el personal de Compra Eficiente y 2) dos pantallazos de la reunión en teams.
Por lo anterior se recomienda, por lo menos generar una memoria del contenido de la capacitación</t>
  </si>
  <si>
    <t xml:space="preserve">En la vigencia 2021, se realizaron 9 reuniones de seguimiento a las actividades contempladas dentro del proyecto de inversión de la entidad ante el CIDGYD. No obstante, si bien es cierto la acción iniciaba el 01 de octrubre del 2021 y posterior a ello, se identifican unicamente 3 reuniones. Se observa que la entidad desde febrero del 2021, sesionaba reuniones de seguimiento a los proyectos de inversión.  </t>
  </si>
  <si>
    <t xml:space="preserve">Posible incumplimiento: El 28 de febrero del 2022, se programó reunión entre la Gerencia, Oficina de Control Interno y el área de Contabilidad, donde esta última presentó la programación de reuniones para sesionarlas en marzo del 2022 con el fin de actualizar el Manual de Políticas Contables. 
No obstante, se recomienda suscribir las actas de las mesas técnicas a desarrollar en cumplimiento de la acción formulada. 
Adicionalmente, se identificó que esta acción debía cumplirse a 31 de enero del 2022. </t>
  </si>
  <si>
    <t>Posible incumplimiento: Dado que no se ha surtido la actualización del Manual de Políticas Contables y procedimientos,, impide evidenciar su socialización. 
Se recomienda, consignar en las actas de las mesas técnicas, la socialización parcial de los temas abordados en cada uno de ellas y al consolidar la versión definitiva de la actualización, socializarlo en CIDGYD.</t>
  </si>
  <si>
    <t xml:space="preserve">Posible incumplimiento: Al 03 de marzo del 2022, esta oficina no ha recibido evidencia que sustente el cumplimiento de la acción formulada que debía ser realizada al 28 de febrero del 2022.  </t>
  </si>
  <si>
    <t>Pro 103-416-2 fecha 20-12-21, modificación del procedimiento; refuerzan controles</t>
  </si>
  <si>
    <t>Se solicitó a Sistemas la creación del nuevo módulo, se envía seguimiento del área</t>
  </si>
  <si>
    <t>Se ajustó la parametrización de la Orden de Pago de Cesantías. OP 2172 , 2176, 2174</t>
  </si>
  <si>
    <t>Manual de Políticas Contables revisado y actualizado</t>
  </si>
  <si>
    <t>Se efectuó capacitación sobre la nueva aplicación para solicitar CDP en el comité directivo del 21 de diciembre de 2021</t>
  </si>
  <si>
    <t>Procedimiento revisado y ajustado. Se presentará al CYGD el 01 de abril</t>
  </si>
  <si>
    <t>Acta de comité Directivo del 29 de diciembre de 2021 donde se efectuò seguimiento a los saldos pendientes por pagar de los diferentes contratos. Se envía mensualmente la información de los registros por rubro a todos los jefes de Unidad</t>
  </si>
  <si>
    <t>Andrey Puerto S.</t>
  </si>
  <si>
    <t>Se sugiere el cierre de la acción, toda vez que, mediante correo de fecha 10 de marzo del 2022, la Secretaría G remitió memoria de capacitación que relaciona la guía para comprar por la Tienda Virtual del Estado Colombiano (paso a paso del proceso para comprar); así mismo, se remite acta de la capacitación debidamente firmada por los aistentes.</t>
  </si>
  <si>
    <t xml:space="preserve">Se sugiere el cierre de la acción, toda vez que, en correo del 23 de marzo del 2022, la Secretaría G adjunta procedimiento Pro 103-416-2 Tienda virtual del estado Colombiano, cuya modificación fue el 20 de diciembre del 2021, actualizando actividades y reforzando controles; así mismo, se adjunta acta de CIDGYD de la sesión del 20 de diciembre del 2021, donde fueron aprobados los ajustes realizados al citado procedimiento. </t>
  </si>
  <si>
    <t xml:space="preserve">Se sugiere el cierre de la acción, toda vez que, en el acta del 20 de diciembre del 2021 de la sesión del CIDGYD, fue aprobado el Procedimiento para la Adquisición de Bienes Tecnológicos. 
Pendiente de retroalimentación para aprobación en el CIDGYD. </t>
  </si>
  <si>
    <t xml:space="preserve">Se sugiere el cierre de la acción, toda vez que, el 01 de abril del 2022, desde la O. de Planeación estratégica se remitieron los informes de seguimiento a inversión del I, II y III trimestre del 2021 a la la Secretaría Distrital de Planeación en cumplimiento con la acción de mejora formulada. </t>
  </si>
  <si>
    <t xml:space="preserve">Si bien la acción de mejora formulada se encuentra en termino, en correo electrónico del 31 de marzo del 2022 no se reportó evdiencia de la solicitud efectuada a la Oficina de Sistemas para la impletación del modulo de control de créditos a trabajadores y extrabajadores
Se recomienda el envío de las evidencias que sustenten las actividades realizadas, para revisión y validación por parte de la OCI.
</t>
  </si>
  <si>
    <t xml:space="preserve">Se sugiere el cierre de la acción de mejora, por cuanto, se realizó capacitación a los líderes de los procesos para la correcta clasificación presupuestal de las transacciones en la sesión del Comité de Gerencia del 21 de diciembre del 2021; se adjunta acta y listado de asistencia. 
</t>
  </si>
  <si>
    <t>Se sugiere el cierre de la acción, toda vez que, el 07 de abril del 2022, la U. Financiera y Contable remitió evidencia de la parametrización en la causación de las cesantias en las ordenes de pago; antes se causaba en la cuenta 24909001 Otras cuentas por pagar, ahora en la cuenta 25110201 Cesantias (ordenes de pago 2174, 2175 y 2176)</t>
  </si>
  <si>
    <t xml:space="preserve">Se sugiere el cierre de la acción de mejora, por cuanto, el área responsable reportó que el procedimiento PRO310-245-10 EJECUCIÓN Y CONTROL PRESUPUESTAL fue aprobado en la sesión del 01 de abril del 2022 del CIDGYD, (se adjunta acta de comité), actualizando el procedimiento y se fortalecen controles. 
</t>
  </si>
  <si>
    <t xml:space="preserve">La acción de mejora se encuentra en termino; en correo electrónico del 07 de abril del 2022 el área responsable reporta acta de comité directivo del 29 de diciembre del 2021 donde donde se revisaron los saldos. Así mismo se informa que todos los meses se está enviando a los Jefes de Unidad y Supervisores de Contratos la información de los Registros y los saldos. Por otra parte, la ejecución presupuestal es enviada mensualmente a la Secretearía General y a la Gerencia y es presentanda en la reunión mensual de junta directiva. 
No obstante a lo anterior, se recomienda presentar las evidencias correspondientes de las actividades descritas.   
 no reportó evdiencia de los seguimientos trimestrales a la Ejecución física y Financiera
Por lo anterior, se recmienda el envío de las evidencias que sustenten las actividades realizadas, para revisión y validación por parte de la OCI.
</t>
  </si>
  <si>
    <t>CUMPLIDAS PENDIENTES DE CIERRE</t>
  </si>
  <si>
    <t xml:space="preserve">Capacitación información exogena, plan de capacitaciones se incluyeron las relativas a la Unidad Financiera </t>
  </si>
  <si>
    <t>Internas</t>
  </si>
  <si>
    <t>Gestión recaudo</t>
  </si>
  <si>
    <t>Acción capacitaciones</t>
  </si>
  <si>
    <t xml:space="preserve">Procedimiento Gestión de cartera: </t>
  </si>
  <si>
    <t xml:space="preserve">Se reviso en conjunto el procedimiento actualizado a 31 de marzo del 2022, donde se incluyó la política de operación 
Distintas tareas, cartera: proceso de distribuidores
Incapacidades, cobro persuasivo para cada caso; el procedimiento dice que el procedimiento de gestión de cobro. 
Gestión de cobro diaria, dependiendo del flujo de la información, contrato de distribuidores. </t>
  </si>
  <si>
    <t>Acción 2</t>
  </si>
  <si>
    <t>aud 2019</t>
  </si>
  <si>
    <t>Acción 1</t>
  </si>
  <si>
    <t>Se reviso en la página web directamente el plan institucional de capacitaciones: normatividad contable entre el 01 de enero al 30 de junio
Se remitió acta capacitación exogena al correo</t>
  </si>
  <si>
    <t>Acción 3</t>
  </si>
  <si>
    <t xml:space="preserve">Se realizó reunión con la secretaría, apuestas, para revisión de la gestión del cobro. (Pendiente anexar acta) Se remité acta de CIDGYD donde se aprobaron los ajustes a los procedimientos de Gestión de Cartera, Gestión de Cobro PERSUASIVO, procedimiento de incapacidades
No se iban a unificar los procedimientos, para cada cobro se tendría un procedimiento independiente. </t>
  </si>
  <si>
    <t>Acción 2, b</t>
  </si>
  <si>
    <t xml:space="preserve">Reglamento de cartera, loterías, apuestas, subgerencia, secretaría; revisión para modificación y actualización. 
Reformular acción y soliictar prorroga para cumplimiento de la acción. </t>
  </si>
  <si>
    <t>Se remitió correo a Loterías para inicio de las actividades para subsanar las deficiencias; para actualización del procedimiento. 
Evidencias al correo</t>
  </si>
  <si>
    <t>Acción 4, a</t>
  </si>
  <si>
    <t>Acción 4, b</t>
  </si>
  <si>
    <t>Conciliaciones a 31 de diciembre del 2021, se realizó conciliación; 
Pendiente envío conciliaciones a febrero del 2022</t>
  </si>
  <si>
    <t xml:space="preserve">Se aportó cuadro de solicitudes de ajuste a sistemas, el aplicativo esta en proceso de cambios. 
Pendiente envío de correos enviados a Yolanda con los ajustes. </t>
  </si>
  <si>
    <t>Acción 5</t>
  </si>
  <si>
    <t>Cobro Persuasivo ajustes; se llevara un tabla excel relacionando las llamadas realizadas a los distribuidores las diferencias presentadas.
Actualizado en el proceso de Gestión de cartera. 
Reformular acción?</t>
  </si>
  <si>
    <t>Acción 7</t>
  </si>
  <si>
    <t xml:space="preserve">Se nvío diciembre, pendiente febrero </t>
  </si>
  <si>
    <t>AUD 2021</t>
  </si>
  <si>
    <t>Se remitió comunicación a recursos físicos para actualización del procedimiento</t>
  </si>
  <si>
    <t xml:space="preserve">Se aprobó el 01 de abril, pendiente de procedimiento aprobado. </t>
  </si>
  <si>
    <t xml:space="preserve">Se sugiere el cierre de está acción teniendo en cuenta que se adelantaron tres reuniones para revisión de las políticas contables: 15 de diciembre del 2021, revisión de políticas de inversiones de excedentes de liquidez (participación Unidad Financiera, Tesorería y Contabilidad); 24 de enero del 2021, revisión política de activos y política de activos contingentes (participantes Unidad Financiera); marzo del 2022, revisión de Políticas contables (participación de Secretaría General, Talento Humano y Financiera)
</t>
  </si>
  <si>
    <t xml:space="preserve">Se sugiere el cierre de está acción, dado que el área reporto mediante correo del 08 de abril del 2022, el acta de Comité de Sostenibilidad Contable del 31 de marzo del 2022, donde se aprobó los ajustes realizados al Manual de Políticas contables y la Resolución 000051 del 31 de marzo, por medio del cual se adopta el manual de políticas contables ajustado. 
Así mismo Remitió procedimiento de Generación de estados financieros versión 10 aprobado en septiembre del 2021, se actuaizó la política de operación sobre conciliaciones en relación con los pasivos contingentes, tal y como se incluyó en la Política Contable, en diciembre del 2021. Adicionalmente revisó y actualizó nuevamente el procedimiento de Generación de estados Financieros, versión 12 en abril del 2022 incluyendo la matriz de flujo de información contable.
</t>
  </si>
  <si>
    <t xml:space="preserve">Se sugiere el cirre de esta acción, dado que el área responsable en sesión del 31 de marzo del 2022 se realizó la socialización de los ajustes realizados al Manual de Políticas de conformidad con la Resolución 212 del 2021 emitida por la Contaduría General de la Nación. Así mismo, en sesión del CIDGYD del 01 de abril, socializó los cambios efectuados al procedimiento de Generación de estados Financieros versión 12, respecto de la inclusión de la matriz de flujo de información contable. 
</t>
  </si>
  <si>
    <t xml:space="preserve">Se sugiere el cierre de está acción, dado que el área reporto mediante correo del 08 de abril del 2022, el acta de Comité de Sostenibilidad Contable del 31 de marzo del 2022, donde se aprobó los ajustes realizados al Manual de Políticas contables y la Resolución 000051 del 31 de marzo, por medio del cual se adopta el manual de políticas contables ajustado. 
Así mismo Remitió procedimiento de Generación de estados financieros versión 10 aprobado en septiembre del 2021, se actuaizó la política de operación sobre conciliaciones en relación con los pasivos contingentes, tal y como se incluyó en la Política Contable, en diciembre del 2021. Adicionalmente revisó y actualizó nuevamente el procedimiento de Generación de estados Financieros, versión 12 en abril del 2022 incluyendo la matriz de flujo de información contable.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</si>
</sst>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yyyy/mm/dd"/>
  </numFmts>
  <fonts count="33" x14ac:knownFonts="1">
    <font>
      <sz val="11"/>
      <color theme="1"/>
      <name val="Calibri"/>
      <family val="2"/>
      <scheme val="minor"/>
    </font>
    <font>
      <sz val="11"/>
      <color theme="1"/>
      <name val="Calibri"/>
      <family val="2"/>
      <scheme val="minor"/>
    </font>
    <font>
      <b/>
      <sz val="8"/>
      <color theme="1"/>
      <name val="Calibri"/>
      <family val="2"/>
      <scheme val="minor"/>
    </font>
    <font>
      <sz val="8"/>
      <color theme="1"/>
      <name val="Calibri"/>
      <family val="2"/>
      <scheme val="minor"/>
    </font>
    <font>
      <sz val="10"/>
      <name val="Arial"/>
      <family val="2"/>
    </font>
    <font>
      <sz val="8"/>
      <color indexed="8"/>
      <name val="Calibri"/>
      <family val="2"/>
      <scheme val="minor"/>
    </font>
    <font>
      <sz val="8"/>
      <name val="Calibri"/>
      <family val="2"/>
      <scheme val="minor"/>
    </font>
    <font>
      <sz val="11"/>
      <color indexed="8"/>
      <name val="Calibri"/>
      <family val="2"/>
      <scheme val="minor"/>
    </font>
    <font>
      <sz val="9"/>
      <name val="Arial"/>
      <family val="2"/>
    </font>
    <font>
      <sz val="9"/>
      <color theme="1"/>
      <name val="Arial"/>
      <family val="2"/>
    </font>
    <font>
      <sz val="8"/>
      <color rgb="FFFF0000"/>
      <name val="Calibri"/>
      <family val="2"/>
      <scheme val="minor"/>
    </font>
    <font>
      <sz val="9"/>
      <color theme="1"/>
      <name val="Calibri"/>
      <family val="2"/>
      <scheme val="minor"/>
    </font>
    <font>
      <b/>
      <sz val="7"/>
      <color rgb="FF000000"/>
      <name val="Arial"/>
      <family val="2"/>
    </font>
    <font>
      <b/>
      <sz val="6"/>
      <color rgb="FF000000"/>
      <name val="Arial"/>
      <family val="2"/>
    </font>
    <font>
      <sz val="18"/>
      <name val="Arial"/>
      <family val="2"/>
    </font>
    <font>
      <sz val="9"/>
      <color rgb="FF000000"/>
      <name val="Arial"/>
      <family val="2"/>
    </font>
    <font>
      <sz val="7"/>
      <color rgb="FF000000"/>
      <name val="Arial"/>
      <family val="2"/>
    </font>
    <font>
      <sz val="7"/>
      <name val="Arial"/>
      <family val="2"/>
    </font>
    <font>
      <sz val="8"/>
      <color rgb="FF000000"/>
      <name val="Calibri"/>
      <family val="2"/>
    </font>
    <font>
      <b/>
      <sz val="7"/>
      <name val="Arial"/>
      <family val="2"/>
    </font>
    <font>
      <b/>
      <sz val="9"/>
      <color theme="1"/>
      <name val="Arial"/>
      <family val="2"/>
    </font>
    <font>
      <b/>
      <sz val="9"/>
      <color theme="1"/>
      <name val="Calibri"/>
      <family val="2"/>
      <scheme val="minor"/>
    </font>
    <font>
      <sz val="11"/>
      <color theme="1"/>
      <name val="Calibri"/>
      <family val="2"/>
    </font>
    <font>
      <sz val="7"/>
      <color rgb="FFFF0000"/>
      <name val="Arial"/>
      <family val="2"/>
    </font>
    <font>
      <sz val="9"/>
      <color indexed="8"/>
      <name val="Calibri"/>
      <family val="2"/>
      <scheme val="minor"/>
    </font>
    <font>
      <sz val="9"/>
      <color rgb="FF000000"/>
      <name val="Calibri"/>
      <family val="2"/>
      <scheme val="minor"/>
    </font>
    <font>
      <sz val="9"/>
      <color theme="1"/>
      <name val="Calibri"/>
      <family val="2"/>
    </font>
    <font>
      <sz val="9"/>
      <color rgb="FF00B050"/>
      <name val="Calibri"/>
      <family val="2"/>
      <scheme val="minor"/>
    </font>
    <font>
      <sz val="9"/>
      <color rgb="FFFF0000"/>
      <name val="Calibri"/>
      <family val="2"/>
    </font>
    <font>
      <sz val="9"/>
      <color rgb="FFFF0000"/>
      <name val="Calibri"/>
      <family val="2"/>
      <scheme val="minor"/>
    </font>
    <font>
      <b/>
      <i/>
      <sz val="9"/>
      <color theme="1"/>
      <name val="Calibri"/>
      <family val="2"/>
      <scheme val="minor"/>
    </font>
    <font>
      <sz val="7"/>
      <color theme="1"/>
      <name val="Arial"/>
      <family val="2"/>
    </font>
    <font>
      <sz val="9"/>
      <color rgb="FFFF0000"/>
      <name val="Arial"/>
      <family val="2"/>
    </font>
  </fonts>
  <fills count="26">
    <fill>
      <patternFill patternType="none"/>
    </fill>
    <fill>
      <patternFill patternType="gray125"/>
    </fill>
    <fill>
      <patternFill patternType="solid">
        <fgColor theme="3" tint="0.39997558519241921"/>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9" tint="-0.249977111117893"/>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rgb="FF92D050"/>
        <bgColor indexed="64"/>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
      <patternFill patternType="solid">
        <fgColor rgb="FF5B9BD5"/>
        <bgColor indexed="64"/>
      </patternFill>
    </fill>
    <fill>
      <patternFill patternType="solid">
        <fgColor theme="0" tint="-4.9989318521683403E-2"/>
        <bgColor indexed="64"/>
      </patternFill>
    </fill>
    <fill>
      <patternFill patternType="solid">
        <fgColor rgb="FFD2DEEF"/>
        <bgColor indexed="64"/>
      </patternFill>
    </fill>
    <fill>
      <patternFill patternType="solid">
        <fgColor rgb="FF0070C0"/>
        <bgColor indexed="64"/>
      </patternFill>
    </fill>
    <fill>
      <patternFill patternType="solid">
        <fgColor theme="9" tint="0.59999389629810485"/>
        <bgColor indexed="64"/>
      </patternFill>
    </fill>
  </fills>
  <borders count="14">
    <border>
      <left/>
      <right/>
      <top/>
      <bottom/>
      <diagonal/>
    </border>
    <border>
      <left style="medium">
        <color rgb="FFFFFFFF"/>
      </left>
      <right style="medium">
        <color rgb="FFFFFFFF"/>
      </right>
      <top style="medium">
        <color rgb="FFFFFFFF"/>
      </top>
      <bottom/>
      <diagonal/>
    </border>
    <border>
      <left style="medium">
        <color rgb="FFFFFFFF"/>
      </left>
      <right/>
      <top style="medium">
        <color rgb="FFFFFFFF"/>
      </top>
      <bottom/>
      <diagonal/>
    </border>
    <border>
      <left/>
      <right/>
      <top style="medium">
        <color rgb="FFFFFFFF"/>
      </top>
      <bottom/>
      <diagonal/>
    </border>
    <border>
      <left/>
      <right/>
      <top style="medium">
        <color rgb="FFFFFFFF"/>
      </top>
      <bottom style="thick">
        <color rgb="FFFFFFFF"/>
      </bottom>
      <diagonal/>
    </border>
    <border>
      <left style="medium">
        <color rgb="FFFFFFFF"/>
      </left>
      <right/>
      <top style="medium">
        <color rgb="FFFFFFFF"/>
      </top>
      <bottom style="thick">
        <color rgb="FFFFFFFF"/>
      </bottom>
      <diagonal/>
    </border>
    <border>
      <left/>
      <right style="medium">
        <color rgb="FFFFFFFF"/>
      </right>
      <top style="medium">
        <color rgb="FFFFFFFF"/>
      </top>
      <bottom style="thick">
        <color rgb="FFFFFFFF"/>
      </bottom>
      <diagonal/>
    </border>
    <border>
      <left style="medium">
        <color rgb="FFFFFFFF"/>
      </left>
      <right style="medium">
        <color rgb="FFFFFFFF"/>
      </right>
      <top/>
      <bottom style="thick">
        <color rgb="FFFFFFFF"/>
      </bottom>
      <diagonal/>
    </border>
    <border>
      <left style="medium">
        <color rgb="FFFFFFFF"/>
      </left>
      <right/>
      <top/>
      <bottom style="thick">
        <color rgb="FFFFFFFF"/>
      </bottom>
      <diagonal/>
    </border>
    <border>
      <left style="medium">
        <color rgb="FFFFFFFF"/>
      </left>
      <right style="medium">
        <color rgb="FFFFFFFF"/>
      </right>
      <top style="thick">
        <color rgb="FFFFFFFF"/>
      </top>
      <bottom style="medium">
        <color rgb="FFFFFFFF"/>
      </bottom>
      <diagonal/>
    </border>
    <border>
      <left style="thick">
        <color rgb="FFFFFFFF"/>
      </left>
      <right style="medium">
        <color rgb="FFFFFFFF"/>
      </right>
      <top style="thick">
        <color rgb="FFFFFFFF"/>
      </top>
      <bottom style="medium">
        <color rgb="FFFFFFFF"/>
      </bottom>
      <diagonal/>
    </border>
    <border>
      <left/>
      <right style="medium">
        <color rgb="FFFFFFFF"/>
      </right>
      <top style="thick">
        <color rgb="FFFFFFFF"/>
      </top>
      <bottom style="medium">
        <color rgb="FFFFFFFF"/>
      </bottom>
      <diagonal/>
    </border>
    <border>
      <left style="medium">
        <color rgb="FFFFFFFF"/>
      </left>
      <right style="medium">
        <color rgb="FFFFFFFF"/>
      </right>
      <top/>
      <bottom style="medium">
        <color rgb="FFFFFFFF"/>
      </bottom>
      <diagonal/>
    </border>
    <border>
      <left style="medium">
        <color rgb="FFFFFFFF"/>
      </left>
      <right style="medium">
        <color rgb="FFFFFFFF"/>
      </right>
      <top style="medium">
        <color rgb="FFFFFFFF"/>
      </top>
      <bottom style="medium">
        <color rgb="FFFFFFFF"/>
      </bottom>
      <diagonal/>
    </border>
  </borders>
  <cellStyleXfs count="9">
    <xf numFmtId="0" fontId="0" fillId="0" borderId="0"/>
    <xf numFmtId="9" fontId="1" fillId="0" borderId="0" applyFont="0" applyFill="0" applyBorder="0" applyAlignment="0" applyProtection="0"/>
    <xf numFmtId="0" fontId="4" fillId="0" borderId="0"/>
    <xf numFmtId="0" fontId="7"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0" fontId="22" fillId="0" borderId="0"/>
    <xf numFmtId="0" fontId="1" fillId="0" borderId="0"/>
  </cellStyleXfs>
  <cellXfs count="233">
    <xf numFmtId="0" fontId="0" fillId="0" borderId="0" xfId="0"/>
    <xf numFmtId="0" fontId="9" fillId="0" borderId="0" xfId="0" applyFont="1" applyFill="1" applyBorder="1" applyAlignment="1" applyProtection="1">
      <alignment horizontal="center" vertical="center"/>
      <protection locked="0"/>
    </xf>
    <xf numFmtId="0" fontId="3" fillId="11" borderId="0" xfId="0" applyFont="1" applyFill="1" applyBorder="1" applyAlignment="1">
      <alignment horizontal="center" vertical="center" wrapText="1"/>
    </xf>
    <xf numFmtId="0" fontId="3" fillId="12" borderId="0"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3" fillId="15" borderId="0" xfId="0" applyFont="1" applyFill="1" applyBorder="1" applyAlignment="1">
      <alignment horizontal="center" vertical="center" wrapText="1"/>
    </xf>
    <xf numFmtId="0" fontId="3" fillId="0" borderId="0" xfId="0" applyFont="1" applyBorder="1" applyAlignment="1">
      <alignment horizontal="center" vertical="center"/>
    </xf>
    <xf numFmtId="9" fontId="3" fillId="0" borderId="0" xfId="1" applyFont="1" applyFill="1" applyBorder="1" applyAlignment="1">
      <alignment horizontal="center" vertical="center"/>
    </xf>
    <xf numFmtId="0" fontId="6" fillId="0" borderId="0" xfId="0" applyFont="1" applyFill="1" applyBorder="1" applyAlignment="1" applyProtection="1">
      <alignment horizontal="center" vertical="center"/>
      <protection locked="0"/>
    </xf>
    <xf numFmtId="0" fontId="3" fillId="0" borderId="0" xfId="0" applyFont="1" applyFill="1" applyBorder="1" applyAlignment="1">
      <alignment vertical="center"/>
    </xf>
    <xf numFmtId="0" fontId="5" fillId="0" borderId="0" xfId="0" applyFont="1" applyFill="1" applyBorder="1" applyAlignment="1" applyProtection="1">
      <alignment horizontal="center" vertical="center" wrapText="1"/>
      <protection locked="0"/>
    </xf>
    <xf numFmtId="1" fontId="3" fillId="0" borderId="0" xfId="0" applyNumberFormat="1" applyFont="1" applyFill="1" applyBorder="1" applyAlignment="1">
      <alignment horizontal="center" vertical="center"/>
    </xf>
    <xf numFmtId="14" fontId="9" fillId="0" borderId="0" xfId="0" applyNumberFormat="1"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wrapText="1"/>
      <protection locked="0"/>
    </xf>
    <xf numFmtId="2" fontId="9" fillId="0" borderId="0" xfId="0" applyNumberFormat="1" applyFont="1" applyBorder="1" applyAlignment="1" applyProtection="1">
      <alignment horizontal="center" vertical="center" wrapText="1"/>
      <protection locked="0"/>
    </xf>
    <xf numFmtId="9" fontId="9" fillId="0" borderId="0" xfId="0" applyNumberFormat="1" applyFont="1" applyBorder="1" applyAlignment="1" applyProtection="1">
      <alignment horizontal="center" vertical="center" wrapText="1"/>
      <protection locked="0"/>
    </xf>
    <xf numFmtId="0" fontId="9" fillId="14" borderId="0" xfId="0" applyFont="1" applyFill="1" applyBorder="1" applyAlignment="1" applyProtection="1">
      <alignment horizontal="center" vertical="center"/>
      <protection locked="0"/>
    </xf>
    <xf numFmtId="0" fontId="11" fillId="0" borderId="0" xfId="0" applyFont="1" applyFill="1" applyBorder="1" applyAlignment="1">
      <alignment horizontal="center" vertical="center"/>
    </xf>
    <xf numFmtId="2" fontId="9" fillId="0" borderId="0" xfId="0" applyNumberFormat="1" applyFont="1" applyFill="1" applyBorder="1" applyAlignment="1" applyProtection="1">
      <alignment horizontal="center" vertical="center"/>
      <protection locked="0"/>
    </xf>
    <xf numFmtId="9" fontId="9" fillId="0" borderId="0" xfId="1" applyFont="1" applyFill="1" applyBorder="1" applyAlignment="1" applyProtection="1">
      <alignment horizontal="center" vertical="center"/>
      <protection locked="0"/>
    </xf>
    <xf numFmtId="9" fontId="9" fillId="0" borderId="0" xfId="0" applyNumberFormat="1" applyFont="1" applyFill="1" applyBorder="1" applyAlignment="1" applyProtection="1">
      <alignment horizontal="center" vertical="center"/>
      <protection locked="0"/>
    </xf>
    <xf numFmtId="2" fontId="9" fillId="0" borderId="0" xfId="0" applyNumberFormat="1" applyFont="1" applyBorder="1" applyAlignment="1" applyProtection="1">
      <alignment horizontal="center" vertical="center"/>
      <protection locked="0"/>
    </xf>
    <xf numFmtId="9" fontId="9" fillId="0" borderId="0" xfId="1" applyFont="1" applyBorder="1" applyAlignment="1" applyProtection="1">
      <alignment horizontal="center" vertical="center"/>
      <protection locked="0"/>
    </xf>
    <xf numFmtId="14" fontId="5" fillId="0" borderId="0" xfId="0" applyNumberFormat="1" applyFont="1" applyFill="1" applyBorder="1" applyAlignment="1" applyProtection="1">
      <alignment horizontal="center" vertical="center"/>
      <protection locked="0"/>
    </xf>
    <xf numFmtId="14" fontId="9" fillId="0" borderId="0" xfId="0" applyNumberFormat="1" applyFont="1" applyFill="1" applyBorder="1" applyAlignment="1">
      <alignment horizontal="center" vertical="center"/>
    </xf>
    <xf numFmtId="0" fontId="9" fillId="0" borderId="0" xfId="0" applyFont="1" applyFill="1" applyBorder="1" applyAlignment="1">
      <alignment horizontal="center" vertical="top" wrapText="1"/>
    </xf>
    <xf numFmtId="0" fontId="9" fillId="0" borderId="0" xfId="0" applyFont="1" applyFill="1" applyBorder="1" applyAlignment="1">
      <alignment horizontal="left" vertical="top" wrapText="1"/>
    </xf>
    <xf numFmtId="0" fontId="3" fillId="0" borderId="0" xfId="0" applyFont="1" applyFill="1" applyBorder="1" applyAlignment="1" applyProtection="1">
      <alignment horizontal="center" vertical="center" wrapText="1"/>
    </xf>
    <xf numFmtId="9" fontId="3" fillId="0" borderId="0" xfId="0" applyNumberFormat="1" applyFont="1" applyFill="1" applyBorder="1" applyAlignment="1" applyProtection="1">
      <alignment horizontal="center" vertical="center" wrapText="1"/>
      <protection locked="0" hidden="1"/>
    </xf>
    <xf numFmtId="14" fontId="5" fillId="20" borderId="0" xfId="0" applyNumberFormat="1"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wrapText="1"/>
      <protection hidden="1"/>
    </xf>
    <xf numFmtId="0" fontId="6" fillId="0" borderId="0" xfId="0" applyFont="1" applyFill="1" applyBorder="1" applyAlignment="1" applyProtection="1">
      <alignment horizontal="center" vertical="center" wrapText="1"/>
      <protection locked="0" hidden="1"/>
    </xf>
    <xf numFmtId="14" fontId="3" fillId="20" borderId="0" xfId="0" applyNumberFormat="1" applyFont="1" applyFill="1" applyBorder="1" applyAlignment="1">
      <alignment horizontal="center" vertical="center"/>
    </xf>
    <xf numFmtId="0" fontId="14" fillId="21" borderId="4" xfId="0" applyFont="1" applyFill="1" applyBorder="1" applyAlignment="1">
      <alignment vertical="center" wrapText="1"/>
    </xf>
    <xf numFmtId="0" fontId="14" fillId="21" borderId="5" xfId="0" applyFont="1" applyFill="1" applyBorder="1" applyAlignment="1">
      <alignment vertical="center" wrapText="1"/>
    </xf>
    <xf numFmtId="0" fontId="14" fillId="21" borderId="6" xfId="0" applyFont="1" applyFill="1" applyBorder="1" applyAlignment="1">
      <alignment vertical="center" wrapText="1"/>
    </xf>
    <xf numFmtId="0" fontId="13" fillId="17" borderId="9" xfId="0" applyFont="1" applyFill="1" applyBorder="1" applyAlignment="1">
      <alignment horizontal="center" vertical="center" wrapText="1" readingOrder="1"/>
    </xf>
    <xf numFmtId="0" fontId="13" fillId="18" borderId="9" xfId="0" applyFont="1" applyFill="1" applyBorder="1" applyAlignment="1">
      <alignment horizontal="center" vertical="center" wrapText="1" readingOrder="1"/>
    </xf>
    <xf numFmtId="0" fontId="13" fillId="19" borderId="10" xfId="0" applyFont="1" applyFill="1" applyBorder="1" applyAlignment="1">
      <alignment horizontal="center" vertical="center" wrapText="1" readingOrder="1"/>
    </xf>
    <xf numFmtId="0" fontId="13" fillId="19" borderId="11" xfId="0" applyFont="1" applyFill="1" applyBorder="1" applyAlignment="1">
      <alignment horizontal="center" vertical="center" wrapText="1" readingOrder="1"/>
    </xf>
    <xf numFmtId="0" fontId="13" fillId="20" borderId="9" xfId="0" applyFont="1" applyFill="1" applyBorder="1" applyAlignment="1">
      <alignment horizontal="center" vertical="center" wrapText="1" readingOrder="1"/>
    </xf>
    <xf numFmtId="0" fontId="15" fillId="22" borderId="9" xfId="0" applyFont="1" applyFill="1" applyBorder="1" applyAlignment="1">
      <alignment horizontal="left" vertical="center" wrapText="1" readingOrder="1"/>
    </xf>
    <xf numFmtId="0" fontId="16" fillId="22" borderId="9" xfId="0" applyFont="1" applyFill="1" applyBorder="1" applyAlignment="1">
      <alignment horizontal="center" vertical="center" wrapText="1" readingOrder="1"/>
    </xf>
    <xf numFmtId="0" fontId="16" fillId="22" borderId="12" xfId="0" applyFont="1" applyFill="1" applyBorder="1" applyAlignment="1">
      <alignment horizontal="center" vertical="center" wrapText="1" readingOrder="1"/>
    </xf>
    <xf numFmtId="0" fontId="17" fillId="22" borderId="13" xfId="0" applyFont="1" applyFill="1" applyBorder="1" applyAlignment="1">
      <alignment horizontal="center" vertical="center" wrapText="1"/>
    </xf>
    <xf numFmtId="0" fontId="18" fillId="22" borderId="13" xfId="0" applyFont="1" applyFill="1" applyBorder="1" applyAlignment="1">
      <alignment horizontal="center" vertical="center" wrapText="1" readingOrder="1"/>
    </xf>
    <xf numFmtId="0" fontId="14" fillId="22" borderId="13" xfId="0" applyFont="1" applyFill="1" applyBorder="1" applyAlignment="1">
      <alignment horizontal="center" vertical="center" wrapText="1"/>
    </xf>
    <xf numFmtId="0" fontId="14" fillId="22" borderId="13" xfId="0" applyFont="1" applyFill="1" applyBorder="1" applyAlignment="1">
      <alignment vertical="top" wrapText="1"/>
    </xf>
    <xf numFmtId="0" fontId="15" fillId="23" borderId="13" xfId="0" applyFont="1" applyFill="1" applyBorder="1" applyAlignment="1">
      <alignment horizontal="justify" vertical="center" wrapText="1" readingOrder="1"/>
    </xf>
    <xf numFmtId="0" fontId="16" fillId="23" borderId="13" xfId="0" applyFont="1" applyFill="1" applyBorder="1" applyAlignment="1">
      <alignment horizontal="center" vertical="center" wrapText="1" readingOrder="1"/>
    </xf>
    <xf numFmtId="0" fontId="12" fillId="23" borderId="13" xfId="0" applyFont="1" applyFill="1" applyBorder="1" applyAlignment="1">
      <alignment horizontal="center" vertical="center" wrapText="1" readingOrder="1"/>
    </xf>
    <xf numFmtId="0" fontId="17" fillId="23" borderId="13" xfId="0" applyFont="1" applyFill="1" applyBorder="1" applyAlignment="1">
      <alignment horizontal="center" vertical="center" wrapText="1"/>
    </xf>
    <xf numFmtId="0" fontId="15" fillId="22" borderId="13" xfId="0" applyFont="1" applyFill="1" applyBorder="1" applyAlignment="1">
      <alignment horizontal="justify" vertical="center" wrapText="1" readingOrder="1"/>
    </xf>
    <xf numFmtId="0" fontId="16" fillId="22" borderId="13" xfId="0" applyFont="1" applyFill="1" applyBorder="1" applyAlignment="1">
      <alignment horizontal="center" vertical="center" wrapText="1" readingOrder="1"/>
    </xf>
    <xf numFmtId="0" fontId="15" fillId="22" borderId="13" xfId="0" applyNumberFormat="1" applyFont="1" applyFill="1" applyBorder="1" applyAlignment="1">
      <alignment horizontal="justify" vertical="center" wrapText="1" readingOrder="1"/>
    </xf>
    <xf numFmtId="0" fontId="15" fillId="23" borderId="13" xfId="0" applyNumberFormat="1" applyFont="1" applyFill="1" applyBorder="1" applyAlignment="1">
      <alignment horizontal="justify" vertical="center" wrapText="1" readingOrder="1"/>
    </xf>
    <xf numFmtId="0" fontId="14" fillId="23" borderId="13" xfId="0" applyFont="1" applyFill="1" applyBorder="1" applyAlignment="1">
      <alignment horizontal="center" vertical="center" wrapText="1"/>
    </xf>
    <xf numFmtId="0" fontId="19" fillId="24" borderId="13" xfId="0" applyFont="1" applyFill="1" applyBorder="1" applyAlignment="1">
      <alignment vertical="center" wrapText="1"/>
    </xf>
    <xf numFmtId="0" fontId="12" fillId="24" borderId="13" xfId="0" applyFont="1" applyFill="1" applyBorder="1" applyAlignment="1">
      <alignment horizontal="center" vertical="center" wrapText="1" readingOrder="1"/>
    </xf>
    <xf numFmtId="0" fontId="14" fillId="23" borderId="13" xfId="0" applyFont="1" applyFill="1" applyBorder="1" applyAlignment="1">
      <alignment vertical="center" wrapText="1"/>
    </xf>
    <xf numFmtId="10" fontId="12" fillId="23" borderId="13" xfId="0" applyNumberFormat="1" applyFont="1" applyFill="1" applyBorder="1" applyAlignment="1">
      <alignment horizontal="center" wrapText="1" readingOrder="1"/>
    </xf>
    <xf numFmtId="0" fontId="20" fillId="20" borderId="0" xfId="0" applyFont="1" applyFill="1" applyBorder="1" applyAlignment="1">
      <alignment horizontal="center" vertical="top" wrapText="1"/>
    </xf>
    <xf numFmtId="0" fontId="11" fillId="19" borderId="0" xfId="0" applyFont="1" applyFill="1" applyBorder="1" applyAlignment="1">
      <alignment horizontal="center" vertical="center" wrapText="1"/>
    </xf>
    <xf numFmtId="0" fontId="3" fillId="20" borderId="0" xfId="0" applyFont="1" applyFill="1" applyBorder="1" applyAlignment="1">
      <alignment horizontal="center" vertical="center"/>
    </xf>
    <xf numFmtId="0" fontId="20" fillId="0" borderId="0" xfId="0" applyFont="1" applyFill="1" applyBorder="1" applyAlignment="1" applyProtection="1">
      <alignment horizontal="center" vertical="center" wrapText="1"/>
      <protection locked="0"/>
    </xf>
    <xf numFmtId="0" fontId="9" fillId="0" borderId="0" xfId="0" applyFont="1" applyFill="1" applyBorder="1" applyAlignment="1">
      <alignment vertical="center" wrapText="1"/>
    </xf>
    <xf numFmtId="0" fontId="21" fillId="25" borderId="0" xfId="0" applyFont="1" applyFill="1" applyBorder="1" applyAlignment="1">
      <alignment horizontal="center" vertical="center" wrapText="1"/>
    </xf>
    <xf numFmtId="14" fontId="3" fillId="19" borderId="0" xfId="0" applyNumberFormat="1" applyFont="1" applyFill="1" applyBorder="1" applyAlignment="1">
      <alignment horizontal="center" vertical="center"/>
    </xf>
    <xf numFmtId="164" fontId="3" fillId="0" borderId="0" xfId="0" applyNumberFormat="1" applyFont="1" applyFill="1" applyBorder="1" applyAlignment="1">
      <alignment horizontal="center" vertical="center"/>
    </xf>
    <xf numFmtId="0" fontId="3" fillId="19" borderId="0" xfId="0" applyFont="1" applyFill="1" applyBorder="1" applyAlignment="1" applyProtection="1">
      <alignment horizontal="center" vertical="center" wrapText="1"/>
      <protection locked="0" hidden="1"/>
    </xf>
    <xf numFmtId="0" fontId="3" fillId="19" borderId="0" xfId="0" applyFont="1" applyFill="1" applyBorder="1" applyAlignment="1" applyProtection="1">
      <alignment horizontal="center" vertical="center" wrapText="1"/>
    </xf>
    <xf numFmtId="0" fontId="3" fillId="0" borderId="0" xfId="0" applyFont="1" applyFill="1" applyBorder="1" applyAlignment="1" applyProtection="1">
      <alignment vertical="center" wrapText="1"/>
      <protection locked="0" hidden="1"/>
    </xf>
    <xf numFmtId="0" fontId="3" fillId="19" borderId="0" xfId="0" applyFont="1" applyFill="1" applyBorder="1" applyAlignment="1">
      <alignment horizontal="center" vertical="top" wrapText="1"/>
    </xf>
    <xf numFmtId="0" fontId="3" fillId="19"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14" fontId="3" fillId="0" borderId="0" xfId="0" applyNumberFormat="1" applyFont="1" applyFill="1" applyBorder="1" applyAlignment="1">
      <alignment horizontal="center" vertical="center"/>
    </xf>
    <xf numFmtId="0" fontId="3" fillId="0" borderId="0" xfId="0" applyFont="1" applyFill="1" applyBorder="1" applyAlignment="1" applyProtection="1">
      <alignment horizontal="center" vertical="center" wrapText="1"/>
      <protection locked="0"/>
    </xf>
    <xf numFmtId="0" fontId="2" fillId="3" borderId="0" xfId="0" applyFont="1" applyFill="1" applyBorder="1" applyAlignment="1">
      <alignment horizontal="center" vertical="center" wrapText="1"/>
    </xf>
    <xf numFmtId="0" fontId="3" fillId="13"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3" fillId="0" borderId="0" xfId="0" applyFont="1" applyFill="1" applyBorder="1" applyAlignment="1" applyProtection="1">
      <alignment horizontal="center" vertical="center" wrapText="1"/>
      <protection locked="0" hidden="1"/>
    </xf>
    <xf numFmtId="0" fontId="23" fillId="22" borderId="13" xfId="0" applyFont="1" applyFill="1" applyBorder="1" applyAlignment="1">
      <alignment horizontal="center" vertical="center" wrapText="1"/>
    </xf>
    <xf numFmtId="0" fontId="16" fillId="23" borderId="13" xfId="0" applyFont="1" applyFill="1" applyBorder="1" applyAlignment="1">
      <alignment horizontal="center" vertical="center" wrapText="1" readingOrder="1"/>
    </xf>
    <xf numFmtId="0" fontId="2" fillId="0" borderId="0" xfId="0" applyFont="1" applyFill="1" applyBorder="1" applyAlignment="1">
      <alignment horizontal="center" vertical="center"/>
    </xf>
    <xf numFmtId="0" fontId="3" fillId="0" borderId="0" xfId="0" applyFont="1" applyFill="1" applyBorder="1" applyAlignment="1">
      <alignment horizontal="center" vertical="top" wrapText="1"/>
    </xf>
    <xf numFmtId="14" fontId="3" fillId="0" borderId="0" xfId="0" applyNumberFormat="1" applyFont="1" applyFill="1" applyBorder="1" applyAlignment="1">
      <alignment horizontal="center" vertical="center"/>
    </xf>
    <xf numFmtId="0" fontId="3" fillId="0" borderId="0" xfId="0" applyFont="1" applyFill="1" applyBorder="1" applyAlignment="1">
      <alignment vertical="center" wrapText="1"/>
    </xf>
    <xf numFmtId="0" fontId="2" fillId="6"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Fill="1" applyBorder="1" applyAlignment="1" applyProtection="1">
      <alignment horizontal="center" vertical="center" wrapText="1"/>
      <protection locked="0" hidden="1"/>
    </xf>
    <xf numFmtId="0" fontId="3" fillId="0" borderId="0" xfId="0" applyFont="1" applyFill="1" applyBorder="1" applyAlignment="1">
      <alignment horizontal="center" vertical="top" wrapText="1"/>
    </xf>
    <xf numFmtId="9" fontId="11" fillId="0" borderId="0" xfId="1" applyFont="1" applyFill="1" applyBorder="1" applyAlignment="1" applyProtection="1">
      <alignment horizontal="center" vertical="center"/>
      <protection locked="0"/>
    </xf>
    <xf numFmtId="0" fontId="11" fillId="0" borderId="0" xfId="0" applyFont="1" applyFill="1"/>
    <xf numFmtId="0" fontId="11" fillId="0" borderId="0" xfId="0" applyFont="1" applyFill="1" applyAlignment="1" applyProtection="1">
      <alignment horizontal="center" vertical="center"/>
      <protection locked="0"/>
    </xf>
    <xf numFmtId="0" fontId="11" fillId="0" borderId="0" xfId="0" applyFont="1" applyFill="1" applyAlignment="1" applyProtection="1">
      <alignment horizontal="center" vertical="top" wrapText="1"/>
      <protection locked="0"/>
    </xf>
    <xf numFmtId="165" fontId="11" fillId="0" borderId="0" xfId="0" applyNumberFormat="1" applyFont="1" applyFill="1" applyAlignment="1" applyProtection="1">
      <alignment horizontal="center" vertical="center"/>
      <protection locked="0"/>
    </xf>
    <xf numFmtId="0" fontId="11" fillId="0" borderId="0" xfId="0" applyFont="1" applyFill="1" applyAlignment="1">
      <alignment vertical="center" wrapText="1"/>
    </xf>
    <xf numFmtId="0" fontId="25" fillId="0" borderId="0" xfId="0" applyFont="1" applyFill="1" applyAlignment="1">
      <alignment horizontal="center" vertical="center"/>
    </xf>
    <xf numFmtId="0" fontId="25" fillId="0" borderId="0" xfId="0" applyFont="1" applyFill="1" applyAlignment="1">
      <alignment horizontal="center" vertical="top" wrapText="1"/>
    </xf>
    <xf numFmtId="14" fontId="25" fillId="0" borderId="0" xfId="0" applyNumberFormat="1" applyFont="1" applyFill="1" applyAlignment="1">
      <alignment horizontal="center" vertical="center"/>
    </xf>
    <xf numFmtId="9" fontId="11" fillId="0" borderId="0" xfId="0" applyNumberFormat="1" applyFont="1" applyFill="1" applyAlignment="1" applyProtection="1">
      <alignment horizontal="center" vertical="center"/>
      <protection locked="0"/>
    </xf>
    <xf numFmtId="9" fontId="11" fillId="0" borderId="0" xfId="0" applyNumberFormat="1" applyFont="1" applyFill="1" applyAlignment="1">
      <alignment horizontal="center" vertical="center" wrapText="1"/>
    </xf>
    <xf numFmtId="14" fontId="11" fillId="0" borderId="0" xfId="0" applyNumberFormat="1" applyFont="1" applyFill="1" applyAlignment="1">
      <alignment horizontal="center" vertical="center"/>
    </xf>
    <xf numFmtId="9" fontId="11" fillId="0" borderId="0" xfId="0" applyNumberFormat="1" applyFont="1" applyFill="1" applyAlignment="1">
      <alignment horizontal="center" vertical="center"/>
    </xf>
    <xf numFmtId="0" fontId="11" fillId="0" borderId="0" xfId="0" quotePrefix="1" applyFont="1" applyFill="1" applyAlignment="1">
      <alignment horizontal="center" vertical="center" wrapText="1"/>
    </xf>
    <xf numFmtId="9" fontId="25" fillId="0" borderId="0" xfId="0" quotePrefix="1" applyNumberFormat="1" applyFont="1" applyFill="1" applyAlignment="1">
      <alignment horizontal="center" vertical="center" wrapText="1"/>
    </xf>
    <xf numFmtId="0" fontId="3" fillId="0" borderId="0" xfId="0" applyFont="1" applyAlignment="1">
      <alignment horizontal="center" vertical="center"/>
    </xf>
    <xf numFmtId="0" fontId="6" fillId="0" borderId="0" xfId="0" applyFont="1" applyAlignment="1" applyProtection="1">
      <alignment horizontal="center" vertical="center"/>
      <protection locked="0"/>
    </xf>
    <xf numFmtId="0" fontId="2" fillId="7" borderId="0" xfId="0" applyFont="1" applyFill="1" applyBorder="1" applyAlignment="1">
      <alignment vertical="center"/>
    </xf>
    <xf numFmtId="0" fontId="26" fillId="0" borderId="0" xfId="0" applyFont="1" applyFill="1" applyBorder="1" applyAlignment="1">
      <alignment horizontal="center" vertical="center" wrapText="1"/>
    </xf>
    <xf numFmtId="14" fontId="26" fillId="0" borderId="0" xfId="0" applyNumberFormat="1" applyFont="1" applyFill="1" applyBorder="1" applyAlignment="1">
      <alignment horizontal="center" vertical="center" wrapText="1"/>
    </xf>
    <xf numFmtId="9" fontId="9" fillId="0" borderId="0" xfId="1" applyFont="1" applyFill="1" applyBorder="1" applyAlignment="1" applyProtection="1">
      <alignment horizontal="center" vertical="center" wrapText="1"/>
      <protection locked="0"/>
    </xf>
    <xf numFmtId="0" fontId="2" fillId="3" borderId="0" xfId="0" applyFont="1" applyFill="1" applyBorder="1" applyAlignment="1">
      <alignment horizontal="center" vertical="center" wrapText="1"/>
    </xf>
    <xf numFmtId="0" fontId="3" fillId="13" borderId="0" xfId="0" applyFont="1" applyFill="1" applyBorder="1" applyAlignment="1">
      <alignment horizontal="center" vertical="center" wrapText="1"/>
    </xf>
    <xf numFmtId="0" fontId="2" fillId="6"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top" wrapText="1"/>
    </xf>
    <xf numFmtId="0" fontId="3" fillId="0" borderId="0" xfId="0" applyFont="1" applyFill="1" applyBorder="1" applyAlignment="1">
      <alignment horizontal="center" vertical="center"/>
    </xf>
    <xf numFmtId="0" fontId="11" fillId="0" borderId="0" xfId="0" applyFont="1" applyFill="1" applyAlignment="1">
      <alignment horizontal="center" vertical="center" wrapText="1"/>
    </xf>
    <xf numFmtId="0" fontId="24" fillId="0" borderId="0" xfId="3" applyFont="1" applyFill="1" applyAlignment="1">
      <alignment horizontal="center" vertical="center" wrapText="1"/>
    </xf>
    <xf numFmtId="0" fontId="11" fillId="0" borderId="0" xfId="0" applyFont="1" applyFill="1" applyAlignment="1">
      <alignment horizontal="center" vertical="top" wrapText="1"/>
    </xf>
    <xf numFmtId="0" fontId="24" fillId="0" borderId="0" xfId="3" applyFont="1" applyFill="1" applyAlignment="1" applyProtection="1">
      <alignment horizontal="center" vertical="center"/>
      <protection locked="0"/>
    </xf>
    <xf numFmtId="0" fontId="24" fillId="0" borderId="0" xfId="3" applyFont="1" applyFill="1" applyAlignment="1">
      <alignment horizontal="center" vertical="center"/>
    </xf>
    <xf numFmtId="0" fontId="9" fillId="0" borderId="0" xfId="0" applyFont="1" applyAlignment="1" applyProtection="1">
      <alignment horizontal="center" vertical="center"/>
      <protection locked="0"/>
    </xf>
    <xf numFmtId="0" fontId="23" fillId="23" borderId="13" xfId="0" applyFont="1" applyFill="1" applyBorder="1" applyAlignment="1">
      <alignment horizontal="center" vertical="center" wrapText="1" readingOrder="1"/>
    </xf>
    <xf numFmtId="14" fontId="11" fillId="19" borderId="0" xfId="0" applyNumberFormat="1" applyFont="1" applyFill="1" applyAlignment="1">
      <alignment horizontal="center" vertical="center"/>
    </xf>
    <xf numFmtId="0" fontId="3" fillId="0" borderId="0" xfId="0" applyFont="1" applyFill="1" applyBorder="1" applyAlignment="1">
      <alignment horizontal="center" vertical="center"/>
    </xf>
    <xf numFmtId="14" fontId="3" fillId="0" borderId="0" xfId="0" applyNumberFormat="1"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top" wrapText="1"/>
    </xf>
    <xf numFmtId="14" fontId="11" fillId="0" borderId="0" xfId="0" applyNumberFormat="1" applyFont="1" applyFill="1" applyBorder="1" applyAlignment="1">
      <alignment horizontal="center" vertical="center"/>
    </xf>
    <xf numFmtId="0" fontId="11" fillId="0" borderId="0" xfId="0" applyFont="1" applyFill="1" applyBorder="1"/>
    <xf numFmtId="0" fontId="10" fillId="0" borderId="0" xfId="0" applyFont="1" applyFill="1" applyBorder="1" applyAlignment="1">
      <alignment horizontal="center" vertical="center" wrapText="1"/>
    </xf>
    <xf numFmtId="0" fontId="21" fillId="0" borderId="0" xfId="0" applyFont="1" applyFill="1" applyBorder="1" applyAlignment="1" applyProtection="1">
      <alignment horizontal="center" vertical="top" wrapText="1"/>
      <protection locked="0"/>
    </xf>
    <xf numFmtId="0" fontId="21" fillId="0" borderId="0" xfId="0"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protection locked="0"/>
    </xf>
    <xf numFmtId="0" fontId="21" fillId="0" borderId="0" xfId="0" applyFont="1" applyFill="1" applyBorder="1" applyAlignment="1" applyProtection="1">
      <alignment horizontal="left" vertical="top" wrapText="1"/>
      <protection locked="0"/>
    </xf>
    <xf numFmtId="0" fontId="11" fillId="0" borderId="0" xfId="0" applyFont="1" applyFill="1" applyBorder="1" applyAlignment="1">
      <alignment horizontal="center" wrapText="1"/>
    </xf>
    <xf numFmtId="2" fontId="9" fillId="0" borderId="0" xfId="0" applyNumberFormat="1" applyFont="1" applyFill="1" applyBorder="1" applyAlignment="1" applyProtection="1">
      <alignment horizontal="center" vertical="center" wrapText="1"/>
      <protection locked="0"/>
    </xf>
    <xf numFmtId="0" fontId="11" fillId="0" borderId="0" xfId="0" applyFont="1" applyFill="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center" vertical="top" wrapText="1"/>
    </xf>
    <xf numFmtId="0" fontId="24" fillId="0" borderId="0" xfId="3" applyFont="1" applyFill="1" applyAlignment="1" applyProtection="1">
      <alignment horizontal="center" vertical="center"/>
      <protection locked="0"/>
    </xf>
    <xf numFmtId="0" fontId="24" fillId="0" borderId="0" xfId="3" applyFont="1" applyFill="1" applyAlignment="1">
      <alignment horizontal="center" vertical="center" wrapText="1"/>
    </xf>
    <xf numFmtId="0" fontId="11" fillId="0" borderId="0" xfId="0" applyFont="1" applyFill="1" applyAlignment="1">
      <alignment horizontal="center" vertical="center" wrapText="1"/>
    </xf>
    <xf numFmtId="0" fontId="27" fillId="0" borderId="0" xfId="0" applyFont="1" applyFill="1" applyAlignment="1">
      <alignment horizontal="center" vertical="center" wrapText="1"/>
    </xf>
    <xf numFmtId="0" fontId="27" fillId="0" borderId="0" xfId="0" applyFont="1" applyAlignment="1">
      <alignment horizontal="center" vertical="center" wrapText="1"/>
    </xf>
    <xf numFmtId="0" fontId="11" fillId="0" borderId="0" xfId="0" applyFont="1" applyAlignment="1">
      <alignment horizontal="center" wrapText="1"/>
    </xf>
    <xf numFmtId="0" fontId="28" fillId="0" borderId="0" xfId="0" applyFont="1" applyFill="1" applyBorder="1" applyAlignment="1">
      <alignment horizontal="center" vertical="center" wrapText="1"/>
    </xf>
    <xf numFmtId="0" fontId="11" fillId="0" borderId="0" xfId="0" applyFont="1" applyFill="1" applyAlignment="1">
      <alignment vertical="center"/>
    </xf>
    <xf numFmtId="0" fontId="25" fillId="0" borderId="0" xfId="0" applyFont="1" applyFill="1" applyAlignment="1">
      <alignment horizontal="center" vertical="center" wrapText="1"/>
    </xf>
    <xf numFmtId="0" fontId="11" fillId="0" borderId="0" xfId="0" applyFont="1" applyFill="1" applyBorder="1" applyAlignment="1">
      <alignment vertical="center"/>
    </xf>
    <xf numFmtId="0" fontId="11" fillId="0" borderId="0" xfId="0" applyFont="1" applyFill="1" applyAlignment="1">
      <alignment horizontal="center"/>
    </xf>
    <xf numFmtId="0" fontId="29" fillId="0" borderId="0" xfId="0" applyFont="1" applyFill="1" applyAlignment="1">
      <alignment horizontal="center" wrapText="1"/>
    </xf>
    <xf numFmtId="0" fontId="11" fillId="0" borderId="0" xfId="0" applyFont="1" applyAlignment="1">
      <alignment horizontal="center" vertical="center" wrapText="1"/>
    </xf>
    <xf numFmtId="0" fontId="11" fillId="20" borderId="0" xfId="0" applyFont="1" applyFill="1" applyAlignment="1">
      <alignment horizontal="center" vertical="center" wrapText="1"/>
    </xf>
    <xf numFmtId="14" fontId="11" fillId="20" borderId="0" xfId="0" applyNumberFormat="1" applyFont="1" applyFill="1" applyAlignment="1">
      <alignment horizontal="center" vertical="center"/>
    </xf>
    <xf numFmtId="14" fontId="25" fillId="20" borderId="0" xfId="0" applyNumberFormat="1" applyFont="1" applyFill="1" applyAlignment="1">
      <alignment horizontal="center" vertical="center"/>
    </xf>
    <xf numFmtId="165" fontId="11" fillId="20" borderId="0" xfId="0" applyNumberFormat="1" applyFont="1" applyFill="1" applyAlignment="1" applyProtection="1">
      <alignment horizontal="center" vertical="center"/>
      <protection locked="0"/>
    </xf>
    <xf numFmtId="0" fontId="11" fillId="0" borderId="0" xfId="0" applyFont="1" applyFill="1" applyAlignment="1" applyProtection="1">
      <alignment horizontal="center" vertical="center" wrapText="1"/>
      <protection locked="0"/>
    </xf>
    <xf numFmtId="0" fontId="11" fillId="2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11" fillId="0" borderId="0" xfId="0" applyFont="1" applyFill="1" applyAlignment="1">
      <alignment horizontal="center" vertical="center" wrapText="1"/>
    </xf>
    <xf numFmtId="0" fontId="11" fillId="0" borderId="0" xfId="0" applyFont="1" applyFill="1" applyAlignment="1">
      <alignment horizontal="center" vertical="top" wrapText="1"/>
    </xf>
    <xf numFmtId="0" fontId="11" fillId="19" borderId="0" xfId="0" applyFont="1" applyFill="1" applyAlignment="1">
      <alignment horizontal="center" vertical="top" wrapText="1"/>
    </xf>
    <xf numFmtId="0" fontId="2" fillId="19" borderId="0" xfId="0" applyFont="1" applyFill="1" applyBorder="1" applyAlignment="1">
      <alignment horizontal="center" vertical="top" wrapText="1"/>
    </xf>
    <xf numFmtId="0" fontId="11" fillId="19" borderId="0" xfId="0" applyFont="1" applyFill="1" applyBorder="1" applyAlignment="1">
      <alignment horizontal="center" vertical="center"/>
    </xf>
    <xf numFmtId="0" fontId="21" fillId="20" borderId="0" xfId="0" applyFont="1" applyFill="1" applyBorder="1" applyAlignment="1">
      <alignment horizontal="center" vertical="center" wrapText="1"/>
    </xf>
    <xf numFmtId="0" fontId="11" fillId="20" borderId="0" xfId="0" applyFont="1" applyFill="1" applyAlignment="1">
      <alignment horizontal="center" vertical="top" wrapText="1"/>
    </xf>
    <xf numFmtId="0" fontId="21" fillId="20" borderId="0" xfId="0" applyFont="1" applyFill="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center" vertical="top" wrapText="1"/>
    </xf>
    <xf numFmtId="0" fontId="3" fillId="0" borderId="0" xfId="0" applyFont="1" applyFill="1" applyBorder="1" applyAlignment="1">
      <alignment horizontal="center" vertical="center" wrapText="1"/>
    </xf>
    <xf numFmtId="0" fontId="31" fillId="23" borderId="13" xfId="0" applyFont="1" applyFill="1" applyBorder="1" applyAlignment="1">
      <alignment horizontal="center" vertical="center" wrapText="1" readingOrder="1"/>
    </xf>
    <xf numFmtId="14" fontId="32" fillId="0" borderId="0" xfId="0" applyNumberFormat="1" applyFont="1" applyFill="1" applyAlignment="1" applyProtection="1">
      <alignment horizontal="center" vertical="center"/>
      <protection locked="0"/>
    </xf>
    <xf numFmtId="0" fontId="32" fillId="0" borderId="0" xfId="0" applyFont="1" applyFill="1" applyAlignment="1">
      <alignment horizontal="center" vertical="center" wrapText="1"/>
    </xf>
    <xf numFmtId="0" fontId="32" fillId="0" borderId="0" xfId="0" applyFont="1" applyFill="1" applyAlignment="1" applyProtection="1">
      <alignment horizontal="center" vertical="center"/>
      <protection locked="0"/>
    </xf>
    <xf numFmtId="0" fontId="9" fillId="0" borderId="0" xfId="0" applyFont="1" applyFill="1" applyAlignment="1">
      <alignment horizontal="center" vertical="center" wrapText="1"/>
    </xf>
    <xf numFmtId="0" fontId="3" fillId="0" borderId="0" xfId="0" applyFont="1" applyFill="1" applyBorder="1" applyAlignment="1">
      <alignment horizontal="center" vertical="center" wrapText="1"/>
    </xf>
    <xf numFmtId="0" fontId="11" fillId="0" borderId="0" xfId="0" applyFont="1" applyFill="1" applyBorder="1" applyAlignment="1">
      <alignment vertical="top" wrapText="1"/>
    </xf>
    <xf numFmtId="0" fontId="9" fillId="19" borderId="0" xfId="0" applyFont="1" applyFill="1" applyAlignment="1">
      <alignment horizontal="center" vertical="center" wrapText="1"/>
    </xf>
    <xf numFmtId="0" fontId="11" fillId="0" borderId="0" xfId="0" applyFont="1" applyFill="1" applyBorder="1" applyAlignment="1">
      <alignment horizontal="center" vertical="top" wrapText="1"/>
    </xf>
    <xf numFmtId="0" fontId="26" fillId="0" borderId="0" xfId="0" applyFont="1" applyAlignment="1">
      <alignment horizontal="center" vertical="top" wrapText="1"/>
    </xf>
    <xf numFmtId="0" fontId="29"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top" wrapText="1"/>
    </xf>
    <xf numFmtId="0" fontId="9" fillId="17" borderId="0" xfId="0" applyFont="1" applyFill="1" applyAlignment="1">
      <alignment horizontal="center" vertical="center" wrapText="1"/>
    </xf>
    <xf numFmtId="0" fontId="11" fillId="17" borderId="0" xfId="0" applyFont="1" applyFill="1" applyBorder="1" applyAlignment="1">
      <alignment wrapText="1"/>
    </xf>
    <xf numFmtId="0" fontId="3" fillId="17" borderId="0" xfId="0" applyFont="1" applyFill="1" applyBorder="1" applyAlignment="1">
      <alignment horizontal="center" vertical="center" wrapText="1"/>
    </xf>
    <xf numFmtId="0" fontId="0" fillId="0" borderId="0" xfId="0" applyAlignment="1"/>
    <xf numFmtId="0" fontId="11" fillId="17" borderId="0" xfId="0" applyFont="1" applyFill="1" applyBorder="1" applyAlignment="1">
      <alignment horizontal="center" vertical="top" wrapText="1"/>
    </xf>
    <xf numFmtId="0" fontId="17" fillId="23" borderId="13" xfId="0" applyFont="1" applyFill="1" applyBorder="1" applyAlignment="1">
      <alignment horizontal="center" vertical="center" wrapText="1" readingOrder="1"/>
    </xf>
    <xf numFmtId="0" fontId="2" fillId="10" borderId="0" xfId="0" applyFont="1" applyFill="1" applyBorder="1" applyAlignment="1">
      <alignment horizontal="center" vertical="center" wrapText="1"/>
    </xf>
    <xf numFmtId="0" fontId="2" fillId="9" borderId="0" xfId="0" applyFont="1" applyFill="1" applyBorder="1" applyAlignment="1">
      <alignment horizontal="center" vertical="center" wrapText="1"/>
    </xf>
    <xf numFmtId="0" fontId="2" fillId="8" borderId="0" xfId="0" applyFont="1" applyFill="1" applyBorder="1" applyAlignment="1">
      <alignment horizontal="center" vertical="center" wrapText="1"/>
    </xf>
    <xf numFmtId="0" fontId="2" fillId="16" borderId="0" xfId="0" applyFont="1" applyFill="1" applyBorder="1" applyAlignment="1">
      <alignment horizontal="center" vertical="center" wrapText="1"/>
    </xf>
    <xf numFmtId="0" fontId="2" fillId="15" borderId="0" xfId="0" applyFont="1" applyFill="1" applyBorder="1" applyAlignment="1">
      <alignment horizontal="center" vertical="center"/>
    </xf>
    <xf numFmtId="0" fontId="2" fillId="3" borderId="0" xfId="0" applyFont="1" applyFill="1" applyBorder="1" applyAlignment="1">
      <alignment horizontal="center" vertical="center" wrapText="1"/>
    </xf>
    <xf numFmtId="0" fontId="3" fillId="13" borderId="0" xfId="0" applyFont="1" applyFill="1" applyBorder="1" applyAlignment="1">
      <alignment horizontal="center" vertical="center" wrapText="1"/>
    </xf>
    <xf numFmtId="0" fontId="2" fillId="7" borderId="0" xfId="0" applyFont="1" applyFill="1" applyBorder="1" applyAlignment="1">
      <alignment horizontal="center" vertical="center" wrapText="1"/>
    </xf>
    <xf numFmtId="0" fontId="2" fillId="5" borderId="0" xfId="0" applyFont="1" applyFill="1" applyBorder="1" applyAlignment="1">
      <alignment horizontal="center" vertical="center"/>
    </xf>
    <xf numFmtId="0" fontId="2" fillId="6"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Fill="1" applyBorder="1" applyAlignment="1" applyProtection="1">
      <alignment horizontal="center" vertical="center" wrapText="1"/>
      <protection locked="0" hidden="1"/>
    </xf>
    <xf numFmtId="0" fontId="2" fillId="3" borderId="0" xfId="0" applyFont="1" applyFill="1" applyBorder="1" applyAlignment="1">
      <alignment horizontal="center" vertical="center"/>
    </xf>
    <xf numFmtId="0" fontId="3" fillId="19" borderId="0" xfId="0" applyFont="1" applyFill="1" applyBorder="1" applyAlignment="1">
      <alignment horizontal="center" vertical="center"/>
    </xf>
    <xf numFmtId="0" fontId="2" fillId="2" borderId="0" xfId="0" applyFont="1" applyFill="1" applyBorder="1" applyAlignment="1">
      <alignment horizontal="center" vertical="center"/>
    </xf>
    <xf numFmtId="0" fontId="2" fillId="4" borderId="0" xfId="0" applyFont="1" applyFill="1" applyBorder="1" applyAlignment="1">
      <alignment horizontal="center" vertical="center"/>
    </xf>
    <xf numFmtId="0" fontId="2" fillId="2"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center" vertical="top" wrapText="1"/>
    </xf>
    <xf numFmtId="0" fontId="11" fillId="0" borderId="0" xfId="0" applyFont="1" applyFill="1" applyAlignment="1">
      <alignment horizontal="center" vertical="center" wrapText="1"/>
    </xf>
    <xf numFmtId="0" fontId="21" fillId="0" borderId="0" xfId="0" applyFont="1" applyFill="1" applyAlignment="1">
      <alignment horizontal="center" vertical="center" wrapText="1"/>
    </xf>
    <xf numFmtId="0" fontId="24" fillId="0" borderId="0" xfId="3" applyFont="1" applyFill="1" applyAlignment="1">
      <alignment horizontal="center" vertical="center" wrapText="1"/>
    </xf>
    <xf numFmtId="0" fontId="11" fillId="0" borderId="0" xfId="0" applyFont="1" applyFill="1" applyAlignment="1">
      <alignment horizontal="center" vertical="top" wrapText="1"/>
    </xf>
    <xf numFmtId="0" fontId="24" fillId="0" borderId="0" xfId="3" applyFont="1" applyFill="1" applyAlignment="1" applyProtection="1">
      <alignment horizontal="center" vertical="center"/>
      <protection locked="0"/>
    </xf>
    <xf numFmtId="0" fontId="24" fillId="0" borderId="0" xfId="3" applyFont="1" applyFill="1" applyAlignment="1">
      <alignment horizontal="center" vertical="center"/>
    </xf>
    <xf numFmtId="14" fontId="3" fillId="0" borderId="0" xfId="0" applyNumberFormat="1" applyFont="1" applyFill="1" applyBorder="1" applyAlignment="1">
      <alignment horizontal="center" vertical="center"/>
    </xf>
    <xf numFmtId="0" fontId="12" fillId="21" borderId="1" xfId="0" applyFont="1" applyFill="1" applyBorder="1" applyAlignment="1">
      <alignment horizontal="center" vertical="center" wrapText="1" readingOrder="1"/>
    </xf>
    <xf numFmtId="0" fontId="12" fillId="21" borderId="7" xfId="0" applyFont="1" applyFill="1" applyBorder="1" applyAlignment="1">
      <alignment horizontal="center" vertical="center" wrapText="1" readingOrder="1"/>
    </xf>
    <xf numFmtId="0" fontId="13" fillId="21" borderId="2" xfId="0" applyFont="1" applyFill="1" applyBorder="1" applyAlignment="1">
      <alignment horizontal="center" vertical="center" wrapText="1" readingOrder="1"/>
    </xf>
    <xf numFmtId="0" fontId="13" fillId="21" borderId="8" xfId="0" applyFont="1" applyFill="1" applyBorder="1" applyAlignment="1">
      <alignment horizontal="center" vertical="center" wrapText="1" readingOrder="1"/>
    </xf>
    <xf numFmtId="0" fontId="13" fillId="21" borderId="3" xfId="0" applyFont="1" applyFill="1" applyBorder="1" applyAlignment="1">
      <alignment horizontal="center" vertical="center" wrapText="1" readingOrder="1"/>
    </xf>
    <xf numFmtId="0" fontId="13" fillId="21" borderId="0" xfId="0" applyFont="1" applyFill="1" applyBorder="1" applyAlignment="1">
      <alignment horizontal="center" vertical="center" wrapText="1" readingOrder="1"/>
    </xf>
    <xf numFmtId="0" fontId="11" fillId="24" borderId="0" xfId="0" applyFont="1" applyFill="1" applyAlignment="1">
      <alignment horizontal="center" vertical="center" wrapText="1"/>
    </xf>
    <xf numFmtId="0" fontId="3" fillId="24" borderId="0" xfId="0" applyFont="1" applyFill="1" applyBorder="1" applyAlignment="1">
      <alignment horizontal="center" vertical="top" wrapText="1"/>
    </xf>
  </cellXfs>
  <cellStyles count="9">
    <cellStyle name="Millares 2" xfId="5" xr:uid="{00000000-0005-0000-0000-000000000000}"/>
    <cellStyle name="Normal" xfId="0" builtinId="0"/>
    <cellStyle name="Normal 2" xfId="2" xr:uid="{00000000-0005-0000-0000-000002000000}"/>
    <cellStyle name="Normal 2 2" xfId="4" xr:uid="{00000000-0005-0000-0000-000003000000}"/>
    <cellStyle name="Normal 3" xfId="7" xr:uid="{00000000-0005-0000-0000-000004000000}"/>
    <cellStyle name="Normal 4" xfId="3" xr:uid="{00000000-0005-0000-0000-000005000000}"/>
    <cellStyle name="Normal 5" xfId="8" xr:uid="{00000000-0005-0000-0000-000006000000}"/>
    <cellStyle name="Porcentaje" xfId="1" builtinId="5"/>
    <cellStyle name="Porcentaje 2" xfId="6" xr:uid="{00000000-0005-0000-0000-000008000000}"/>
  </cellStyles>
  <dxfs count="260">
    <dxf>
      <font>
        <color auto="1"/>
      </font>
      <fill>
        <patternFill>
          <bgColor rgb="FFFF0000"/>
        </patternFill>
      </fill>
    </dxf>
    <dxf>
      <fill>
        <patternFill>
          <bgColor rgb="FFFF0000"/>
        </patternFill>
      </fill>
    </dxf>
    <dxf>
      <fill>
        <patternFill>
          <bgColor rgb="FF00B050"/>
        </patternFill>
      </fill>
    </dxf>
    <dxf>
      <fill>
        <patternFill>
          <bgColor rgb="FFFF7575"/>
        </patternFill>
      </fill>
    </dxf>
    <dxf>
      <fill>
        <patternFill>
          <bgColor rgb="FF9BFFC8"/>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ont>
        <color auto="1"/>
      </font>
      <fill>
        <patternFill>
          <bgColor rgb="FFFF0000"/>
        </patternFill>
      </fill>
    </dxf>
    <dxf>
      <fill>
        <patternFill>
          <bgColor rgb="FFFF0000"/>
        </patternFill>
      </fill>
    </dxf>
    <dxf>
      <fill>
        <patternFill>
          <bgColor rgb="FF00B050"/>
        </patternFill>
      </fill>
    </dxf>
    <dxf>
      <fill>
        <patternFill>
          <bgColor rgb="FFFF7575"/>
        </patternFill>
      </fill>
    </dxf>
    <dxf>
      <fill>
        <patternFill>
          <bgColor rgb="FF9BFFC8"/>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ont>
        <color auto="1"/>
      </font>
      <fill>
        <patternFill>
          <bgColor rgb="FFFF0000"/>
        </patternFill>
      </fill>
    </dxf>
    <dxf>
      <fill>
        <patternFill>
          <bgColor rgb="FFFF0000"/>
        </patternFill>
      </fill>
    </dxf>
    <dxf>
      <fill>
        <patternFill>
          <bgColor rgb="FF00B050"/>
        </patternFill>
      </fill>
    </dxf>
    <dxf>
      <fill>
        <patternFill>
          <bgColor rgb="FFFF7575"/>
        </patternFill>
      </fill>
    </dxf>
    <dxf>
      <fill>
        <patternFill>
          <bgColor rgb="FF9BFFC8"/>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ont>
        <color auto="1"/>
      </font>
      <fill>
        <patternFill>
          <bgColor rgb="FFFF0000"/>
        </patternFill>
      </fill>
    </dxf>
    <dxf>
      <fill>
        <patternFill>
          <bgColor rgb="FFFF0000"/>
        </patternFill>
      </fill>
    </dxf>
    <dxf>
      <fill>
        <patternFill>
          <bgColor rgb="FF00B050"/>
        </patternFill>
      </fill>
    </dxf>
    <dxf>
      <fill>
        <patternFill>
          <bgColor rgb="FFFF7575"/>
        </patternFill>
      </fill>
    </dxf>
    <dxf>
      <fill>
        <patternFill>
          <bgColor rgb="FF9BFFC8"/>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ont>
        <color auto="1"/>
      </font>
      <fill>
        <patternFill>
          <bgColor rgb="FFFF0000"/>
        </patternFill>
      </fill>
    </dxf>
    <dxf>
      <fill>
        <patternFill>
          <bgColor rgb="FFFF0000"/>
        </patternFill>
      </fill>
    </dxf>
    <dxf>
      <fill>
        <patternFill>
          <bgColor rgb="FF00B050"/>
        </patternFill>
      </fill>
    </dxf>
    <dxf>
      <fill>
        <patternFill>
          <bgColor rgb="FFFF7575"/>
        </patternFill>
      </fill>
    </dxf>
    <dxf>
      <fill>
        <patternFill>
          <bgColor rgb="FF9BFFC8"/>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FF7575"/>
        </patternFill>
      </fill>
    </dxf>
    <dxf>
      <fill>
        <patternFill>
          <bgColor rgb="FF9BFFC8"/>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ont>
        <color auto="1"/>
      </font>
      <fill>
        <patternFill>
          <bgColor rgb="FFFF0000"/>
        </patternFill>
      </fill>
    </dxf>
    <dxf>
      <font>
        <color auto="1"/>
      </font>
      <fill>
        <patternFill>
          <bgColor rgb="FFFF0000"/>
        </patternFill>
      </fill>
    </dxf>
    <dxf>
      <fill>
        <patternFill>
          <bgColor rgb="FFFF0000"/>
        </patternFill>
      </fill>
    </dxf>
    <dxf>
      <fill>
        <patternFill>
          <bgColor rgb="FF00B050"/>
        </patternFill>
      </fill>
    </dxf>
    <dxf>
      <fill>
        <patternFill>
          <bgColor rgb="FFFF7575"/>
        </patternFill>
      </fill>
    </dxf>
    <dxf>
      <fill>
        <patternFill>
          <bgColor rgb="FF9BFFC8"/>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ont>
        <color auto="1"/>
      </font>
      <fill>
        <patternFill>
          <bgColor rgb="FFFF0000"/>
        </patternFill>
      </fill>
    </dxf>
    <dxf>
      <fill>
        <patternFill>
          <bgColor rgb="FFFF0000"/>
        </patternFill>
      </fill>
    </dxf>
    <dxf>
      <fill>
        <patternFill>
          <bgColor rgb="FF00B050"/>
        </patternFill>
      </fill>
    </dxf>
    <dxf>
      <fill>
        <patternFill>
          <bgColor rgb="FFFF7575"/>
        </patternFill>
      </fill>
    </dxf>
    <dxf>
      <fill>
        <patternFill>
          <bgColor rgb="FF9BFFC8"/>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FF0000"/>
        </patternFill>
      </fill>
    </dxf>
    <dxf>
      <fill>
        <patternFill>
          <bgColor rgb="FF00B050"/>
        </patternFill>
      </fill>
    </dxf>
    <dxf>
      <fill>
        <patternFill>
          <bgColor rgb="FFFF7575"/>
        </patternFill>
      </fill>
    </dxf>
    <dxf>
      <fill>
        <patternFill>
          <bgColor rgb="FF9BFFC8"/>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ont>
        <color auto="1"/>
      </font>
      <fill>
        <patternFill>
          <bgColor rgb="FFFFFF00"/>
        </patternFill>
      </fill>
    </dxf>
    <dxf>
      <font>
        <color auto="1"/>
      </font>
      <fill>
        <patternFill>
          <bgColor rgb="FFFF0000"/>
        </patternFill>
      </fill>
    </dxf>
    <dxf>
      <fill>
        <patternFill>
          <bgColor rgb="FFFF0000"/>
        </patternFill>
      </fill>
    </dxf>
    <dxf>
      <fill>
        <patternFill>
          <bgColor rgb="FF00B050"/>
        </patternFill>
      </fill>
    </dxf>
    <dxf>
      <fill>
        <patternFill>
          <bgColor rgb="FFFF7575"/>
        </patternFill>
      </fill>
    </dxf>
    <dxf>
      <fill>
        <patternFill>
          <bgColor rgb="FF9BFFC8"/>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ont>
        <color auto="1"/>
      </font>
      <fill>
        <patternFill>
          <bgColor rgb="FFFFFF00"/>
        </patternFill>
      </fill>
    </dxf>
    <dxf>
      <font>
        <color auto="1"/>
      </font>
      <fill>
        <patternFill>
          <bgColor rgb="FFFF0000"/>
        </patternFill>
      </fill>
    </dxf>
    <dxf>
      <fill>
        <patternFill>
          <bgColor rgb="FFFF0000"/>
        </patternFill>
      </fill>
    </dxf>
    <dxf>
      <fill>
        <patternFill>
          <bgColor rgb="FF00B050"/>
        </patternFill>
      </fill>
    </dxf>
    <dxf>
      <fill>
        <patternFill>
          <bgColor rgb="FFFF7575"/>
        </patternFill>
      </fill>
    </dxf>
    <dxf>
      <fill>
        <patternFill>
          <bgColor rgb="FF9BFFC8"/>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ont>
        <color auto="1"/>
      </font>
      <fill>
        <patternFill>
          <bgColor rgb="FFFF0000"/>
        </patternFill>
      </fill>
    </dxf>
    <dxf>
      <fill>
        <patternFill>
          <bgColor rgb="FFFF0000"/>
        </patternFill>
      </fill>
    </dxf>
    <dxf>
      <fill>
        <patternFill>
          <bgColor rgb="FF00B050"/>
        </patternFill>
      </fill>
    </dxf>
    <dxf>
      <fill>
        <patternFill>
          <bgColor rgb="FFFF7575"/>
        </patternFill>
      </fill>
    </dxf>
    <dxf>
      <fill>
        <patternFill>
          <bgColor rgb="FF9BFFC8"/>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ont>
        <color auto="1"/>
      </font>
      <fill>
        <patternFill>
          <bgColor rgb="FFFFFF00"/>
        </patternFill>
      </fill>
    </dxf>
    <dxf>
      <font>
        <color auto="1"/>
      </font>
      <fill>
        <patternFill>
          <bgColor rgb="FFFF0000"/>
        </patternFill>
      </fill>
    </dxf>
    <dxf>
      <fill>
        <patternFill>
          <bgColor rgb="FFFF0000"/>
        </patternFill>
      </fill>
    </dxf>
    <dxf>
      <fill>
        <patternFill>
          <bgColor rgb="FF00B050"/>
        </patternFill>
      </fill>
    </dxf>
    <dxf>
      <fill>
        <patternFill>
          <bgColor rgb="FFFF7575"/>
        </patternFill>
      </fill>
    </dxf>
    <dxf>
      <fill>
        <patternFill>
          <bgColor rgb="FF9BFFC8"/>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ont>
        <color auto="1"/>
      </font>
      <fill>
        <patternFill>
          <bgColor rgb="FFFF0000"/>
        </patternFill>
      </fill>
    </dxf>
    <dxf>
      <fill>
        <patternFill>
          <bgColor rgb="FFFF0000"/>
        </patternFill>
      </fill>
    </dxf>
    <dxf>
      <fill>
        <patternFill>
          <bgColor rgb="FF00B050"/>
        </patternFill>
      </fill>
    </dxf>
    <dxf>
      <fill>
        <patternFill>
          <bgColor rgb="FFFF7575"/>
        </patternFill>
      </fill>
    </dxf>
    <dxf>
      <fill>
        <patternFill>
          <bgColor rgb="FF9BFFC8"/>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FF0000"/>
        </patternFill>
      </fill>
    </dxf>
    <dxf>
      <fill>
        <patternFill>
          <bgColor rgb="FF00B050"/>
        </patternFill>
      </fill>
    </dxf>
    <dxf>
      <fill>
        <patternFill>
          <bgColor rgb="FFFF7575"/>
        </patternFill>
      </fill>
    </dxf>
    <dxf>
      <fill>
        <patternFill>
          <bgColor rgb="FF9BFFC8"/>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ont>
        <color auto="1"/>
      </font>
      <fill>
        <patternFill>
          <bgColor rgb="FFFF0000"/>
        </patternFill>
      </fill>
    </dxf>
    <dxf>
      <fill>
        <patternFill>
          <bgColor rgb="FFFF0000"/>
        </patternFill>
      </fill>
    </dxf>
    <dxf>
      <fill>
        <patternFill>
          <bgColor rgb="FF00B050"/>
        </patternFill>
      </fill>
    </dxf>
    <dxf>
      <fill>
        <patternFill>
          <bgColor rgb="FFFF7575"/>
        </patternFill>
      </fill>
    </dxf>
    <dxf>
      <fill>
        <patternFill>
          <bgColor rgb="FF9BFFC8"/>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FF7575"/>
        </patternFill>
      </fill>
    </dxf>
    <dxf>
      <fill>
        <patternFill>
          <bgColor rgb="FF9BFFC8"/>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FF7575"/>
        </patternFill>
      </fill>
    </dxf>
    <dxf>
      <fill>
        <patternFill>
          <bgColor rgb="FF9BFFC8"/>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FFFF00"/>
        </patternFill>
      </fill>
    </dxf>
    <dxf>
      <fill>
        <patternFill>
          <bgColor rgb="FFFF0000"/>
        </patternFill>
      </fill>
    </dxf>
    <dxf>
      <fill>
        <patternFill>
          <bgColor rgb="FF00B050"/>
        </patternFill>
      </fill>
    </dxf>
    <dxf>
      <fill>
        <patternFill>
          <bgColor rgb="FFFF7575"/>
        </patternFill>
      </fill>
    </dxf>
    <dxf>
      <fill>
        <patternFill>
          <bgColor rgb="FF9BFFC8"/>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FF7575"/>
        </patternFill>
      </fill>
    </dxf>
    <dxf>
      <fill>
        <patternFill>
          <bgColor rgb="FF9BFFC8"/>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0000"/>
        </patternFill>
      </fill>
    </dxf>
    <dxf>
      <fill>
        <patternFill>
          <bgColor rgb="FF00B050"/>
        </patternFill>
      </fill>
    </dxf>
    <dxf>
      <fill>
        <patternFill>
          <bgColor rgb="FFFF7575"/>
        </patternFill>
      </fill>
    </dxf>
    <dxf>
      <fill>
        <patternFill>
          <bgColor rgb="FF9BFFC8"/>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FF7C80"/>
        </patternFill>
      </fill>
    </dxf>
    <dxf>
      <fill>
        <patternFill>
          <bgColor rgb="FFFF0000"/>
        </patternFill>
      </fill>
    </dxf>
    <dxf>
      <fill>
        <patternFill>
          <bgColor rgb="FF00B050"/>
        </patternFill>
      </fill>
    </dxf>
    <dxf>
      <fill>
        <patternFill>
          <bgColor rgb="FFFF7C8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7575"/>
        </patternFill>
      </fill>
    </dxf>
    <dxf>
      <fill>
        <patternFill>
          <bgColor rgb="FF9BFFC8"/>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FF0000"/>
        </patternFill>
      </fill>
    </dxf>
    <dxf>
      <fill>
        <patternFill>
          <bgColor rgb="FF00B050"/>
        </patternFill>
      </fill>
    </dxf>
    <dxf>
      <fill>
        <patternFill>
          <bgColor rgb="FFFF7575"/>
        </patternFill>
      </fill>
    </dxf>
    <dxf>
      <fill>
        <patternFill>
          <bgColor rgb="FF9BFFC8"/>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575"/>
        </patternFill>
      </fill>
    </dxf>
    <dxf>
      <fill>
        <patternFill>
          <bgColor rgb="FF9BFFC8"/>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s>
  <tableStyles count="0" defaultTableStyle="TableStyleMedium2" defaultPivotStyle="PivotStyleLight16"/>
  <colors>
    <mruColors>
      <color rgb="FFC92C0D"/>
      <color rgb="FFEE561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CO"/>
              <a:t>ESTADO</a:t>
            </a:r>
            <a:r>
              <a:rPr lang="es-CO" baseline="0"/>
              <a:t> DE LA ACCIÓN DE MEJORA</a:t>
            </a:r>
            <a:endParaRPr lang="es-CO"/>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00B05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2-89E7-4272-95E4-411BBBEE58A1}"/>
              </c:ext>
            </c:extLst>
          </c:dPt>
          <c:dPt>
            <c:idx val="1"/>
            <c:bubble3D val="0"/>
            <c:spPr>
              <a:solidFill>
                <a:srgbClr val="92D05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89E7-4272-95E4-411BBBEE58A1}"/>
              </c:ext>
            </c:extLst>
          </c:dPt>
          <c:dPt>
            <c:idx val="2"/>
            <c:bubble3D val="0"/>
            <c:spPr>
              <a:solidFill>
                <a:srgbClr val="FFFF0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4-89E7-4272-95E4-411BBBEE58A1}"/>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RESUMÉN!$N$2:$N$9</c:f>
              <c:strCache>
                <c:ptCount val="3"/>
                <c:pt idx="0">
                  <c:v>CERRADAS </c:v>
                </c:pt>
                <c:pt idx="1">
                  <c:v>CUMPLIDAS PENDIENTES DE CIERRE</c:v>
                </c:pt>
                <c:pt idx="2">
                  <c:v>EN EJECUCIÓN</c:v>
                </c:pt>
              </c:strCache>
            </c:strRef>
          </c:cat>
          <c:val>
            <c:numRef>
              <c:f>RESUMÉN!$O$2:$O$9</c:f>
              <c:numCache>
                <c:formatCode>General</c:formatCode>
                <c:ptCount val="3"/>
                <c:pt idx="0">
                  <c:v>27</c:v>
                </c:pt>
                <c:pt idx="1">
                  <c:v>36</c:v>
                </c:pt>
                <c:pt idx="2">
                  <c:v>2</c:v>
                </c:pt>
              </c:numCache>
            </c:numRef>
          </c:val>
          <c:extLst>
            <c:ext xmlns:c16="http://schemas.microsoft.com/office/drawing/2014/chart" uri="{C3380CC4-5D6E-409C-BE32-E72D297353CC}">
              <c16:uniqueId val="{00000000-89E7-4272-95E4-411BBBEE58A1}"/>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12</xdr:col>
      <xdr:colOff>23812</xdr:colOff>
      <xdr:row>0</xdr:row>
      <xdr:rowOff>5556</xdr:rowOff>
    </xdr:from>
    <xdr:to>
      <xdr:col>18</xdr:col>
      <xdr:colOff>23812</xdr:colOff>
      <xdr:row>16</xdr:row>
      <xdr:rowOff>73818</xdr:rowOff>
    </xdr:to>
    <xdr:graphicFrame macro="">
      <xdr:nvGraphicFramePr>
        <xdr:cNvPr id="3" name="Gráfico 2">
          <a:extLst>
            <a:ext uri="{FF2B5EF4-FFF2-40B4-BE49-F238E27FC236}">
              <a16:creationId xmlns:a16="http://schemas.microsoft.com/office/drawing/2014/main" id="{34021240-DCCB-4C30-A8C7-59AFEA3964B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J18"/>
  <sheetViews>
    <sheetView zoomScale="80" zoomScaleNormal="80" workbookViewId="0">
      <pane xSplit="13" ySplit="4" topLeftCell="N5" activePane="bottomRight" state="frozen"/>
      <selection pane="topRight" activeCell="N1" sqref="N1"/>
      <selection pane="bottomLeft" activeCell="A5" sqref="A5"/>
      <selection pane="bottomRight" activeCell="A5" sqref="A5:A18"/>
    </sheetView>
  </sheetViews>
  <sheetFormatPr baseColWidth="10" defaultRowHeight="35.1" customHeight="1" outlineLevelCol="1" x14ac:dyDescent="0.25"/>
  <cols>
    <col min="1" max="7" width="11.42578125" style="8"/>
    <col min="8" max="8" width="26.85546875" style="8" hidden="1" customWidth="1"/>
    <col min="9" max="9" width="13.5703125" style="8" customWidth="1"/>
    <col min="10" max="11" width="20.28515625" style="8" customWidth="1" outlineLevel="1"/>
    <col min="12" max="13" width="11.42578125" style="8" customWidth="1" outlineLevel="1"/>
    <col min="14" max="14" width="4.5703125" style="8" customWidth="1" outlineLevel="1"/>
    <col min="15" max="15" width="4.28515625" style="8" customWidth="1" outlineLevel="1"/>
    <col min="16" max="23" width="11.42578125" style="8" customWidth="1" outlineLevel="1"/>
    <col min="24" max="24" width="11.42578125" style="8" hidden="1" customWidth="1" outlineLevel="1"/>
    <col min="25" max="29" width="0" style="8" hidden="1" customWidth="1"/>
    <col min="30" max="30" width="41.42578125" style="8" hidden="1" customWidth="1"/>
    <col min="31" max="31" width="0" style="8" hidden="1" customWidth="1"/>
    <col min="32" max="32" width="12.85546875" style="8" hidden="1" customWidth="1"/>
    <col min="33" max="38" width="11.42578125" style="8" hidden="1" customWidth="1"/>
    <col min="39" max="39" width="15.28515625" style="8" hidden="1" customWidth="1"/>
    <col min="40" max="40" width="11.42578125" style="8" hidden="1" customWidth="1"/>
    <col min="41" max="41" width="11.42578125" style="8" customWidth="1"/>
    <col min="42" max="42" width="15.42578125" style="8" customWidth="1"/>
    <col min="43" max="49" width="11.42578125" style="8" customWidth="1"/>
    <col min="50" max="57" width="11.42578125" style="8" hidden="1" customWidth="1" outlineLevel="1"/>
    <col min="58" max="58" width="11.42578125" style="8" hidden="1" customWidth="1" collapsed="1"/>
    <col min="59" max="59" width="11.42578125" style="8" hidden="1" customWidth="1"/>
    <col min="60" max="60" width="11.42578125" style="8" customWidth="1"/>
    <col min="61" max="61" width="0" style="8" hidden="1" customWidth="1"/>
    <col min="62" max="62" width="11.42578125" style="8"/>
    <col min="63" max="63" width="11.42578125" style="77"/>
    <col min="64" max="64" width="11.42578125" style="11"/>
    <col min="65" max="88" width="11.42578125" style="77"/>
    <col min="89" max="16384" width="11.42578125" style="8"/>
  </cols>
  <sheetData>
    <row r="1" spans="1:64" ht="35.1" customHeight="1" x14ac:dyDescent="0.25">
      <c r="A1" s="212" t="s">
        <v>0</v>
      </c>
      <c r="B1" s="212"/>
      <c r="C1" s="212"/>
      <c r="D1" s="212"/>
      <c r="E1" s="212"/>
      <c r="F1" s="212"/>
      <c r="G1" s="212"/>
      <c r="H1" s="212"/>
      <c r="I1" s="212"/>
      <c r="J1" s="210" t="s">
        <v>1</v>
      </c>
      <c r="K1" s="210"/>
      <c r="L1" s="210"/>
      <c r="M1" s="210"/>
      <c r="N1" s="210"/>
      <c r="O1" s="210"/>
      <c r="P1" s="210"/>
      <c r="Q1" s="210"/>
      <c r="R1" s="210"/>
      <c r="S1" s="210"/>
      <c r="T1" s="210"/>
      <c r="U1" s="210"/>
      <c r="V1" s="210"/>
      <c r="W1" s="210"/>
      <c r="X1" s="213" t="s">
        <v>144</v>
      </c>
      <c r="Y1" s="213"/>
      <c r="Z1" s="213"/>
      <c r="AA1" s="213"/>
      <c r="AB1" s="213"/>
      <c r="AC1" s="213"/>
      <c r="AD1" s="213"/>
      <c r="AE1" s="213"/>
      <c r="AF1" s="213"/>
      <c r="AG1" s="206" t="s">
        <v>166</v>
      </c>
      <c r="AH1" s="206"/>
      <c r="AI1" s="206"/>
      <c r="AJ1" s="206"/>
      <c r="AK1" s="206"/>
      <c r="AL1" s="206"/>
      <c r="AM1" s="206"/>
      <c r="AN1" s="206"/>
      <c r="AO1" s="207" t="s">
        <v>74</v>
      </c>
      <c r="AP1" s="207"/>
      <c r="AQ1" s="207"/>
      <c r="AR1" s="207"/>
      <c r="AS1" s="207"/>
      <c r="AT1" s="207"/>
      <c r="AU1" s="207"/>
      <c r="AV1" s="207"/>
      <c r="AW1" s="90"/>
      <c r="AX1" s="202" t="s">
        <v>75</v>
      </c>
      <c r="AY1" s="202"/>
      <c r="AZ1" s="202"/>
      <c r="BA1" s="202"/>
      <c r="BB1" s="202"/>
      <c r="BC1" s="202"/>
      <c r="BD1" s="202"/>
      <c r="BE1" s="202"/>
      <c r="BF1" s="202"/>
      <c r="BG1" s="112"/>
      <c r="BH1" s="112" t="s">
        <v>2</v>
      </c>
      <c r="BI1" s="112"/>
      <c r="BJ1" s="112"/>
      <c r="BK1" s="86"/>
    </row>
    <row r="2" spans="1:64" ht="35.1" customHeight="1" x14ac:dyDescent="0.25">
      <c r="A2" s="214" t="s">
        <v>3</v>
      </c>
      <c r="B2" s="214" t="s">
        <v>4</v>
      </c>
      <c r="C2" s="214" t="s">
        <v>5</v>
      </c>
      <c r="D2" s="214" t="s">
        <v>6</v>
      </c>
      <c r="E2" s="214" t="s">
        <v>7</v>
      </c>
      <c r="F2" s="214" t="s">
        <v>8</v>
      </c>
      <c r="G2" s="214" t="s">
        <v>9</v>
      </c>
      <c r="H2" s="214" t="s">
        <v>10</v>
      </c>
      <c r="I2" s="214" t="s">
        <v>11</v>
      </c>
      <c r="J2" s="203" t="s">
        <v>12</v>
      </c>
      <c r="K2" s="210" t="s">
        <v>13</v>
      </c>
      <c r="L2" s="210"/>
      <c r="M2" s="210"/>
      <c r="N2" s="203" t="s">
        <v>14</v>
      </c>
      <c r="O2" s="203" t="s">
        <v>15</v>
      </c>
      <c r="P2" s="203" t="s">
        <v>16</v>
      </c>
      <c r="Q2" s="203" t="s">
        <v>17</v>
      </c>
      <c r="R2" s="203" t="s">
        <v>18</v>
      </c>
      <c r="S2" s="203" t="s">
        <v>19</v>
      </c>
      <c r="T2" s="203" t="s">
        <v>20</v>
      </c>
      <c r="U2" s="203" t="s">
        <v>21</v>
      </c>
      <c r="V2" s="203" t="s">
        <v>22</v>
      </c>
      <c r="W2" s="203" t="s">
        <v>23</v>
      </c>
      <c r="X2" s="200" t="s">
        <v>76</v>
      </c>
      <c r="Y2" s="200" t="s">
        <v>24</v>
      </c>
      <c r="Z2" s="200" t="s">
        <v>25</v>
      </c>
      <c r="AA2" s="200" t="s">
        <v>26</v>
      </c>
      <c r="AB2" s="200" t="s">
        <v>69</v>
      </c>
      <c r="AC2" s="200" t="s">
        <v>27</v>
      </c>
      <c r="AD2" s="200" t="s">
        <v>28</v>
      </c>
      <c r="AE2" s="200" t="s">
        <v>29</v>
      </c>
      <c r="AF2" s="200" t="s">
        <v>77</v>
      </c>
      <c r="AG2" s="199" t="s">
        <v>30</v>
      </c>
      <c r="AH2" s="199" t="s">
        <v>31</v>
      </c>
      <c r="AI2" s="199" t="s">
        <v>32</v>
      </c>
      <c r="AJ2" s="199" t="s">
        <v>33</v>
      </c>
      <c r="AK2" s="199" t="s">
        <v>70</v>
      </c>
      <c r="AL2" s="199" t="s">
        <v>34</v>
      </c>
      <c r="AM2" s="199" t="s">
        <v>35</v>
      </c>
      <c r="AN2" s="199" t="s">
        <v>77</v>
      </c>
      <c r="AO2" s="198" t="s">
        <v>36</v>
      </c>
      <c r="AP2" s="198" t="s">
        <v>37</v>
      </c>
      <c r="AQ2" s="198" t="s">
        <v>38</v>
      </c>
      <c r="AR2" s="198" t="s">
        <v>39</v>
      </c>
      <c r="AS2" s="198" t="s">
        <v>71</v>
      </c>
      <c r="AT2" s="198" t="s">
        <v>40</v>
      </c>
      <c r="AU2" s="198" t="s">
        <v>41</v>
      </c>
      <c r="AV2" s="198" t="s">
        <v>42</v>
      </c>
      <c r="AW2" s="198" t="s">
        <v>43</v>
      </c>
      <c r="AX2" s="201" t="s">
        <v>36</v>
      </c>
      <c r="AY2" s="201" t="s">
        <v>37</v>
      </c>
      <c r="AZ2" s="201" t="s">
        <v>38</v>
      </c>
      <c r="BA2" s="201" t="s">
        <v>39</v>
      </c>
      <c r="BB2" s="201" t="s">
        <v>72</v>
      </c>
      <c r="BC2" s="201" t="s">
        <v>40</v>
      </c>
      <c r="BD2" s="201" t="s">
        <v>41</v>
      </c>
      <c r="BE2" s="201" t="s">
        <v>42</v>
      </c>
      <c r="BF2" s="201" t="s">
        <v>43</v>
      </c>
      <c r="BG2" s="205" t="s">
        <v>73</v>
      </c>
      <c r="BH2" s="205" t="s">
        <v>44</v>
      </c>
      <c r="BI2" s="205" t="s">
        <v>45</v>
      </c>
      <c r="BJ2" s="204" t="s">
        <v>46</v>
      </c>
      <c r="BK2" s="76"/>
    </row>
    <row r="3" spans="1:64" ht="35.1" customHeight="1" x14ac:dyDescent="0.25">
      <c r="A3" s="214"/>
      <c r="B3" s="214"/>
      <c r="C3" s="214"/>
      <c r="D3" s="214"/>
      <c r="E3" s="214"/>
      <c r="F3" s="214"/>
      <c r="G3" s="214"/>
      <c r="H3" s="214"/>
      <c r="I3" s="214"/>
      <c r="J3" s="203"/>
      <c r="K3" s="80" t="s">
        <v>47</v>
      </c>
      <c r="L3" s="80" t="s">
        <v>67</v>
      </c>
      <c r="M3" s="80" t="s">
        <v>68</v>
      </c>
      <c r="N3" s="203"/>
      <c r="O3" s="203"/>
      <c r="P3" s="203"/>
      <c r="Q3" s="203"/>
      <c r="R3" s="203"/>
      <c r="S3" s="203"/>
      <c r="T3" s="203"/>
      <c r="U3" s="203"/>
      <c r="V3" s="203"/>
      <c r="W3" s="203"/>
      <c r="X3" s="200"/>
      <c r="Y3" s="200"/>
      <c r="Z3" s="200"/>
      <c r="AA3" s="200"/>
      <c r="AB3" s="200"/>
      <c r="AC3" s="200"/>
      <c r="AD3" s="200"/>
      <c r="AE3" s="200"/>
      <c r="AF3" s="200"/>
      <c r="AG3" s="199"/>
      <c r="AH3" s="199"/>
      <c r="AI3" s="199"/>
      <c r="AJ3" s="199"/>
      <c r="AK3" s="199"/>
      <c r="AL3" s="199"/>
      <c r="AM3" s="199"/>
      <c r="AN3" s="199"/>
      <c r="AO3" s="198"/>
      <c r="AP3" s="198"/>
      <c r="AQ3" s="198"/>
      <c r="AR3" s="198"/>
      <c r="AS3" s="198"/>
      <c r="AT3" s="198"/>
      <c r="AU3" s="198"/>
      <c r="AV3" s="198"/>
      <c r="AW3" s="198"/>
      <c r="AX3" s="201"/>
      <c r="AY3" s="201"/>
      <c r="AZ3" s="201"/>
      <c r="BA3" s="201"/>
      <c r="BB3" s="201"/>
      <c r="BC3" s="201"/>
      <c r="BD3" s="201"/>
      <c r="BE3" s="201"/>
      <c r="BF3" s="201"/>
      <c r="BG3" s="205"/>
      <c r="BH3" s="205"/>
      <c r="BI3" s="205"/>
      <c r="BJ3" s="204"/>
      <c r="BK3" s="76"/>
    </row>
    <row r="4" spans="1:64" ht="35.1" customHeight="1" x14ac:dyDescent="0.25">
      <c r="A4" s="2" t="s">
        <v>48</v>
      </c>
      <c r="B4" s="2" t="s">
        <v>49</v>
      </c>
      <c r="C4" s="2" t="s">
        <v>50</v>
      </c>
      <c r="D4" s="2" t="s">
        <v>51</v>
      </c>
      <c r="E4" s="2" t="s">
        <v>52</v>
      </c>
      <c r="F4" s="2" t="s">
        <v>49</v>
      </c>
      <c r="G4" s="2" t="s">
        <v>53</v>
      </c>
      <c r="H4" s="2" t="s">
        <v>50</v>
      </c>
      <c r="I4" s="2" t="s">
        <v>54</v>
      </c>
      <c r="J4" s="3" t="s">
        <v>55</v>
      </c>
      <c r="K4" s="3" t="s">
        <v>56</v>
      </c>
      <c r="L4" s="3"/>
      <c r="M4" s="3" t="s">
        <v>57</v>
      </c>
      <c r="N4" s="3" t="s">
        <v>50</v>
      </c>
      <c r="O4" s="3" t="s">
        <v>58</v>
      </c>
      <c r="P4" s="3" t="s">
        <v>50</v>
      </c>
      <c r="Q4" s="3" t="s">
        <v>58</v>
      </c>
      <c r="R4" s="3" t="s">
        <v>59</v>
      </c>
      <c r="S4" s="3" t="s">
        <v>60</v>
      </c>
      <c r="T4" s="3" t="s">
        <v>50</v>
      </c>
      <c r="U4" s="3" t="s">
        <v>61</v>
      </c>
      <c r="V4" s="3" t="s">
        <v>49</v>
      </c>
      <c r="W4" s="3" t="s">
        <v>49</v>
      </c>
      <c r="X4" s="4" t="s">
        <v>49</v>
      </c>
      <c r="Y4" s="4" t="s">
        <v>62</v>
      </c>
      <c r="Z4" s="4" t="s">
        <v>63</v>
      </c>
      <c r="AA4" s="4" t="s">
        <v>64</v>
      </c>
      <c r="AB4" s="4" t="s">
        <v>64</v>
      </c>
      <c r="AC4" s="4" t="s">
        <v>58</v>
      </c>
      <c r="AD4" s="4" t="s">
        <v>65</v>
      </c>
      <c r="AE4" s="4" t="s">
        <v>50</v>
      </c>
      <c r="AF4" s="4"/>
      <c r="AG4" s="5" t="s">
        <v>49</v>
      </c>
      <c r="AH4" s="5" t="s">
        <v>62</v>
      </c>
      <c r="AI4" s="5" t="s">
        <v>63</v>
      </c>
      <c r="AJ4" s="5" t="s">
        <v>64</v>
      </c>
      <c r="AK4" s="5" t="s">
        <v>64</v>
      </c>
      <c r="AL4" s="5" t="s">
        <v>58</v>
      </c>
      <c r="AM4" s="5" t="s">
        <v>65</v>
      </c>
      <c r="AN4" s="5" t="s">
        <v>50</v>
      </c>
      <c r="AO4" s="6" t="s">
        <v>49</v>
      </c>
      <c r="AP4" s="6" t="s">
        <v>62</v>
      </c>
      <c r="AQ4" s="6" t="s">
        <v>63</v>
      </c>
      <c r="AR4" s="6" t="s">
        <v>64</v>
      </c>
      <c r="AS4" s="6" t="s">
        <v>64</v>
      </c>
      <c r="AT4" s="6" t="s">
        <v>58</v>
      </c>
      <c r="AU4" s="6" t="s">
        <v>65</v>
      </c>
      <c r="AV4" s="6" t="s">
        <v>50</v>
      </c>
      <c r="AW4" s="6"/>
      <c r="AX4" s="7" t="s">
        <v>49</v>
      </c>
      <c r="AY4" s="7" t="s">
        <v>62</v>
      </c>
      <c r="AZ4" s="7" t="s">
        <v>63</v>
      </c>
      <c r="BA4" s="7" t="s">
        <v>64</v>
      </c>
      <c r="BB4" s="7" t="s">
        <v>64</v>
      </c>
      <c r="BC4" s="7" t="s">
        <v>58</v>
      </c>
      <c r="BD4" s="7" t="s">
        <v>65</v>
      </c>
      <c r="BE4" s="7" t="s">
        <v>50</v>
      </c>
      <c r="BF4" s="7" t="s">
        <v>66</v>
      </c>
      <c r="BG4" s="81"/>
      <c r="BH4" s="81" t="s">
        <v>50</v>
      </c>
      <c r="BI4" s="81"/>
      <c r="BJ4" s="204"/>
      <c r="BK4" s="76"/>
    </row>
    <row r="5" spans="1:64" s="77" customFormat="1" ht="35.1" customHeight="1" x14ac:dyDescent="0.25">
      <c r="A5" s="216">
        <v>86</v>
      </c>
      <c r="B5" s="78"/>
      <c r="C5" s="76" t="s">
        <v>78</v>
      </c>
      <c r="E5" s="215" t="s">
        <v>84</v>
      </c>
      <c r="F5" s="78" t="s">
        <v>83</v>
      </c>
      <c r="G5" s="211" t="s">
        <v>85</v>
      </c>
      <c r="H5" s="208"/>
      <c r="I5" s="208" t="s">
        <v>86</v>
      </c>
      <c r="J5" s="208" t="s">
        <v>87</v>
      </c>
      <c r="K5" s="76" t="s">
        <v>88</v>
      </c>
      <c r="L5" s="76" t="s">
        <v>89</v>
      </c>
      <c r="M5" s="77">
        <v>2</v>
      </c>
      <c r="O5" s="76"/>
      <c r="P5" s="76" t="s">
        <v>90</v>
      </c>
      <c r="Q5" s="76"/>
      <c r="S5" s="12"/>
      <c r="T5" s="9">
        <v>1</v>
      </c>
      <c r="U5" s="12" t="s">
        <v>91</v>
      </c>
      <c r="V5" s="25">
        <v>44075</v>
      </c>
      <c r="W5" s="25">
        <v>44377</v>
      </c>
      <c r="X5" s="14"/>
      <c r="Y5" s="27" t="s">
        <v>138</v>
      </c>
      <c r="AA5" s="16" t="str">
        <f t="shared" ref="AA5:AA6" si="0">(IF(Z5="","",IF(OR($M5=0,$M5="",X5=""),"",Z5/$M5)))</f>
        <v/>
      </c>
      <c r="AB5" s="17" t="str">
        <f t="shared" ref="AB5:AB18" si="1">(IF(OR($T5="",AA5=""),"",IF(OR($T5=0,AA5=0),0,IF((AA5*100%)/$T5&gt;100%,100%,(AA5*100%)/$T5))))</f>
        <v/>
      </c>
      <c r="AC5" s="18" t="str">
        <f t="shared" ref="AC5:AC13" si="2">IF(Z5="","",IF(AB5&lt;100%, IF(AB5&lt;25%, "ALERTA","EN TERMINO"), IF(AB5=100%, "OK", "EN TERMINO")))</f>
        <v/>
      </c>
      <c r="AD5" s="15" t="s">
        <v>137</v>
      </c>
      <c r="AE5" s="76"/>
      <c r="AF5" s="10"/>
      <c r="AG5" s="78"/>
      <c r="AH5" s="27"/>
      <c r="AJ5" s="20"/>
      <c r="AK5" s="21"/>
      <c r="AL5" s="1"/>
      <c r="AM5" s="67"/>
      <c r="AN5" s="65" t="s">
        <v>170</v>
      </c>
      <c r="AO5" s="88">
        <v>44469</v>
      </c>
      <c r="AP5" s="87" t="s">
        <v>175</v>
      </c>
      <c r="AQ5" s="91">
        <v>2</v>
      </c>
      <c r="AR5" s="23">
        <f>IF(AQ5="","",IF(OR($M5=0,$M5="",AO5=""),"",AQ5/$M5))</f>
        <v>1</v>
      </c>
      <c r="AS5" s="24">
        <f t="shared" ref="AS5" si="3">(IF(OR($T5="",AR5=""),"",IF(OR($T5=0,AR5=0),0,IF((AR5*100%)/$T5&gt;100%,100%,(AR5*100%)/$T5))))</f>
        <v>1</v>
      </c>
      <c r="AT5" s="18" t="str">
        <f t="shared" ref="AT5" si="4">IF(AQ5="","",IF(AS5&lt;100%, IF(AS5&lt;50%, "ALERTA","EN TERMINO"), IF(AS5=100%, "OK", "EN TERMINO")))</f>
        <v>OK</v>
      </c>
      <c r="AU5" s="94" t="s">
        <v>261</v>
      </c>
      <c r="AV5" s="92" t="s">
        <v>263</v>
      </c>
      <c r="AW5" s="10" t="str">
        <f t="shared" ref="AW5:AW18" si="5">IF(AS5=100%,IF(AS5&gt;25%,"CUMPLIDA","PENDIENTE"),IF(AS5&lt;25%,"INCUMPLIDA","PENDIENTE"))</f>
        <v>CUMPLIDA</v>
      </c>
      <c r="BH5" s="77" t="s">
        <v>172</v>
      </c>
      <c r="BJ5" s="74" t="s">
        <v>261</v>
      </c>
      <c r="BL5" s="11"/>
    </row>
    <row r="6" spans="1:64" s="77" customFormat="1" ht="35.1" customHeight="1" x14ac:dyDescent="0.25">
      <c r="A6" s="216"/>
      <c r="B6" s="78"/>
      <c r="C6" s="76" t="s">
        <v>78</v>
      </c>
      <c r="E6" s="215"/>
      <c r="F6" s="78" t="s">
        <v>83</v>
      </c>
      <c r="G6" s="211"/>
      <c r="H6" s="208"/>
      <c r="I6" s="208"/>
      <c r="J6" s="208"/>
      <c r="K6" s="12" t="s">
        <v>88</v>
      </c>
      <c r="L6" s="12" t="s">
        <v>89</v>
      </c>
      <c r="M6" s="77">
        <v>4</v>
      </c>
      <c r="O6" s="76"/>
      <c r="P6" s="76" t="s">
        <v>90</v>
      </c>
      <c r="Q6" s="76"/>
      <c r="S6" s="12"/>
      <c r="T6" s="9">
        <v>1</v>
      </c>
      <c r="U6" s="12" t="s">
        <v>92</v>
      </c>
      <c r="V6" s="25">
        <v>44075</v>
      </c>
      <c r="W6" s="25">
        <v>44377</v>
      </c>
      <c r="X6" s="14"/>
      <c r="Y6" s="27" t="s">
        <v>139</v>
      </c>
      <c r="Z6" s="13"/>
      <c r="AA6" s="16" t="str">
        <f t="shared" si="0"/>
        <v/>
      </c>
      <c r="AB6" s="17" t="str">
        <f t="shared" si="1"/>
        <v/>
      </c>
      <c r="AC6" s="18" t="str">
        <f t="shared" si="2"/>
        <v/>
      </c>
      <c r="AD6" s="15" t="s">
        <v>137</v>
      </c>
      <c r="AE6" s="76"/>
      <c r="AF6" s="10"/>
      <c r="AG6" s="78"/>
      <c r="AH6" s="28"/>
      <c r="AJ6" s="20"/>
      <c r="AK6" s="21"/>
      <c r="AL6" s="1"/>
      <c r="AM6" s="67"/>
      <c r="AN6" s="65" t="s">
        <v>170</v>
      </c>
      <c r="AO6" s="88">
        <v>44469</v>
      </c>
      <c r="AP6" s="87" t="s">
        <v>176</v>
      </c>
      <c r="AQ6" s="91">
        <v>4</v>
      </c>
      <c r="AR6" s="23">
        <f t="shared" ref="AR6:AR18" si="6">IF(AQ6="","",IF(OR($M6=0,$M6="",AO6=""),"",AQ6/$M6))</f>
        <v>1</v>
      </c>
      <c r="AS6" s="24">
        <f t="shared" ref="AS6:AS18" si="7">(IF(OR($T6="",AR6=""),"",IF(OR($T6=0,AR6=0),0,IF((AR6*100%)/$T6&gt;100%,100%,(AR6*100%)/$T6))))</f>
        <v>1</v>
      </c>
      <c r="AT6" s="18" t="str">
        <f t="shared" ref="AT6:AT18" si="8">IF(AQ6="","",IF(AS6&lt;100%, IF(AS6&lt;50%, "ALERTA","EN TERMINO"), IF(AS6=100%, "OK", "EN TERMINO")))</f>
        <v>OK</v>
      </c>
      <c r="AU6" s="94" t="s">
        <v>261</v>
      </c>
      <c r="AV6" s="132" t="s">
        <v>263</v>
      </c>
      <c r="AW6" s="10" t="str">
        <f t="shared" si="5"/>
        <v>CUMPLIDA</v>
      </c>
      <c r="BH6" s="77" t="s">
        <v>172</v>
      </c>
      <c r="BJ6" s="74" t="s">
        <v>261</v>
      </c>
      <c r="BL6" s="11"/>
    </row>
    <row r="7" spans="1:64" s="77" customFormat="1" ht="35.1" customHeight="1" x14ac:dyDescent="0.25">
      <c r="A7" s="216"/>
      <c r="B7" s="78"/>
      <c r="C7" s="76" t="s">
        <v>78</v>
      </c>
      <c r="E7" s="215"/>
      <c r="F7" s="78" t="s">
        <v>83</v>
      </c>
      <c r="G7" s="211" t="s">
        <v>79</v>
      </c>
      <c r="H7" s="83"/>
      <c r="I7" s="208" t="s">
        <v>93</v>
      </c>
      <c r="J7" s="73" t="s">
        <v>94</v>
      </c>
      <c r="K7" s="83" t="s">
        <v>88</v>
      </c>
      <c r="L7" s="71" t="s">
        <v>89</v>
      </c>
      <c r="M7" s="83">
        <v>2</v>
      </c>
      <c r="N7" s="83"/>
      <c r="O7" s="83"/>
      <c r="P7" s="30" t="s">
        <v>96</v>
      </c>
      <c r="Q7" s="83"/>
      <c r="R7" s="25"/>
      <c r="S7" s="83"/>
      <c r="T7" s="9">
        <v>1</v>
      </c>
      <c r="U7" s="83" t="s">
        <v>91</v>
      </c>
      <c r="V7" s="25">
        <v>44075</v>
      </c>
      <c r="W7" s="31">
        <v>44255</v>
      </c>
      <c r="X7" s="14"/>
      <c r="Y7" s="27" t="s">
        <v>141</v>
      </c>
      <c r="Z7" s="19"/>
      <c r="AA7" s="20" t="str">
        <f t="shared" ref="AA7:AA13" si="9">(IF(Z7="","",IF(OR($M7=0,$M7="",X7=""),"",Z7/$M7)))</f>
        <v/>
      </c>
      <c r="AB7" s="22" t="str">
        <f t="shared" si="1"/>
        <v/>
      </c>
      <c r="AC7" s="18" t="str">
        <f t="shared" si="2"/>
        <v/>
      </c>
      <c r="AD7" s="15" t="s">
        <v>137</v>
      </c>
      <c r="AE7" s="76"/>
      <c r="AF7" s="10"/>
      <c r="AG7" s="78"/>
      <c r="AH7" s="27"/>
      <c r="AI7" s="19"/>
      <c r="AJ7" s="20"/>
      <c r="AK7" s="21"/>
      <c r="AL7" s="1"/>
      <c r="AM7" s="67"/>
      <c r="AN7" s="65" t="s">
        <v>170</v>
      </c>
      <c r="AO7" s="88">
        <v>44469</v>
      </c>
      <c r="AP7" s="87" t="s">
        <v>175</v>
      </c>
      <c r="AQ7" s="93">
        <v>2</v>
      </c>
      <c r="AR7" s="23">
        <f t="shared" si="6"/>
        <v>1</v>
      </c>
      <c r="AS7" s="24">
        <f t="shared" si="7"/>
        <v>1</v>
      </c>
      <c r="AT7" s="18" t="str">
        <f t="shared" si="8"/>
        <v>OK</v>
      </c>
      <c r="AU7" s="94" t="s">
        <v>261</v>
      </c>
      <c r="AV7" s="132" t="s">
        <v>263</v>
      </c>
      <c r="AW7" s="10" t="str">
        <f t="shared" si="5"/>
        <v>CUMPLIDA</v>
      </c>
      <c r="BH7" s="77" t="s">
        <v>172</v>
      </c>
      <c r="BJ7" s="74" t="s">
        <v>261</v>
      </c>
      <c r="BL7" s="11"/>
    </row>
    <row r="8" spans="1:64" s="77" customFormat="1" ht="35.1" customHeight="1" x14ac:dyDescent="0.25">
      <c r="A8" s="216"/>
      <c r="B8" s="78"/>
      <c r="C8" s="76" t="s">
        <v>78</v>
      </c>
      <c r="E8" s="215"/>
      <c r="F8" s="78" t="s">
        <v>83</v>
      </c>
      <c r="G8" s="211"/>
      <c r="H8" s="83"/>
      <c r="I8" s="208"/>
      <c r="J8" s="73"/>
      <c r="K8" s="83" t="s">
        <v>88</v>
      </c>
      <c r="L8" s="71" t="s">
        <v>89</v>
      </c>
      <c r="M8" s="83">
        <v>4</v>
      </c>
      <c r="N8" s="83"/>
      <c r="O8" s="83"/>
      <c r="P8" s="30" t="s">
        <v>96</v>
      </c>
      <c r="Q8" s="83"/>
      <c r="R8" s="25"/>
      <c r="S8" s="83"/>
      <c r="T8" s="9">
        <v>1</v>
      </c>
      <c r="U8" s="83" t="s">
        <v>92</v>
      </c>
      <c r="V8" s="25">
        <v>44075</v>
      </c>
      <c r="W8" s="31">
        <v>44255</v>
      </c>
      <c r="X8" s="14"/>
      <c r="Y8" s="27" t="s">
        <v>141</v>
      </c>
      <c r="Z8" s="19"/>
      <c r="AA8" s="20" t="str">
        <f t="shared" si="9"/>
        <v/>
      </c>
      <c r="AB8" s="22" t="str">
        <f t="shared" si="1"/>
        <v/>
      </c>
      <c r="AC8" s="18" t="str">
        <f t="shared" si="2"/>
        <v/>
      </c>
      <c r="AD8" s="15" t="s">
        <v>137</v>
      </c>
      <c r="AE8" s="76"/>
      <c r="AF8" s="10"/>
      <c r="AG8" s="78"/>
      <c r="AH8" s="27"/>
      <c r="AI8" s="19"/>
      <c r="AJ8" s="20"/>
      <c r="AK8" s="21"/>
      <c r="AL8" s="1"/>
      <c r="AM8" s="67"/>
      <c r="AN8" s="65" t="s">
        <v>170</v>
      </c>
      <c r="AO8" s="88">
        <v>44469</v>
      </c>
      <c r="AP8" s="87" t="s">
        <v>176</v>
      </c>
      <c r="AQ8" s="93">
        <v>4</v>
      </c>
      <c r="AR8" s="23">
        <f t="shared" si="6"/>
        <v>1</v>
      </c>
      <c r="AS8" s="24">
        <f t="shared" si="7"/>
        <v>1</v>
      </c>
      <c r="AT8" s="18" t="str">
        <f t="shared" si="8"/>
        <v>OK</v>
      </c>
      <c r="AU8" s="94" t="s">
        <v>261</v>
      </c>
      <c r="AV8" s="132" t="s">
        <v>263</v>
      </c>
      <c r="AW8" s="10" t="str">
        <f t="shared" si="5"/>
        <v>CUMPLIDA</v>
      </c>
      <c r="BH8" s="77" t="s">
        <v>172</v>
      </c>
      <c r="BJ8" s="74" t="s">
        <v>261</v>
      </c>
      <c r="BL8" s="11"/>
    </row>
    <row r="9" spans="1:64" s="77" customFormat="1" ht="35.1" customHeight="1" x14ac:dyDescent="0.25">
      <c r="A9" s="216"/>
      <c r="B9" s="78"/>
      <c r="C9" s="76" t="s">
        <v>78</v>
      </c>
      <c r="E9" s="215"/>
      <c r="F9" s="78" t="s">
        <v>83</v>
      </c>
      <c r="G9" s="211" t="s">
        <v>97</v>
      </c>
      <c r="H9" s="83"/>
      <c r="I9" s="208" t="s">
        <v>98</v>
      </c>
      <c r="J9" s="209" t="s">
        <v>99</v>
      </c>
      <c r="K9" s="83" t="s">
        <v>88</v>
      </c>
      <c r="L9" s="71" t="s">
        <v>89</v>
      </c>
      <c r="M9" s="83">
        <v>2</v>
      </c>
      <c r="N9" s="83"/>
      <c r="O9" s="83"/>
      <c r="P9" s="30" t="s">
        <v>96</v>
      </c>
      <c r="Q9" s="83"/>
      <c r="R9" s="25"/>
      <c r="S9" s="83"/>
      <c r="T9" s="9">
        <v>1</v>
      </c>
      <c r="U9" s="83" t="s">
        <v>91</v>
      </c>
      <c r="V9" s="25">
        <v>44075</v>
      </c>
      <c r="W9" s="31">
        <v>44255</v>
      </c>
      <c r="X9" s="14"/>
      <c r="Y9" s="27" t="s">
        <v>141</v>
      </c>
      <c r="Z9" s="19"/>
      <c r="AA9" s="20" t="str">
        <f t="shared" si="9"/>
        <v/>
      </c>
      <c r="AB9" s="22" t="str">
        <f t="shared" si="1"/>
        <v/>
      </c>
      <c r="AC9" s="18" t="str">
        <f t="shared" si="2"/>
        <v/>
      </c>
      <c r="AD9" s="15" t="s">
        <v>137</v>
      </c>
      <c r="AE9" s="76"/>
      <c r="AF9" s="10"/>
      <c r="AG9" s="78"/>
      <c r="AH9" s="27"/>
      <c r="AI9" s="19"/>
      <c r="AJ9" s="20"/>
      <c r="AK9" s="21"/>
      <c r="AL9" s="1"/>
      <c r="AM9" s="67"/>
      <c r="AN9" s="65" t="s">
        <v>170</v>
      </c>
      <c r="AO9" s="88">
        <v>44469</v>
      </c>
      <c r="AP9" s="87" t="s">
        <v>175</v>
      </c>
      <c r="AQ9" s="93">
        <v>2</v>
      </c>
      <c r="AR9" s="23">
        <f t="shared" si="6"/>
        <v>1</v>
      </c>
      <c r="AS9" s="24">
        <f t="shared" si="7"/>
        <v>1</v>
      </c>
      <c r="AT9" s="18" t="str">
        <f t="shared" si="8"/>
        <v>OK</v>
      </c>
      <c r="AU9" s="94" t="s">
        <v>261</v>
      </c>
      <c r="AV9" s="132" t="s">
        <v>263</v>
      </c>
      <c r="AW9" s="10" t="str">
        <f t="shared" si="5"/>
        <v>CUMPLIDA</v>
      </c>
      <c r="BH9" s="77" t="s">
        <v>172</v>
      </c>
      <c r="BJ9" s="74" t="s">
        <v>261</v>
      </c>
      <c r="BL9" s="11"/>
    </row>
    <row r="10" spans="1:64" s="77" customFormat="1" ht="35.1" customHeight="1" x14ac:dyDescent="0.25">
      <c r="A10" s="216"/>
      <c r="B10" s="78"/>
      <c r="C10" s="76" t="s">
        <v>78</v>
      </c>
      <c r="E10" s="215"/>
      <c r="F10" s="78" t="s">
        <v>83</v>
      </c>
      <c r="G10" s="211"/>
      <c r="H10" s="83"/>
      <c r="I10" s="208"/>
      <c r="J10" s="209"/>
      <c r="K10" s="83" t="s">
        <v>88</v>
      </c>
      <c r="L10" s="71" t="s">
        <v>89</v>
      </c>
      <c r="M10" s="83">
        <v>4</v>
      </c>
      <c r="N10" s="83"/>
      <c r="O10" s="83"/>
      <c r="P10" s="30" t="s">
        <v>96</v>
      </c>
      <c r="Q10" s="83"/>
      <c r="R10" s="25"/>
      <c r="S10" s="83"/>
      <c r="T10" s="9">
        <v>1</v>
      </c>
      <c r="U10" s="83" t="s">
        <v>92</v>
      </c>
      <c r="V10" s="25">
        <v>44075</v>
      </c>
      <c r="W10" s="31">
        <v>44255</v>
      </c>
      <c r="X10" s="14"/>
      <c r="Y10" s="27" t="s">
        <v>141</v>
      </c>
      <c r="Z10" s="19"/>
      <c r="AA10" s="20" t="str">
        <f t="shared" si="9"/>
        <v/>
      </c>
      <c r="AB10" s="22" t="str">
        <f t="shared" si="1"/>
        <v/>
      </c>
      <c r="AC10" s="18" t="str">
        <f t="shared" si="2"/>
        <v/>
      </c>
      <c r="AD10" s="15" t="s">
        <v>137</v>
      </c>
      <c r="AE10" s="76"/>
      <c r="AF10" s="10"/>
      <c r="AG10" s="78"/>
      <c r="AH10" s="27"/>
      <c r="AI10" s="19"/>
      <c r="AJ10" s="20"/>
      <c r="AK10" s="21"/>
      <c r="AL10" s="1"/>
      <c r="AM10" s="67"/>
      <c r="AN10" s="65" t="s">
        <v>170</v>
      </c>
      <c r="AO10" s="88">
        <v>44469</v>
      </c>
      <c r="AP10" s="87" t="s">
        <v>176</v>
      </c>
      <c r="AQ10" s="93">
        <v>4</v>
      </c>
      <c r="AR10" s="23">
        <f t="shared" si="6"/>
        <v>1</v>
      </c>
      <c r="AS10" s="24">
        <f t="shared" si="7"/>
        <v>1</v>
      </c>
      <c r="AT10" s="18" t="str">
        <f t="shared" si="8"/>
        <v>OK</v>
      </c>
      <c r="AU10" s="94" t="s">
        <v>261</v>
      </c>
      <c r="AV10" s="132" t="s">
        <v>263</v>
      </c>
      <c r="AW10" s="10" t="str">
        <f t="shared" si="5"/>
        <v>CUMPLIDA</v>
      </c>
      <c r="BH10" s="77" t="s">
        <v>172</v>
      </c>
      <c r="BJ10" s="74" t="s">
        <v>261</v>
      </c>
      <c r="BL10" s="11"/>
    </row>
    <row r="11" spans="1:64" s="77" customFormat="1" ht="35.1" customHeight="1" x14ac:dyDescent="0.25">
      <c r="A11" s="216"/>
      <c r="B11" s="78"/>
      <c r="C11" s="76" t="s">
        <v>78</v>
      </c>
      <c r="E11" s="215"/>
      <c r="F11" s="78" t="s">
        <v>83</v>
      </c>
      <c r="G11" s="211" t="s">
        <v>100</v>
      </c>
      <c r="H11" s="83"/>
      <c r="I11" s="208" t="s">
        <v>101</v>
      </c>
      <c r="J11" s="217" t="s">
        <v>102</v>
      </c>
      <c r="K11" s="83" t="s">
        <v>88</v>
      </c>
      <c r="L11" s="71" t="s">
        <v>89</v>
      </c>
      <c r="M11" s="83">
        <v>2</v>
      </c>
      <c r="N11" s="83"/>
      <c r="O11" s="83"/>
      <c r="P11" s="30" t="s">
        <v>96</v>
      </c>
      <c r="Q11" s="83"/>
      <c r="R11" s="25"/>
      <c r="S11" s="83"/>
      <c r="T11" s="9">
        <v>1</v>
      </c>
      <c r="U11" s="83" t="s">
        <v>91</v>
      </c>
      <c r="V11" s="25">
        <v>44075</v>
      </c>
      <c r="W11" s="31">
        <v>44255</v>
      </c>
      <c r="X11" s="14"/>
      <c r="Y11" s="27" t="s">
        <v>142</v>
      </c>
      <c r="Z11" s="19"/>
      <c r="AA11" s="20" t="str">
        <f t="shared" si="9"/>
        <v/>
      </c>
      <c r="AB11" s="22" t="str">
        <f t="shared" si="1"/>
        <v/>
      </c>
      <c r="AC11" s="18" t="str">
        <f t="shared" si="2"/>
        <v/>
      </c>
      <c r="AD11" s="15" t="s">
        <v>137</v>
      </c>
      <c r="AE11" s="76"/>
      <c r="AF11" s="10"/>
      <c r="AG11" s="78"/>
      <c r="AH11" s="28"/>
      <c r="AI11" s="19"/>
      <c r="AJ11" s="20"/>
      <c r="AK11" s="21"/>
      <c r="AL11" s="1"/>
      <c r="AM11" s="67"/>
      <c r="AN11" s="65" t="s">
        <v>170</v>
      </c>
      <c r="AO11" s="88">
        <v>44469</v>
      </c>
      <c r="AP11" s="87" t="s">
        <v>175</v>
      </c>
      <c r="AQ11" s="93">
        <v>2</v>
      </c>
      <c r="AR11" s="23">
        <f t="shared" si="6"/>
        <v>1</v>
      </c>
      <c r="AS11" s="24">
        <f t="shared" si="7"/>
        <v>1</v>
      </c>
      <c r="AT11" s="18" t="str">
        <f t="shared" si="8"/>
        <v>OK</v>
      </c>
      <c r="AU11" s="94" t="s">
        <v>261</v>
      </c>
      <c r="AV11" s="132" t="s">
        <v>263</v>
      </c>
      <c r="AW11" s="10" t="str">
        <f t="shared" si="5"/>
        <v>CUMPLIDA</v>
      </c>
      <c r="BH11" s="77" t="s">
        <v>172</v>
      </c>
      <c r="BJ11" s="74" t="s">
        <v>261</v>
      </c>
      <c r="BL11" s="11"/>
    </row>
    <row r="12" spans="1:64" s="77" customFormat="1" ht="35.1" customHeight="1" x14ac:dyDescent="0.25">
      <c r="A12" s="216"/>
      <c r="B12" s="78"/>
      <c r="C12" s="76" t="s">
        <v>78</v>
      </c>
      <c r="E12" s="215"/>
      <c r="F12" s="78" t="s">
        <v>83</v>
      </c>
      <c r="G12" s="211"/>
      <c r="H12" s="83"/>
      <c r="I12" s="208"/>
      <c r="J12" s="217"/>
      <c r="K12" s="83" t="s">
        <v>88</v>
      </c>
      <c r="L12" s="71" t="s">
        <v>89</v>
      </c>
      <c r="M12" s="83">
        <v>4</v>
      </c>
      <c r="N12" s="83"/>
      <c r="O12" s="83"/>
      <c r="P12" s="30" t="s">
        <v>96</v>
      </c>
      <c r="Q12" s="83"/>
      <c r="R12" s="25"/>
      <c r="S12" s="83"/>
      <c r="T12" s="9">
        <v>1</v>
      </c>
      <c r="U12" s="83" t="s">
        <v>92</v>
      </c>
      <c r="V12" s="25">
        <v>44075</v>
      </c>
      <c r="W12" s="31">
        <v>44255</v>
      </c>
      <c r="X12" s="14"/>
      <c r="Y12" s="82" t="s">
        <v>143</v>
      </c>
      <c r="Z12" s="19"/>
      <c r="AA12" s="20" t="str">
        <f t="shared" si="9"/>
        <v/>
      </c>
      <c r="AB12" s="22" t="str">
        <f t="shared" si="1"/>
        <v/>
      </c>
      <c r="AC12" s="18" t="str">
        <f t="shared" si="2"/>
        <v/>
      </c>
      <c r="AD12" s="15" t="s">
        <v>137</v>
      </c>
      <c r="AE12" s="76"/>
      <c r="AF12" s="10"/>
      <c r="AG12" s="78"/>
      <c r="AH12" s="82"/>
      <c r="AI12" s="19"/>
      <c r="AJ12" s="20"/>
      <c r="AK12" s="21"/>
      <c r="AL12" s="1"/>
      <c r="AM12" s="67"/>
      <c r="AN12" s="65" t="s">
        <v>170</v>
      </c>
      <c r="AO12" s="88">
        <v>44469</v>
      </c>
      <c r="AP12" s="87" t="s">
        <v>176</v>
      </c>
      <c r="AQ12" s="93">
        <v>4</v>
      </c>
      <c r="AR12" s="23">
        <f t="shared" si="6"/>
        <v>1</v>
      </c>
      <c r="AS12" s="24">
        <f t="shared" si="7"/>
        <v>1</v>
      </c>
      <c r="AT12" s="18" t="str">
        <f t="shared" si="8"/>
        <v>OK</v>
      </c>
      <c r="AU12" s="94" t="s">
        <v>261</v>
      </c>
      <c r="AV12" s="132" t="s">
        <v>263</v>
      </c>
      <c r="AW12" s="10" t="str">
        <f t="shared" si="5"/>
        <v>CUMPLIDA</v>
      </c>
      <c r="BH12" s="77" t="s">
        <v>172</v>
      </c>
      <c r="BJ12" s="74" t="s">
        <v>261</v>
      </c>
      <c r="BL12" s="11"/>
    </row>
    <row r="13" spans="1:64" s="77" customFormat="1" ht="35.1" customHeight="1" x14ac:dyDescent="0.25">
      <c r="A13" s="216"/>
      <c r="B13" s="78"/>
      <c r="C13" s="76" t="s">
        <v>78</v>
      </c>
      <c r="E13" s="215"/>
      <c r="F13" s="78" t="s">
        <v>83</v>
      </c>
      <c r="G13" s="211"/>
      <c r="H13" s="83" t="s">
        <v>169</v>
      </c>
      <c r="I13" s="208"/>
      <c r="J13" s="217"/>
      <c r="K13" s="71" t="s">
        <v>103</v>
      </c>
      <c r="L13" s="83" t="s">
        <v>81</v>
      </c>
      <c r="M13" s="83">
        <v>1</v>
      </c>
      <c r="N13" s="83"/>
      <c r="O13" s="83"/>
      <c r="P13" s="30" t="s">
        <v>96</v>
      </c>
      <c r="Q13" s="83"/>
      <c r="R13" s="25"/>
      <c r="S13" s="83"/>
      <c r="T13" s="9">
        <v>1</v>
      </c>
      <c r="U13" s="83" t="s">
        <v>104</v>
      </c>
      <c r="V13" s="25">
        <v>44075</v>
      </c>
      <c r="W13" s="31">
        <v>44255</v>
      </c>
      <c r="X13" s="14">
        <v>44286</v>
      </c>
      <c r="Y13" s="64" t="s">
        <v>165</v>
      </c>
      <c r="Z13" s="19">
        <v>1</v>
      </c>
      <c r="AA13" s="20">
        <f t="shared" si="9"/>
        <v>1</v>
      </c>
      <c r="AB13" s="22">
        <f t="shared" si="1"/>
        <v>1</v>
      </c>
      <c r="AC13" s="18" t="str">
        <f t="shared" si="2"/>
        <v>OK</v>
      </c>
      <c r="AD13" s="66"/>
      <c r="AE13" s="76"/>
      <c r="AF13" s="10" t="str">
        <f t="shared" ref="AF13:AF14" si="10">IF(AB13=100%,IF(AB13&gt;25%,"CUMPLIDA","PENDIENTE"),IF(AB13&lt;25%,"INCUMPLIDA","PENDIENTE"))</f>
        <v>CUMPLIDA</v>
      </c>
      <c r="AG13" s="78"/>
      <c r="AH13" s="82"/>
      <c r="AJ13" s="20"/>
      <c r="AK13" s="21"/>
      <c r="AL13" s="1"/>
      <c r="AM13" s="15"/>
      <c r="AN13" s="65" t="s">
        <v>170</v>
      </c>
      <c r="AO13" s="88">
        <v>44469</v>
      </c>
      <c r="AP13" s="87" t="s">
        <v>177</v>
      </c>
      <c r="AQ13" s="93">
        <v>1</v>
      </c>
      <c r="AR13" s="23">
        <f t="shared" si="6"/>
        <v>1</v>
      </c>
      <c r="AS13" s="24">
        <f t="shared" si="7"/>
        <v>1</v>
      </c>
      <c r="AT13" s="18" t="str">
        <f t="shared" si="8"/>
        <v>OK</v>
      </c>
      <c r="AU13" s="94" t="s">
        <v>261</v>
      </c>
      <c r="AV13" s="132" t="s">
        <v>263</v>
      </c>
      <c r="AW13" s="10" t="str">
        <f t="shared" si="5"/>
        <v>CUMPLIDA</v>
      </c>
      <c r="BH13" s="77" t="s">
        <v>172</v>
      </c>
      <c r="BJ13" s="74" t="s">
        <v>261</v>
      </c>
      <c r="BL13" s="11"/>
    </row>
    <row r="14" spans="1:64" s="77" customFormat="1" ht="35.1" customHeight="1" x14ac:dyDescent="0.25">
      <c r="A14" s="216"/>
      <c r="B14" s="78"/>
      <c r="C14" s="76" t="s">
        <v>78</v>
      </c>
      <c r="E14" s="215"/>
      <c r="F14" s="78" t="s">
        <v>83</v>
      </c>
      <c r="G14" s="166" t="s">
        <v>105</v>
      </c>
      <c r="H14" s="83"/>
      <c r="I14" s="89" t="s">
        <v>106</v>
      </c>
      <c r="J14" s="73" t="s">
        <v>107</v>
      </c>
      <c r="K14" s="83" t="s">
        <v>108</v>
      </c>
      <c r="L14" s="83" t="s">
        <v>109</v>
      </c>
      <c r="M14" s="83">
        <v>1</v>
      </c>
      <c r="N14" s="83"/>
      <c r="O14" s="83"/>
      <c r="P14" s="30" t="s">
        <v>135</v>
      </c>
      <c r="Q14" s="83"/>
      <c r="R14" s="25"/>
      <c r="S14" s="83"/>
      <c r="T14" s="9">
        <v>1</v>
      </c>
      <c r="U14" s="83" t="s">
        <v>110</v>
      </c>
      <c r="V14" s="25">
        <v>44075</v>
      </c>
      <c r="W14" s="31">
        <v>44377</v>
      </c>
      <c r="X14" s="26">
        <v>44286</v>
      </c>
      <c r="Y14" s="76"/>
      <c r="AA14" s="20" t="str">
        <f>(IF(Z14="","",IF(OR($M14=0,$M14="",$X14=""),"",Z14/$M14)))</f>
        <v/>
      </c>
      <c r="AB14" s="22" t="str">
        <f t="shared" si="1"/>
        <v/>
      </c>
      <c r="AC14" s="18" t="str">
        <f>IF(Z14="","",IF(AB14&lt;100%, IF(AB14&lt;25%, "ALERTA","EN TERMINO"), IF(AB14=100%, "OK", "EN TERMINO")))</f>
        <v/>
      </c>
      <c r="AD14" s="63" t="s">
        <v>136</v>
      </c>
      <c r="AE14" s="76"/>
      <c r="AF14" s="10" t="str">
        <f t="shared" si="10"/>
        <v>PENDIENTE</v>
      </c>
      <c r="AG14" s="69">
        <v>44377</v>
      </c>
      <c r="AH14" s="28" t="s">
        <v>167</v>
      </c>
      <c r="AI14" s="77">
        <v>1</v>
      </c>
      <c r="AJ14" s="23">
        <f t="shared" ref="AJ14" si="11">IF(AI14="","",IF(OR($M14=0,$M14="",AG14=""),"",AI14/$M14))</f>
        <v>1</v>
      </c>
      <c r="AK14" s="24">
        <f t="shared" ref="AK14" si="12">(IF(OR($T14="",AJ14=""),"",IF(OR($T14=0,AJ14=0),0,IF((AJ14*100%)/$T14&gt;100%,100%,(AJ14*100%)/$T14))))</f>
        <v>1</v>
      </c>
      <c r="AL14" s="18" t="str">
        <f t="shared" ref="AL14" si="13">IF(AI14="","",IF(AK14&lt;100%, IF(AK14&lt;50%, "ALERTA","EN TERMINO"), IF(AK14=100%, "OK", "EN TERMINO")))</f>
        <v>OK</v>
      </c>
      <c r="AM14" s="68" t="s">
        <v>168</v>
      </c>
      <c r="AN14" s="65" t="s">
        <v>170</v>
      </c>
      <c r="AO14" s="88">
        <v>44469</v>
      </c>
      <c r="AP14" s="87" t="s">
        <v>178</v>
      </c>
      <c r="AQ14" s="93">
        <v>1</v>
      </c>
      <c r="AR14" s="23">
        <f t="shared" si="6"/>
        <v>1</v>
      </c>
      <c r="AS14" s="24">
        <f t="shared" si="7"/>
        <v>1</v>
      </c>
      <c r="AT14" s="18" t="str">
        <f t="shared" si="8"/>
        <v>OK</v>
      </c>
      <c r="AU14" s="94" t="s">
        <v>261</v>
      </c>
      <c r="AV14" s="132" t="s">
        <v>263</v>
      </c>
      <c r="AW14" s="10" t="str">
        <f t="shared" si="5"/>
        <v>CUMPLIDA</v>
      </c>
      <c r="BH14" s="77" t="s">
        <v>172</v>
      </c>
      <c r="BJ14" s="74" t="s">
        <v>261</v>
      </c>
      <c r="BL14" s="11"/>
    </row>
    <row r="15" spans="1:64" s="77" customFormat="1" ht="35.1" customHeight="1" x14ac:dyDescent="0.25">
      <c r="A15" s="216"/>
      <c r="B15" s="78"/>
      <c r="C15" s="76" t="s">
        <v>78</v>
      </c>
      <c r="E15" s="215"/>
      <c r="F15" s="78" t="s">
        <v>83</v>
      </c>
      <c r="G15" s="211" t="s">
        <v>80</v>
      </c>
      <c r="H15" s="83"/>
      <c r="I15" s="208" t="s">
        <v>111</v>
      </c>
      <c r="J15" s="209"/>
      <c r="K15" s="83" t="s">
        <v>88</v>
      </c>
      <c r="L15" s="71" t="s">
        <v>89</v>
      </c>
      <c r="M15" s="83">
        <v>2</v>
      </c>
      <c r="N15" s="83"/>
      <c r="O15" s="83"/>
      <c r="P15" s="30" t="s">
        <v>95</v>
      </c>
      <c r="Q15" s="83"/>
      <c r="R15" s="25"/>
      <c r="S15" s="83"/>
      <c r="T15" s="9">
        <v>1</v>
      </c>
      <c r="U15" s="83" t="s">
        <v>112</v>
      </c>
      <c r="V15" s="25">
        <v>44075</v>
      </c>
      <c r="W15" s="31">
        <v>44255</v>
      </c>
      <c r="X15" s="14"/>
      <c r="Y15" s="27" t="s">
        <v>140</v>
      </c>
      <c r="Z15" s="19"/>
      <c r="AA15" s="20" t="str">
        <f t="shared" ref="AA15:AA18" si="14">(IF(Z15="","",IF(OR($M15=0,$M15="",X15=""),"",Z15/$M15)))</f>
        <v/>
      </c>
      <c r="AB15" s="22" t="str">
        <f t="shared" si="1"/>
        <v/>
      </c>
      <c r="AC15" s="18" t="str">
        <f t="shared" ref="AC15:AC18" si="15">IF(Z15="","",IF(AB15&lt;100%, IF(AB15&lt;25%, "ALERTA","EN TERMINO"), IF(AB15=100%, "OK", "EN TERMINO")))</f>
        <v/>
      </c>
      <c r="AD15" s="15" t="s">
        <v>137</v>
      </c>
      <c r="AE15" s="76"/>
      <c r="AF15" s="10"/>
      <c r="AG15" s="78"/>
      <c r="AH15" s="27"/>
      <c r="AI15" s="19"/>
      <c r="AK15" s="21"/>
      <c r="AL15" s="1"/>
      <c r="AM15" s="67"/>
      <c r="AN15" s="65" t="s">
        <v>170</v>
      </c>
      <c r="AO15" s="88">
        <v>44469</v>
      </c>
      <c r="AP15" s="87" t="s">
        <v>175</v>
      </c>
      <c r="AQ15" s="93">
        <v>2</v>
      </c>
      <c r="AR15" s="23">
        <f t="shared" si="6"/>
        <v>1</v>
      </c>
      <c r="AS15" s="24">
        <f t="shared" si="7"/>
        <v>1</v>
      </c>
      <c r="AT15" s="18" t="str">
        <f t="shared" si="8"/>
        <v>OK</v>
      </c>
      <c r="AU15" s="94" t="s">
        <v>261</v>
      </c>
      <c r="AV15" s="132" t="s">
        <v>263</v>
      </c>
      <c r="AW15" s="10" t="str">
        <f t="shared" si="5"/>
        <v>CUMPLIDA</v>
      </c>
      <c r="BH15" s="77" t="s">
        <v>172</v>
      </c>
      <c r="BJ15" s="74" t="s">
        <v>261</v>
      </c>
      <c r="BL15" s="11"/>
    </row>
    <row r="16" spans="1:64" s="77" customFormat="1" ht="35.1" customHeight="1" x14ac:dyDescent="0.25">
      <c r="A16" s="216"/>
      <c r="B16" s="78"/>
      <c r="C16" s="76" t="s">
        <v>78</v>
      </c>
      <c r="E16" s="215"/>
      <c r="F16" s="78" t="s">
        <v>83</v>
      </c>
      <c r="G16" s="211"/>
      <c r="H16" s="83"/>
      <c r="I16" s="208"/>
      <c r="J16" s="209"/>
      <c r="K16" s="29" t="s">
        <v>88</v>
      </c>
      <c r="L16" s="72" t="s">
        <v>89</v>
      </c>
      <c r="M16" s="29">
        <v>4</v>
      </c>
      <c r="N16" s="29"/>
      <c r="O16" s="83"/>
      <c r="P16" s="30" t="s">
        <v>95</v>
      </c>
      <c r="Q16" s="32"/>
      <c r="R16" s="29"/>
      <c r="S16" s="29"/>
      <c r="T16" s="9">
        <v>1</v>
      </c>
      <c r="U16" s="33" t="s">
        <v>92</v>
      </c>
      <c r="V16" s="25">
        <v>44075</v>
      </c>
      <c r="W16" s="31">
        <v>44255</v>
      </c>
      <c r="X16" s="14"/>
      <c r="Y16" s="82" t="s">
        <v>143</v>
      </c>
      <c r="Z16" s="19"/>
      <c r="AA16" s="20" t="str">
        <f t="shared" si="14"/>
        <v/>
      </c>
      <c r="AB16" s="22" t="str">
        <f t="shared" si="1"/>
        <v/>
      </c>
      <c r="AC16" s="18" t="str">
        <f t="shared" si="15"/>
        <v/>
      </c>
      <c r="AD16" s="15" t="s">
        <v>137</v>
      </c>
      <c r="AE16" s="76"/>
      <c r="AF16" s="10"/>
      <c r="AG16" s="78"/>
      <c r="AH16" s="82"/>
      <c r="AI16" s="19"/>
      <c r="AK16" s="21"/>
      <c r="AL16" s="1"/>
      <c r="AM16" s="67"/>
      <c r="AN16" s="65" t="s">
        <v>170</v>
      </c>
      <c r="AO16" s="88">
        <v>44469</v>
      </c>
      <c r="AP16" s="87" t="s">
        <v>176</v>
      </c>
      <c r="AQ16" s="29">
        <v>4</v>
      </c>
      <c r="AR16" s="23">
        <f t="shared" si="6"/>
        <v>1</v>
      </c>
      <c r="AS16" s="24">
        <f t="shared" si="7"/>
        <v>1</v>
      </c>
      <c r="AT16" s="18" t="str">
        <f t="shared" si="8"/>
        <v>OK</v>
      </c>
      <c r="AU16" s="94" t="s">
        <v>261</v>
      </c>
      <c r="AV16" s="132" t="s">
        <v>263</v>
      </c>
      <c r="AW16" s="10" t="str">
        <f t="shared" si="5"/>
        <v>CUMPLIDA</v>
      </c>
      <c r="BH16" s="77" t="s">
        <v>172</v>
      </c>
      <c r="BJ16" s="74" t="s">
        <v>261</v>
      </c>
      <c r="BL16" s="11"/>
    </row>
    <row r="17" spans="1:64" s="77" customFormat="1" ht="35.1" customHeight="1" x14ac:dyDescent="0.25">
      <c r="A17" s="216"/>
      <c r="B17" s="78"/>
      <c r="C17" s="76" t="s">
        <v>78</v>
      </c>
      <c r="E17" s="215"/>
      <c r="F17" s="78" t="s">
        <v>83</v>
      </c>
      <c r="G17" s="211" t="s">
        <v>113</v>
      </c>
      <c r="I17" s="208" t="s">
        <v>114</v>
      </c>
      <c r="J17" s="208"/>
      <c r="K17" s="76" t="s">
        <v>88</v>
      </c>
      <c r="L17" s="75" t="s">
        <v>89</v>
      </c>
      <c r="M17" s="77">
        <v>2</v>
      </c>
      <c r="P17" s="76" t="s">
        <v>96</v>
      </c>
      <c r="T17" s="9">
        <v>1</v>
      </c>
      <c r="U17" s="76" t="s">
        <v>112</v>
      </c>
      <c r="V17" s="78">
        <v>44075</v>
      </c>
      <c r="W17" s="34">
        <v>44255</v>
      </c>
      <c r="X17" s="14"/>
      <c r="Y17" s="82" t="s">
        <v>143</v>
      </c>
      <c r="Z17" s="19"/>
      <c r="AA17" s="20" t="str">
        <f t="shared" si="14"/>
        <v/>
      </c>
      <c r="AB17" s="22" t="str">
        <f t="shared" si="1"/>
        <v/>
      </c>
      <c r="AC17" s="18" t="str">
        <f t="shared" si="15"/>
        <v/>
      </c>
      <c r="AD17" s="15" t="s">
        <v>137</v>
      </c>
      <c r="AF17" s="10"/>
      <c r="AG17" s="78"/>
      <c r="AH17" s="27"/>
      <c r="AI17" s="19"/>
      <c r="AK17" s="21"/>
      <c r="AL17" s="1"/>
      <c r="AM17" s="67"/>
      <c r="AN17" s="65" t="s">
        <v>170</v>
      </c>
      <c r="AO17" s="88">
        <v>44469</v>
      </c>
      <c r="AP17" s="87" t="s">
        <v>175</v>
      </c>
      <c r="AQ17" s="91">
        <v>2</v>
      </c>
      <c r="AR17" s="23">
        <f t="shared" si="6"/>
        <v>1</v>
      </c>
      <c r="AS17" s="24">
        <f t="shared" si="7"/>
        <v>1</v>
      </c>
      <c r="AT17" s="18" t="str">
        <f t="shared" si="8"/>
        <v>OK</v>
      </c>
      <c r="AU17" s="94" t="s">
        <v>261</v>
      </c>
      <c r="AV17" s="132" t="s">
        <v>263</v>
      </c>
      <c r="AW17" s="10" t="str">
        <f t="shared" si="5"/>
        <v>CUMPLIDA</v>
      </c>
      <c r="BH17" s="77" t="s">
        <v>172</v>
      </c>
      <c r="BJ17" s="74" t="s">
        <v>261</v>
      </c>
      <c r="BL17" s="11"/>
    </row>
    <row r="18" spans="1:64" s="77" customFormat="1" ht="35.1" customHeight="1" x14ac:dyDescent="0.25">
      <c r="A18" s="216"/>
      <c r="B18" s="78"/>
      <c r="C18" s="76" t="s">
        <v>78</v>
      </c>
      <c r="E18" s="215"/>
      <c r="F18" s="78" t="s">
        <v>83</v>
      </c>
      <c r="G18" s="211"/>
      <c r="I18" s="208"/>
      <c r="J18" s="208"/>
      <c r="K18" s="76" t="s">
        <v>88</v>
      </c>
      <c r="L18" s="75" t="s">
        <v>89</v>
      </c>
      <c r="M18" s="77">
        <v>4</v>
      </c>
      <c r="P18" s="76" t="s">
        <v>96</v>
      </c>
      <c r="T18" s="9">
        <v>1</v>
      </c>
      <c r="U18" s="76" t="s">
        <v>92</v>
      </c>
      <c r="V18" s="78">
        <v>44075</v>
      </c>
      <c r="W18" s="34">
        <v>44255</v>
      </c>
      <c r="X18" s="14"/>
      <c r="Y18" s="82" t="s">
        <v>143</v>
      </c>
      <c r="Z18" s="19"/>
      <c r="AA18" s="20" t="str">
        <f t="shared" si="14"/>
        <v/>
      </c>
      <c r="AB18" s="22" t="str">
        <f t="shared" si="1"/>
        <v/>
      </c>
      <c r="AC18" s="18" t="str">
        <f t="shared" si="15"/>
        <v/>
      </c>
      <c r="AD18" s="15" t="s">
        <v>137</v>
      </c>
      <c r="AF18" s="10"/>
      <c r="AG18" s="78"/>
      <c r="AH18" s="82"/>
      <c r="AI18" s="19"/>
      <c r="AK18" s="21"/>
      <c r="AL18" s="1"/>
      <c r="AM18" s="67"/>
      <c r="AN18" s="65" t="s">
        <v>170</v>
      </c>
      <c r="AO18" s="88">
        <v>44469</v>
      </c>
      <c r="AP18" s="87" t="s">
        <v>176</v>
      </c>
      <c r="AQ18" s="91">
        <v>4</v>
      </c>
      <c r="AR18" s="23">
        <f t="shared" si="6"/>
        <v>1</v>
      </c>
      <c r="AS18" s="24">
        <f t="shared" si="7"/>
        <v>1</v>
      </c>
      <c r="AT18" s="18" t="str">
        <f t="shared" si="8"/>
        <v>OK</v>
      </c>
      <c r="AU18" s="94" t="s">
        <v>261</v>
      </c>
      <c r="AV18" s="132" t="s">
        <v>263</v>
      </c>
      <c r="AW18" s="10" t="str">
        <f t="shared" si="5"/>
        <v>CUMPLIDA</v>
      </c>
      <c r="BH18" s="77" t="s">
        <v>172</v>
      </c>
      <c r="BJ18" s="74" t="s">
        <v>261</v>
      </c>
      <c r="BL18" s="11"/>
    </row>
  </sheetData>
  <autoFilter ref="A3:BJ18" xr:uid="{00000000-0009-0000-0000-000000000000}"/>
  <mergeCells count="86">
    <mergeCell ref="E5:E18"/>
    <mergeCell ref="A5:A18"/>
    <mergeCell ref="G5:G6"/>
    <mergeCell ref="I5:I6"/>
    <mergeCell ref="J5:J6"/>
    <mergeCell ref="I11:I13"/>
    <mergeCell ref="H5:H6"/>
    <mergeCell ref="J11:J13"/>
    <mergeCell ref="G9:G10"/>
    <mergeCell ref="I9:I10"/>
    <mergeCell ref="J9:J10"/>
    <mergeCell ref="I7:I8"/>
    <mergeCell ref="G7:G8"/>
    <mergeCell ref="G15:G16"/>
    <mergeCell ref="I15:I16"/>
    <mergeCell ref="G17:G18"/>
    <mergeCell ref="I17:I18"/>
    <mergeCell ref="G11:G13"/>
    <mergeCell ref="A1:I1"/>
    <mergeCell ref="J1:W1"/>
    <mergeCell ref="X1:AF1"/>
    <mergeCell ref="A2:A3"/>
    <mergeCell ref="B2:B3"/>
    <mergeCell ref="C2:C3"/>
    <mergeCell ref="D2:D3"/>
    <mergeCell ref="E2:E3"/>
    <mergeCell ref="F2:F3"/>
    <mergeCell ref="G2:G3"/>
    <mergeCell ref="H2:H3"/>
    <mergeCell ref="I2:I3"/>
    <mergeCell ref="P2:P3"/>
    <mergeCell ref="Q2:Q3"/>
    <mergeCell ref="AG1:AN1"/>
    <mergeCell ref="AO1:AV1"/>
    <mergeCell ref="X2:X3"/>
    <mergeCell ref="Y2:Y3"/>
    <mergeCell ref="J17:J18"/>
    <mergeCell ref="J15:J16"/>
    <mergeCell ref="AL2:AL3"/>
    <mergeCell ref="AM2:AM3"/>
    <mergeCell ref="AE2:AE3"/>
    <mergeCell ref="AF2:AF3"/>
    <mergeCell ref="AG2:AG3"/>
    <mergeCell ref="AH2:AH3"/>
    <mergeCell ref="J2:J3"/>
    <mergeCell ref="K2:M2"/>
    <mergeCell ref="N2:N3"/>
    <mergeCell ref="O2:O3"/>
    <mergeCell ref="BJ2:BJ4"/>
    <mergeCell ref="BC2:BC3"/>
    <mergeCell ref="BD2:BD3"/>
    <mergeCell ref="BE2:BE3"/>
    <mergeCell ref="BF2:BF3"/>
    <mergeCell ref="BG2:BG3"/>
    <mergeCell ref="BH2:BH3"/>
    <mergeCell ref="BI2:BI3"/>
    <mergeCell ref="AV2:AV3"/>
    <mergeCell ref="AX2:AX3"/>
    <mergeCell ref="AY2:AY3"/>
    <mergeCell ref="AZ2:AZ3"/>
    <mergeCell ref="BA2:BA3"/>
    <mergeCell ref="BB2:BB3"/>
    <mergeCell ref="AW2:AW3"/>
    <mergeCell ref="AX1:BF1"/>
    <mergeCell ref="R2:R3"/>
    <mergeCell ref="S2:S3"/>
    <mergeCell ref="T2:T3"/>
    <mergeCell ref="U2:U3"/>
    <mergeCell ref="V2:V3"/>
    <mergeCell ref="W2:W3"/>
    <mergeCell ref="AP2:AP3"/>
    <mergeCell ref="AN2:AN3"/>
    <mergeCell ref="AO2:AO3"/>
    <mergeCell ref="AD2:AD3"/>
    <mergeCell ref="Z2:Z3"/>
    <mergeCell ref="AA2:AA3"/>
    <mergeCell ref="AB2:AB3"/>
    <mergeCell ref="AU2:AU3"/>
    <mergeCell ref="AJ2:AJ3"/>
    <mergeCell ref="AK2:AK3"/>
    <mergeCell ref="AI2:AI3"/>
    <mergeCell ref="AC2:AC3"/>
    <mergeCell ref="AQ2:AQ3"/>
    <mergeCell ref="AR2:AR3"/>
    <mergeCell ref="AS2:AS3"/>
    <mergeCell ref="AT2:AT3"/>
  </mergeCells>
  <conditionalFormatting sqref="AW7:BD16">
    <cfRule type="containsText" dxfId="259" priority="425" operator="containsText" text="AMARILLO">
      <formula>NOT(ISERROR(SEARCH("AMARILLO",AW7)))</formula>
    </cfRule>
    <cfRule type="containsText" priority="426" operator="containsText" text="AMARILLO">
      <formula>NOT(ISERROR(SEARCH("AMARILLO",AW7)))</formula>
    </cfRule>
    <cfRule type="containsText" dxfId="258" priority="427" operator="containsText" text="ROJO">
      <formula>NOT(ISERROR(SEARCH("ROJO",AW7)))</formula>
    </cfRule>
    <cfRule type="containsText" dxfId="257" priority="428" operator="containsText" text="OK">
      <formula>NOT(ISERROR(SEARCH("OK",AW7)))</formula>
    </cfRule>
  </conditionalFormatting>
  <conditionalFormatting sqref="AF5:AF18">
    <cfRule type="containsText" dxfId="256" priority="422" operator="containsText" text="Cumplida">
      <formula>NOT(ISERROR(SEARCH("Cumplida",AF5)))</formula>
    </cfRule>
    <cfRule type="containsText" dxfId="255" priority="423" operator="containsText" text="Pendiente">
      <formula>NOT(ISERROR(SEARCH("Pendiente",AF5)))</formula>
    </cfRule>
    <cfRule type="containsText" dxfId="254" priority="424" operator="containsText" text="Cumplida">
      <formula>NOT(ISERROR(SEARCH("Cumplida",AF5)))</formula>
    </cfRule>
  </conditionalFormatting>
  <conditionalFormatting sqref="AF5:AF18">
    <cfRule type="containsText" dxfId="253" priority="420" stopIfTrue="1" operator="containsText" text="Cumplida">
      <formula>NOT(ISERROR(SEARCH("Cumplida",AF5)))</formula>
    </cfRule>
    <cfRule type="containsText" dxfId="252" priority="421" stopIfTrue="1" operator="containsText" text="Pendiente">
      <formula>NOT(ISERROR(SEARCH("Pendiente",AF5)))</formula>
    </cfRule>
  </conditionalFormatting>
  <conditionalFormatting sqref="BH5:BH12 BH15:BH18">
    <cfRule type="containsText" dxfId="251" priority="417" operator="containsText" text="cerrada">
      <formula>NOT(ISERROR(SEARCH("cerrada",BH5)))</formula>
    </cfRule>
    <cfRule type="containsText" dxfId="250" priority="418" operator="containsText" text="cerrado">
      <formula>NOT(ISERROR(SEARCH("cerrado",BH5)))</formula>
    </cfRule>
    <cfRule type="containsText" dxfId="249" priority="419" operator="containsText" text="Abierto">
      <formula>NOT(ISERROR(SEARCH("Abierto",BH5)))</formula>
    </cfRule>
  </conditionalFormatting>
  <conditionalFormatting sqref="AL5:AL18 AC5:AC18">
    <cfRule type="containsText" dxfId="248" priority="411" stopIfTrue="1" operator="containsText" text="EN TERMINO">
      <formula>NOT(ISERROR(SEARCH("EN TERMINO",AC5)))</formula>
    </cfRule>
    <cfRule type="containsText" priority="412" operator="containsText" text="AMARILLO">
      <formula>NOT(ISERROR(SEARCH("AMARILLO",AC5)))</formula>
    </cfRule>
    <cfRule type="containsText" dxfId="247" priority="413" stopIfTrue="1" operator="containsText" text="ALERTA">
      <formula>NOT(ISERROR(SEARCH("ALERTA",AC5)))</formula>
    </cfRule>
    <cfRule type="containsText" dxfId="246" priority="414" stopIfTrue="1" operator="containsText" text="OK">
      <formula>NOT(ISERROR(SEARCH("OK",AC5)))</formula>
    </cfRule>
  </conditionalFormatting>
  <conditionalFormatting sqref="AF5:AF18">
    <cfRule type="containsText" dxfId="245" priority="429" stopIfTrue="1" operator="containsText" text="CUMPLIDA">
      <formula>NOT(ISERROR(SEARCH("CUMPLIDA",AF5)))</formula>
    </cfRule>
  </conditionalFormatting>
  <conditionalFormatting sqref="AF5:AF18">
    <cfRule type="containsText" dxfId="244" priority="430" operator="containsText" text="INCUMPLIDA">
      <formula>NOT(ISERROR(SEARCH("INCUMPLIDA",AF5)))</formula>
    </cfRule>
  </conditionalFormatting>
  <conditionalFormatting sqref="AC5:AC6">
    <cfRule type="dataBar" priority="388">
      <dataBar>
        <cfvo type="min"/>
        <cfvo type="max"/>
        <color rgb="FF638EC6"/>
      </dataBar>
    </cfRule>
  </conditionalFormatting>
  <conditionalFormatting sqref="BH13:BH14">
    <cfRule type="containsText" dxfId="243" priority="155" operator="containsText" text="cerrada">
      <formula>NOT(ISERROR(SEARCH("cerrada",BH13)))</formula>
    </cfRule>
    <cfRule type="containsText" dxfId="242" priority="156" operator="containsText" text="cerrado">
      <formula>NOT(ISERROR(SEARCH("cerrado",BH13)))</formula>
    </cfRule>
    <cfRule type="containsText" dxfId="241" priority="157" operator="containsText" text="Abierto">
      <formula>NOT(ISERROR(SEARCH("Abierto",BH13)))</formula>
    </cfRule>
  </conditionalFormatting>
  <conditionalFormatting sqref="AT5:AT18">
    <cfRule type="containsText" dxfId="240" priority="97" stopIfTrue="1" operator="containsText" text="EN TERMINO">
      <formula>NOT(ISERROR(SEARCH("EN TERMINO",AT5)))</formula>
    </cfRule>
    <cfRule type="containsText" priority="98" operator="containsText" text="AMARILLO">
      <formula>NOT(ISERROR(SEARCH("AMARILLO",AT5)))</formula>
    </cfRule>
    <cfRule type="containsText" dxfId="239" priority="99" stopIfTrue="1" operator="containsText" text="ALERTA">
      <formula>NOT(ISERROR(SEARCH("ALERTA",AT5)))</formula>
    </cfRule>
    <cfRule type="containsText" dxfId="238" priority="100" stopIfTrue="1" operator="containsText" text="OK">
      <formula>NOT(ISERROR(SEARCH("OK",AT5)))</formula>
    </cfRule>
  </conditionalFormatting>
  <conditionalFormatting sqref="AW5:AW18">
    <cfRule type="containsText" dxfId="237" priority="92" operator="containsText" text="Cumplida">
      <formula>NOT(ISERROR(SEARCH("Cumplida",AW5)))</formula>
    </cfRule>
    <cfRule type="containsText" dxfId="236" priority="93" operator="containsText" text="Pendiente">
      <formula>NOT(ISERROR(SEARCH("Pendiente",AW5)))</formula>
    </cfRule>
    <cfRule type="containsText" dxfId="235" priority="94" operator="containsText" text="Cumplida">
      <formula>NOT(ISERROR(SEARCH("Cumplida",AW5)))</formula>
    </cfRule>
  </conditionalFormatting>
  <conditionalFormatting sqref="AW5:AW18">
    <cfRule type="containsText" dxfId="234" priority="90" stopIfTrue="1" operator="containsText" text="Cumplida">
      <formula>NOT(ISERROR(SEARCH("Cumplida",AW5)))</formula>
    </cfRule>
    <cfRule type="containsText" dxfId="233" priority="91" stopIfTrue="1" operator="containsText" text="Pendiente">
      <formula>NOT(ISERROR(SEARCH("Pendiente",AW5)))</formula>
    </cfRule>
  </conditionalFormatting>
  <conditionalFormatting sqref="AW5:AW18">
    <cfRule type="containsText" dxfId="232" priority="95" stopIfTrue="1" operator="containsText" text="CUMPLIDA">
      <formula>NOT(ISERROR(SEARCH("CUMPLIDA",AW5)))</formula>
    </cfRule>
  </conditionalFormatting>
  <conditionalFormatting sqref="AW5:AW18">
    <cfRule type="containsText" dxfId="231" priority="96" operator="containsText" text="INCUMPLIDA">
      <formula>NOT(ISERROR(SEARCH("INCUMPLIDA",AW5)))</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K28"/>
  <sheetViews>
    <sheetView tabSelected="1" zoomScale="80" zoomScaleNormal="80" workbookViewId="0">
      <pane xSplit="13" ySplit="4" topLeftCell="P5" activePane="bottomRight" state="frozen"/>
      <selection pane="topRight" activeCell="N1" sqref="N1"/>
      <selection pane="bottomLeft" activeCell="A5" sqref="A5"/>
      <selection pane="bottomRight" activeCell="I8" sqref="I8:I10"/>
    </sheetView>
  </sheetViews>
  <sheetFormatPr baseColWidth="10" defaultRowHeight="35.1" customHeight="1" outlineLevelCol="2" x14ac:dyDescent="0.25"/>
  <cols>
    <col min="1" max="7" width="11.42578125" style="8"/>
    <col min="8" max="8" width="26.85546875" style="8" hidden="1" customWidth="1"/>
    <col min="9" max="9" width="13.5703125" style="8" customWidth="1"/>
    <col min="10" max="11" width="20.28515625" style="8" customWidth="1" outlineLevel="1"/>
    <col min="12" max="12" width="16.5703125" style="8" customWidth="1" outlineLevel="1"/>
    <col min="13" max="13" width="11.42578125" style="8" customWidth="1" outlineLevel="1"/>
    <col min="14" max="14" width="4.5703125" style="8" customWidth="1" outlineLevel="1"/>
    <col min="15" max="15" width="4.28515625" style="8" customWidth="1" outlineLevel="1"/>
    <col min="16" max="24" width="11.42578125" style="8" customWidth="1" outlineLevel="1"/>
    <col min="25" max="25" width="18.42578125" style="8" customWidth="1"/>
    <col min="26" max="29" width="11.42578125" style="8"/>
    <col min="30" max="30" width="41.42578125" style="8" customWidth="1"/>
    <col min="31" max="31" width="11.42578125" style="8"/>
    <col min="32" max="32" width="12.85546875" style="8" customWidth="1"/>
    <col min="33" max="38" width="11.42578125" style="8" customWidth="1" outlineLevel="1"/>
    <col min="39" max="39" width="27.5703125" style="8" customWidth="1" outlineLevel="1"/>
    <col min="40" max="40" width="13.140625" style="8" customWidth="1" outlineLevel="1"/>
    <col min="41" max="42" width="11.42578125" style="8" customWidth="1" outlineLevel="1"/>
    <col min="43" max="43" width="15.42578125" style="8" customWidth="1" outlineLevel="1"/>
    <col min="44" max="50" width="11.42578125" style="8" customWidth="1" outlineLevel="1"/>
    <col min="51" max="58" width="11.42578125" style="8" hidden="1" customWidth="1" outlineLevel="2"/>
    <col min="59" max="59" width="11.42578125" style="8" customWidth="1" outlineLevel="1" collapsed="1"/>
    <col min="60" max="60" width="10.85546875" style="8" customWidth="1" outlineLevel="1"/>
    <col min="61" max="63" width="15.140625" style="8" customWidth="1"/>
    <col min="64" max="64" width="15.140625" style="121" customWidth="1"/>
    <col min="65" max="65" width="15.140625" style="11" customWidth="1"/>
    <col min="66" max="69" width="15.140625" style="121" customWidth="1"/>
    <col min="70" max="89" width="11.42578125" style="121"/>
    <col min="90" max="16384" width="11.42578125" style="8"/>
  </cols>
  <sheetData>
    <row r="1" spans="1:69" ht="35.1" customHeight="1" x14ac:dyDescent="0.25">
      <c r="A1" s="212" t="s">
        <v>0</v>
      </c>
      <c r="B1" s="212"/>
      <c r="C1" s="212"/>
      <c r="D1" s="212"/>
      <c r="E1" s="212"/>
      <c r="F1" s="212"/>
      <c r="G1" s="212"/>
      <c r="H1" s="212"/>
      <c r="I1" s="212"/>
      <c r="J1" s="210" t="s">
        <v>1</v>
      </c>
      <c r="K1" s="210"/>
      <c r="L1" s="210"/>
      <c r="M1" s="210"/>
      <c r="N1" s="210"/>
      <c r="O1" s="210"/>
      <c r="P1" s="210"/>
      <c r="Q1" s="210"/>
      <c r="R1" s="210"/>
      <c r="S1" s="210"/>
      <c r="T1" s="210"/>
      <c r="U1" s="210"/>
      <c r="V1" s="210"/>
      <c r="W1" s="210"/>
      <c r="X1" s="213" t="s">
        <v>264</v>
      </c>
      <c r="Y1" s="213"/>
      <c r="Z1" s="213"/>
      <c r="AA1" s="213"/>
      <c r="AB1" s="213"/>
      <c r="AC1" s="213"/>
      <c r="AD1" s="213"/>
      <c r="AE1" s="213"/>
      <c r="AF1" s="213"/>
      <c r="AG1" s="206" t="s">
        <v>166</v>
      </c>
      <c r="AH1" s="206"/>
      <c r="AI1" s="206"/>
      <c r="AJ1" s="206"/>
      <c r="AK1" s="206"/>
      <c r="AL1" s="206"/>
      <c r="AM1" s="206"/>
      <c r="AN1" s="206"/>
      <c r="AO1" s="206"/>
      <c r="AP1" s="207" t="s">
        <v>74</v>
      </c>
      <c r="AQ1" s="207"/>
      <c r="AR1" s="207"/>
      <c r="AS1" s="207"/>
      <c r="AT1" s="207"/>
      <c r="AU1" s="207"/>
      <c r="AV1" s="207"/>
      <c r="AW1" s="207"/>
      <c r="AX1" s="118"/>
      <c r="AY1" s="202" t="s">
        <v>75</v>
      </c>
      <c r="AZ1" s="202"/>
      <c r="BA1" s="202"/>
      <c r="BB1" s="202"/>
      <c r="BC1" s="202"/>
      <c r="BD1" s="202"/>
      <c r="BE1" s="202"/>
      <c r="BF1" s="202"/>
      <c r="BG1" s="202"/>
      <c r="BH1" s="112"/>
      <c r="BI1" s="112" t="s">
        <v>2</v>
      </c>
      <c r="BJ1" s="112"/>
      <c r="BK1" s="112"/>
      <c r="BL1" s="86"/>
    </row>
    <row r="2" spans="1:69" ht="35.1" customHeight="1" x14ac:dyDescent="0.25">
      <c r="A2" s="214" t="s">
        <v>3</v>
      </c>
      <c r="B2" s="214" t="s">
        <v>4</v>
      </c>
      <c r="C2" s="214" t="s">
        <v>5</v>
      </c>
      <c r="D2" s="214" t="s">
        <v>6</v>
      </c>
      <c r="E2" s="214" t="s">
        <v>7</v>
      </c>
      <c r="F2" s="214" t="s">
        <v>8</v>
      </c>
      <c r="G2" s="214" t="s">
        <v>9</v>
      </c>
      <c r="H2" s="214" t="s">
        <v>10</v>
      </c>
      <c r="I2" s="214" t="s">
        <v>11</v>
      </c>
      <c r="J2" s="203" t="s">
        <v>12</v>
      </c>
      <c r="K2" s="210" t="s">
        <v>13</v>
      </c>
      <c r="L2" s="210"/>
      <c r="M2" s="210"/>
      <c r="N2" s="203" t="s">
        <v>14</v>
      </c>
      <c r="O2" s="203" t="s">
        <v>15</v>
      </c>
      <c r="P2" s="203" t="s">
        <v>16</v>
      </c>
      <c r="Q2" s="203" t="s">
        <v>17</v>
      </c>
      <c r="R2" s="203" t="s">
        <v>18</v>
      </c>
      <c r="S2" s="203" t="s">
        <v>19</v>
      </c>
      <c r="T2" s="203" t="s">
        <v>20</v>
      </c>
      <c r="U2" s="203" t="s">
        <v>21</v>
      </c>
      <c r="V2" s="203" t="s">
        <v>22</v>
      </c>
      <c r="W2" s="203" t="s">
        <v>23</v>
      </c>
      <c r="X2" s="200" t="s">
        <v>76</v>
      </c>
      <c r="Y2" s="200" t="s">
        <v>24</v>
      </c>
      <c r="Z2" s="200" t="s">
        <v>25</v>
      </c>
      <c r="AA2" s="200" t="s">
        <v>26</v>
      </c>
      <c r="AB2" s="200" t="s">
        <v>69</v>
      </c>
      <c r="AC2" s="200" t="s">
        <v>27</v>
      </c>
      <c r="AD2" s="200" t="s">
        <v>28</v>
      </c>
      <c r="AE2" s="200" t="s">
        <v>29</v>
      </c>
      <c r="AF2" s="200" t="s">
        <v>277</v>
      </c>
      <c r="AG2" s="199" t="s">
        <v>30</v>
      </c>
      <c r="AH2" s="199" t="s">
        <v>31</v>
      </c>
      <c r="AI2" s="199" t="s">
        <v>32</v>
      </c>
      <c r="AJ2" s="199" t="s">
        <v>33</v>
      </c>
      <c r="AK2" s="199" t="s">
        <v>70</v>
      </c>
      <c r="AL2" s="199" t="s">
        <v>34</v>
      </c>
      <c r="AM2" s="199" t="s">
        <v>35</v>
      </c>
      <c r="AN2" s="199" t="s">
        <v>29</v>
      </c>
      <c r="AO2" s="199" t="s">
        <v>77</v>
      </c>
      <c r="AP2" s="198" t="s">
        <v>36</v>
      </c>
      <c r="AQ2" s="198" t="s">
        <v>37</v>
      </c>
      <c r="AR2" s="198" t="s">
        <v>38</v>
      </c>
      <c r="AS2" s="198" t="s">
        <v>39</v>
      </c>
      <c r="AT2" s="198" t="s">
        <v>71</v>
      </c>
      <c r="AU2" s="198" t="s">
        <v>40</v>
      </c>
      <c r="AV2" s="198" t="s">
        <v>41</v>
      </c>
      <c r="AW2" s="198" t="s">
        <v>42</v>
      </c>
      <c r="AX2" s="198" t="s">
        <v>43</v>
      </c>
      <c r="AY2" s="201" t="s">
        <v>36</v>
      </c>
      <c r="AZ2" s="201" t="s">
        <v>37</v>
      </c>
      <c r="BA2" s="201" t="s">
        <v>38</v>
      </c>
      <c r="BB2" s="201" t="s">
        <v>39</v>
      </c>
      <c r="BC2" s="201" t="s">
        <v>72</v>
      </c>
      <c r="BD2" s="201" t="s">
        <v>40</v>
      </c>
      <c r="BE2" s="201" t="s">
        <v>41</v>
      </c>
      <c r="BF2" s="201" t="s">
        <v>42</v>
      </c>
      <c r="BG2" s="201" t="s">
        <v>43</v>
      </c>
      <c r="BH2" s="205" t="s">
        <v>73</v>
      </c>
      <c r="BI2" s="205" t="s">
        <v>44</v>
      </c>
      <c r="BJ2" s="205" t="s">
        <v>45</v>
      </c>
      <c r="BK2" s="204" t="s">
        <v>46</v>
      </c>
      <c r="BL2" s="119"/>
    </row>
    <row r="3" spans="1:69" ht="35.1" customHeight="1" x14ac:dyDescent="0.25">
      <c r="A3" s="214"/>
      <c r="B3" s="214"/>
      <c r="C3" s="214"/>
      <c r="D3" s="214"/>
      <c r="E3" s="214"/>
      <c r="F3" s="214"/>
      <c r="G3" s="214"/>
      <c r="H3" s="214"/>
      <c r="I3" s="214"/>
      <c r="J3" s="203"/>
      <c r="K3" s="116" t="s">
        <v>47</v>
      </c>
      <c r="L3" s="116" t="s">
        <v>67</v>
      </c>
      <c r="M3" s="116" t="s">
        <v>68</v>
      </c>
      <c r="N3" s="203"/>
      <c r="O3" s="203"/>
      <c r="P3" s="203"/>
      <c r="Q3" s="203"/>
      <c r="R3" s="203"/>
      <c r="S3" s="203"/>
      <c r="T3" s="203"/>
      <c r="U3" s="203"/>
      <c r="V3" s="203"/>
      <c r="W3" s="203"/>
      <c r="X3" s="200"/>
      <c r="Y3" s="200"/>
      <c r="Z3" s="200"/>
      <c r="AA3" s="200"/>
      <c r="AB3" s="200"/>
      <c r="AC3" s="200"/>
      <c r="AD3" s="200"/>
      <c r="AE3" s="200"/>
      <c r="AF3" s="200"/>
      <c r="AG3" s="199"/>
      <c r="AH3" s="199"/>
      <c r="AI3" s="199"/>
      <c r="AJ3" s="199"/>
      <c r="AK3" s="199"/>
      <c r="AL3" s="199"/>
      <c r="AM3" s="199"/>
      <c r="AN3" s="199"/>
      <c r="AO3" s="199"/>
      <c r="AP3" s="198"/>
      <c r="AQ3" s="198"/>
      <c r="AR3" s="198"/>
      <c r="AS3" s="198"/>
      <c r="AT3" s="198"/>
      <c r="AU3" s="198"/>
      <c r="AV3" s="198"/>
      <c r="AW3" s="198"/>
      <c r="AX3" s="198"/>
      <c r="AY3" s="201"/>
      <c r="AZ3" s="201"/>
      <c r="BA3" s="201"/>
      <c r="BB3" s="201"/>
      <c r="BC3" s="201"/>
      <c r="BD3" s="201"/>
      <c r="BE3" s="201"/>
      <c r="BF3" s="201"/>
      <c r="BG3" s="201"/>
      <c r="BH3" s="205"/>
      <c r="BI3" s="205"/>
      <c r="BJ3" s="205"/>
      <c r="BK3" s="204"/>
      <c r="BL3" s="119"/>
    </row>
    <row r="4" spans="1:69" ht="35.1" customHeight="1" x14ac:dyDescent="0.25">
      <c r="A4" s="2" t="s">
        <v>48</v>
      </c>
      <c r="B4" s="2" t="s">
        <v>49</v>
      </c>
      <c r="C4" s="2" t="s">
        <v>50</v>
      </c>
      <c r="D4" s="2" t="s">
        <v>51</v>
      </c>
      <c r="E4" s="2" t="s">
        <v>52</v>
      </c>
      <c r="F4" s="2" t="s">
        <v>49</v>
      </c>
      <c r="G4" s="2" t="s">
        <v>53</v>
      </c>
      <c r="H4" s="2" t="s">
        <v>50</v>
      </c>
      <c r="I4" s="2" t="s">
        <v>54</v>
      </c>
      <c r="J4" s="3" t="s">
        <v>55</v>
      </c>
      <c r="K4" s="3" t="s">
        <v>56</v>
      </c>
      <c r="L4" s="3"/>
      <c r="M4" s="3" t="s">
        <v>57</v>
      </c>
      <c r="N4" s="3" t="s">
        <v>50</v>
      </c>
      <c r="O4" s="3" t="s">
        <v>58</v>
      </c>
      <c r="P4" s="3" t="s">
        <v>50</v>
      </c>
      <c r="Q4" s="3" t="s">
        <v>58</v>
      </c>
      <c r="R4" s="3" t="s">
        <v>59</v>
      </c>
      <c r="S4" s="3" t="s">
        <v>60</v>
      </c>
      <c r="T4" s="3" t="s">
        <v>50</v>
      </c>
      <c r="U4" s="3" t="s">
        <v>61</v>
      </c>
      <c r="V4" s="3" t="s">
        <v>49</v>
      </c>
      <c r="W4" s="3" t="s">
        <v>49</v>
      </c>
      <c r="X4" s="4" t="s">
        <v>49</v>
      </c>
      <c r="Y4" s="4" t="s">
        <v>62</v>
      </c>
      <c r="Z4" s="4" t="s">
        <v>63</v>
      </c>
      <c r="AA4" s="4" t="s">
        <v>64</v>
      </c>
      <c r="AB4" s="4" t="s">
        <v>64</v>
      </c>
      <c r="AC4" s="4" t="s">
        <v>58</v>
      </c>
      <c r="AD4" s="4" t="s">
        <v>65</v>
      </c>
      <c r="AE4" s="4" t="s">
        <v>50</v>
      </c>
      <c r="AF4" s="4"/>
      <c r="AG4" s="5" t="s">
        <v>49</v>
      </c>
      <c r="AH4" s="5" t="s">
        <v>62</v>
      </c>
      <c r="AI4" s="5" t="s">
        <v>63</v>
      </c>
      <c r="AJ4" s="5" t="s">
        <v>64</v>
      </c>
      <c r="AK4" s="5" t="s">
        <v>64</v>
      </c>
      <c r="AL4" s="5" t="s">
        <v>58</v>
      </c>
      <c r="AM4" s="5" t="s">
        <v>65</v>
      </c>
      <c r="AN4" s="5"/>
      <c r="AO4" s="5" t="s">
        <v>50</v>
      </c>
      <c r="AP4" s="6" t="s">
        <v>49</v>
      </c>
      <c r="AQ4" s="6" t="s">
        <v>62</v>
      </c>
      <c r="AR4" s="6" t="s">
        <v>63</v>
      </c>
      <c r="AS4" s="6" t="s">
        <v>64</v>
      </c>
      <c r="AT4" s="6" t="s">
        <v>64</v>
      </c>
      <c r="AU4" s="6" t="s">
        <v>58</v>
      </c>
      <c r="AV4" s="6" t="s">
        <v>65</v>
      </c>
      <c r="AW4" s="6" t="s">
        <v>50</v>
      </c>
      <c r="AX4" s="6"/>
      <c r="AY4" s="7" t="s">
        <v>49</v>
      </c>
      <c r="AZ4" s="7" t="s">
        <v>62</v>
      </c>
      <c r="BA4" s="7" t="s">
        <v>63</v>
      </c>
      <c r="BB4" s="7" t="s">
        <v>64</v>
      </c>
      <c r="BC4" s="7" t="s">
        <v>64</v>
      </c>
      <c r="BD4" s="7" t="s">
        <v>58</v>
      </c>
      <c r="BE4" s="7" t="s">
        <v>65</v>
      </c>
      <c r="BF4" s="7" t="s">
        <v>50</v>
      </c>
      <c r="BG4" s="7" t="s">
        <v>66</v>
      </c>
      <c r="BH4" s="117"/>
      <c r="BI4" s="117" t="s">
        <v>50</v>
      </c>
      <c r="BJ4" s="117"/>
      <c r="BK4" s="204"/>
      <c r="BL4" s="119"/>
    </row>
    <row r="5" spans="1:69" s="121" customFormat="1" ht="35.1" customHeight="1" x14ac:dyDescent="0.25">
      <c r="A5" s="216">
        <v>70</v>
      </c>
      <c r="B5" s="224">
        <v>44258</v>
      </c>
      <c r="C5" s="208" t="s">
        <v>78</v>
      </c>
      <c r="E5" s="215" t="s">
        <v>131</v>
      </c>
      <c r="F5" s="216" t="s">
        <v>129</v>
      </c>
      <c r="G5" s="216" t="s">
        <v>130</v>
      </c>
      <c r="I5" s="208" t="s">
        <v>134</v>
      </c>
      <c r="J5" s="217" t="s">
        <v>145</v>
      </c>
      <c r="K5" s="74" t="s">
        <v>147</v>
      </c>
      <c r="L5" s="119" t="s">
        <v>150</v>
      </c>
      <c r="M5" s="121">
        <v>1</v>
      </c>
      <c r="P5" s="79" t="s">
        <v>163</v>
      </c>
      <c r="T5" s="9">
        <v>1</v>
      </c>
      <c r="U5" s="119" t="s">
        <v>159</v>
      </c>
      <c r="V5" s="121" t="s">
        <v>153</v>
      </c>
      <c r="W5" s="65" t="s">
        <v>154</v>
      </c>
      <c r="X5" s="131"/>
      <c r="Y5" s="136"/>
      <c r="Z5" s="130"/>
      <c r="AA5" s="20"/>
      <c r="AB5" s="22"/>
      <c r="AC5" s="1"/>
      <c r="AD5" s="137"/>
      <c r="AE5" s="130"/>
      <c r="AF5" s="10"/>
      <c r="AG5" s="130"/>
      <c r="AH5" s="130"/>
      <c r="AI5" s="130"/>
      <c r="AJ5" s="130"/>
      <c r="AK5" s="130"/>
      <c r="AL5" s="130"/>
      <c r="AM5" s="130"/>
      <c r="AN5" s="176"/>
      <c r="AO5" s="130"/>
      <c r="AP5" s="131"/>
      <c r="AQ5" s="133"/>
      <c r="AR5" s="130"/>
      <c r="AS5" s="20"/>
      <c r="AT5" s="21"/>
      <c r="AU5" s="1"/>
      <c r="AV5" s="133"/>
      <c r="AW5" s="132"/>
      <c r="AX5" s="10"/>
      <c r="AY5" s="130"/>
      <c r="AZ5" s="130"/>
      <c r="BA5" s="130"/>
      <c r="BB5" s="130"/>
      <c r="BC5" s="130"/>
      <c r="BD5" s="130"/>
      <c r="BE5" s="130"/>
      <c r="BF5" s="130"/>
      <c r="BG5" s="130"/>
      <c r="BI5" s="127" t="s">
        <v>172</v>
      </c>
      <c r="BK5" s="75" t="s">
        <v>262</v>
      </c>
      <c r="BM5" s="11"/>
    </row>
    <row r="6" spans="1:69" s="121" customFormat="1" ht="35.1" customHeight="1" x14ac:dyDescent="0.25">
      <c r="A6" s="216"/>
      <c r="B6" s="224"/>
      <c r="C6" s="208"/>
      <c r="E6" s="215"/>
      <c r="F6" s="216"/>
      <c r="G6" s="216"/>
      <c r="I6" s="208"/>
      <c r="J6" s="217"/>
      <c r="K6" s="232" t="s">
        <v>148</v>
      </c>
      <c r="L6" s="119" t="s">
        <v>151</v>
      </c>
      <c r="M6" s="121">
        <v>1</v>
      </c>
      <c r="P6" s="79" t="s">
        <v>164</v>
      </c>
      <c r="T6" s="9">
        <v>1</v>
      </c>
      <c r="U6" s="119" t="s">
        <v>160</v>
      </c>
      <c r="V6" s="121" t="s">
        <v>155</v>
      </c>
      <c r="W6" s="121" t="s">
        <v>156</v>
      </c>
      <c r="X6" s="131"/>
      <c r="Y6" s="145"/>
      <c r="Z6" s="70"/>
      <c r="AA6" s="20"/>
      <c r="AB6" s="22"/>
      <c r="AC6" s="1"/>
      <c r="AD6" s="138"/>
      <c r="AE6" s="130"/>
      <c r="AF6" s="10"/>
      <c r="AG6" s="130"/>
      <c r="AH6" s="130"/>
      <c r="AI6" s="130"/>
      <c r="AJ6" s="130"/>
      <c r="AK6" s="130"/>
      <c r="AL6" s="130"/>
      <c r="AM6" s="130"/>
      <c r="AN6" s="176"/>
      <c r="AO6" s="139"/>
      <c r="AP6" s="131"/>
      <c r="AQ6" s="132"/>
      <c r="AR6" s="130"/>
      <c r="AS6" s="20"/>
      <c r="AT6" s="22"/>
      <c r="AU6" s="1"/>
      <c r="AV6" s="132"/>
      <c r="AW6" s="132"/>
      <c r="AX6" s="10"/>
      <c r="AY6" s="131"/>
      <c r="AZ6" s="132"/>
      <c r="BA6" s="130"/>
      <c r="BB6" s="20"/>
      <c r="BC6" s="22"/>
      <c r="BD6" s="1"/>
      <c r="BE6" s="133"/>
      <c r="BF6" s="132"/>
      <c r="BG6" s="10"/>
      <c r="BH6" s="111"/>
      <c r="BI6" s="127" t="s">
        <v>172</v>
      </c>
      <c r="BJ6" s="110"/>
      <c r="BK6" s="75" t="s">
        <v>262</v>
      </c>
      <c r="BL6" s="110"/>
      <c r="BM6" s="110"/>
      <c r="BN6" s="110"/>
      <c r="BO6" s="110"/>
      <c r="BP6" s="110"/>
      <c r="BQ6" s="110" t="s">
        <v>172</v>
      </c>
    </row>
    <row r="7" spans="1:69" s="121" customFormat="1" ht="35.1" customHeight="1" x14ac:dyDescent="0.25">
      <c r="A7" s="216"/>
      <c r="B7" s="224"/>
      <c r="C7" s="208"/>
      <c r="E7" s="215"/>
      <c r="F7" s="216"/>
      <c r="G7" s="216"/>
      <c r="I7" s="208"/>
      <c r="J7" s="120" t="s">
        <v>146</v>
      </c>
      <c r="K7" s="232" t="s">
        <v>149</v>
      </c>
      <c r="L7" s="119" t="s">
        <v>152</v>
      </c>
      <c r="M7" s="121">
        <v>1</v>
      </c>
      <c r="P7" s="79" t="s">
        <v>162</v>
      </c>
      <c r="T7" s="9">
        <v>1</v>
      </c>
      <c r="U7" s="119" t="s">
        <v>161</v>
      </c>
      <c r="V7" s="121" t="s">
        <v>157</v>
      </c>
      <c r="W7" s="121" t="s">
        <v>158</v>
      </c>
      <c r="X7" s="131"/>
      <c r="Y7" s="144"/>
      <c r="Z7" s="130"/>
      <c r="AA7" s="20"/>
      <c r="AB7" s="22"/>
      <c r="AC7" s="1"/>
      <c r="AD7" s="140"/>
      <c r="AE7" s="130"/>
      <c r="AF7" s="10"/>
      <c r="AG7" s="130"/>
      <c r="AH7" s="130"/>
      <c r="AI7" s="130"/>
      <c r="AJ7" s="130"/>
      <c r="AK7" s="130"/>
      <c r="AL7" s="130"/>
      <c r="AM7" s="130"/>
      <c r="AN7" s="176"/>
      <c r="AO7" s="139"/>
      <c r="AP7" s="131"/>
      <c r="AQ7" s="130"/>
      <c r="AR7" s="130"/>
      <c r="AS7" s="130"/>
      <c r="AT7" s="130"/>
      <c r="AU7" s="130"/>
      <c r="AV7" s="133"/>
      <c r="AW7" s="130"/>
      <c r="AX7" s="130"/>
      <c r="AY7" s="130"/>
      <c r="AZ7" s="130"/>
      <c r="BA7" s="130"/>
      <c r="BB7" s="130"/>
      <c r="BC7" s="130"/>
      <c r="BD7" s="130"/>
      <c r="BE7" s="130"/>
      <c r="BF7" s="130"/>
      <c r="BG7" s="10"/>
      <c r="BI7" s="127" t="s">
        <v>172</v>
      </c>
      <c r="BK7" s="75" t="s">
        <v>262</v>
      </c>
      <c r="BM7" s="11"/>
    </row>
    <row r="8" spans="1:69" s="96" customFormat="1" ht="45" customHeight="1" x14ac:dyDescent="0.2">
      <c r="A8" s="125">
        <v>76</v>
      </c>
      <c r="C8" s="122" t="s">
        <v>78</v>
      </c>
      <c r="E8" s="219" t="s">
        <v>180</v>
      </c>
      <c r="F8" s="125" t="s">
        <v>181</v>
      </c>
      <c r="G8" s="220" t="s">
        <v>182</v>
      </c>
      <c r="I8" s="221" t="s">
        <v>183</v>
      </c>
      <c r="J8" s="218" t="s">
        <v>184</v>
      </c>
      <c r="K8" s="168" t="s">
        <v>185</v>
      </c>
      <c r="L8" s="124" t="s">
        <v>186</v>
      </c>
      <c r="M8" s="97">
        <v>1</v>
      </c>
      <c r="P8" s="98" t="s">
        <v>187</v>
      </c>
      <c r="T8" s="95">
        <v>1</v>
      </c>
      <c r="V8" s="99">
        <v>44593</v>
      </c>
      <c r="W8" s="99">
        <v>44650</v>
      </c>
      <c r="X8" s="131"/>
      <c r="Y8" s="144"/>
      <c r="Z8" s="130"/>
      <c r="AA8" s="20"/>
      <c r="AB8" s="22"/>
      <c r="AC8" s="1"/>
      <c r="AD8" s="75" t="s">
        <v>291</v>
      </c>
      <c r="AE8" s="132"/>
      <c r="AF8" s="10"/>
      <c r="AG8" s="134">
        <v>44272</v>
      </c>
      <c r="AH8" s="133"/>
      <c r="AI8" s="19">
        <v>1</v>
      </c>
      <c r="AJ8" s="23">
        <f>IF(AI8="","",IF(OR($M8=0,$M8="",AG8=""),"",AI8/$M8))</f>
        <v>1</v>
      </c>
      <c r="AK8" s="24">
        <f t="shared" ref="AK8" si="0">(IF(OR($T8="",AJ8=""),"",IF(OR($T8=0,AJ8=0),0,IF((AJ8*100%)/$T8&gt;100%,100%,(AJ8*100%)/$T8))))</f>
        <v>1</v>
      </c>
      <c r="AL8" s="18" t="str">
        <f t="shared" ref="AL8" si="1">IF(AI8="","",IF(AK8&lt;100%, IF(AK8&lt;50%, "ALERTA","EN TERMINO"), IF(AK8=100%, "OK", "EN TERMINO")))</f>
        <v>OK</v>
      </c>
      <c r="AM8" s="190" t="s">
        <v>304</v>
      </c>
      <c r="AN8" s="175" t="s">
        <v>276</v>
      </c>
      <c r="AO8" s="10" t="str">
        <f>IF(AK8=100%,IF(AK8&gt;25%,"CUMPLIDA","PENDIENTE"),IF(AK8&lt;25%,"INCUMPLIDA","PENDIENTE"))</f>
        <v>CUMPLIDA</v>
      </c>
      <c r="AP8" s="135"/>
      <c r="AQ8" s="135"/>
      <c r="AR8" s="135"/>
      <c r="AS8" s="135"/>
      <c r="AT8" s="135"/>
      <c r="AU8" s="135"/>
      <c r="AV8" s="135"/>
      <c r="AW8" s="135"/>
      <c r="AX8" s="135"/>
      <c r="AY8" s="135"/>
      <c r="AZ8" s="135"/>
      <c r="BA8" s="135"/>
      <c r="BB8" s="135"/>
      <c r="BC8" s="135"/>
      <c r="BD8" s="135"/>
      <c r="BE8" s="135"/>
      <c r="BF8" s="135"/>
      <c r="BG8" s="135"/>
      <c r="BI8" s="127" t="s">
        <v>172</v>
      </c>
      <c r="BK8" s="75" t="s">
        <v>262</v>
      </c>
    </row>
    <row r="9" spans="1:69" s="96" customFormat="1" ht="35.1" customHeight="1" x14ac:dyDescent="0.2">
      <c r="A9" s="125">
        <v>76</v>
      </c>
      <c r="C9" s="122" t="s">
        <v>78</v>
      </c>
      <c r="E9" s="219"/>
      <c r="F9" s="125" t="s">
        <v>181</v>
      </c>
      <c r="G9" s="220"/>
      <c r="I9" s="221"/>
      <c r="J9" s="218"/>
      <c r="K9" s="169" t="s">
        <v>188</v>
      </c>
      <c r="L9" s="124" t="s">
        <v>81</v>
      </c>
      <c r="M9" s="97">
        <v>1</v>
      </c>
      <c r="P9" s="98" t="s">
        <v>187</v>
      </c>
      <c r="T9" s="95">
        <v>1</v>
      </c>
      <c r="V9" s="99">
        <v>44470</v>
      </c>
      <c r="W9" s="163">
        <v>44591</v>
      </c>
      <c r="X9" s="131"/>
      <c r="Y9" s="144"/>
      <c r="Z9" s="20">
        <v>0.9</v>
      </c>
      <c r="AA9" s="23" t="str">
        <f t="shared" ref="AA9:AA10" si="2">IF(Z9="","",IF(OR($M9=0,$M9="",X9=""),"",Z9/$M9))</f>
        <v/>
      </c>
      <c r="AB9" s="24" t="str">
        <f t="shared" ref="AB9:AB10" si="3">(IF(OR($T9="",AA9=""),"",IF(OR($T9=0,AA9=0),0,IF((AA9*100%)/$T9&gt;100%,100%,(AA9*100%)/$T9))))</f>
        <v/>
      </c>
      <c r="AC9" s="18" t="str">
        <f t="shared" ref="AC9:AC10" si="4">IF(Z9="","",IF(AB9&lt;100%, IF(AB9&lt;50%, "ALERTA","EN TERMINO"), IF(AB9=100%, "OK", "EN TERMINO")))</f>
        <v>EN TERMINO</v>
      </c>
      <c r="AD9" s="170" t="s">
        <v>279</v>
      </c>
      <c r="AE9" s="132"/>
      <c r="AF9" s="10" t="str">
        <f>IF(AB9=100%,IF(AB9&gt;25%,"CUMPLIDA","PENDIENTE"),IF(AB9&lt;100%,"INCUMPLIDA","PENDIENTE"))</f>
        <v>PENDIENTE</v>
      </c>
      <c r="AG9" s="180">
        <v>44643</v>
      </c>
      <c r="AH9" s="181" t="s">
        <v>296</v>
      </c>
      <c r="AI9" s="182">
        <v>1</v>
      </c>
      <c r="AJ9" s="23">
        <f>IF(AI9="","",IF(OR($M9=0,$M9="",AG9=""),"",AI9/$M9))</f>
        <v>1</v>
      </c>
      <c r="AK9" s="24">
        <f t="shared" ref="AK9" si="5">(IF(OR($T9="",AJ9=""),"",IF(OR($T9=0,AJ9=0),0,IF((AJ9*100%)/$T9&gt;100%,100%,(AJ9*100%)/$T9))))</f>
        <v>1</v>
      </c>
      <c r="AL9" s="18" t="str">
        <f t="shared" ref="AL9" si="6">IF(AI9="","",IF(AK9&lt;100%, IF(AK9&lt;50%, "ALERTA","EN TERMINO"), IF(AK9=100%, "OK", "EN TERMINO")))</f>
        <v>OK</v>
      </c>
      <c r="AM9" s="183" t="s">
        <v>305</v>
      </c>
      <c r="AN9" s="178" t="s">
        <v>276</v>
      </c>
      <c r="AO9" s="10" t="str">
        <f>IF(AK9=100%,IF(AK9&gt;25%,"CUMPLIDA","PENDIENTE"),IF(AK9&lt;100%,"INCUMPLIDA","PENDIENTE"))</f>
        <v>CUMPLIDA</v>
      </c>
      <c r="AP9" s="135"/>
      <c r="AQ9" s="135"/>
      <c r="AR9" s="135"/>
      <c r="AS9" s="135"/>
      <c r="AT9" s="135"/>
      <c r="AU9" s="135"/>
      <c r="AV9" s="135"/>
      <c r="AW9" s="135"/>
      <c r="AX9" s="135"/>
      <c r="AY9" s="135"/>
      <c r="AZ9" s="135"/>
      <c r="BA9" s="135"/>
      <c r="BB9" s="135"/>
      <c r="BC9" s="135"/>
      <c r="BD9" s="135"/>
      <c r="BE9" s="135"/>
      <c r="BF9" s="135"/>
      <c r="BG9" s="135"/>
      <c r="BI9" s="127" t="s">
        <v>172</v>
      </c>
      <c r="BK9" s="75" t="s">
        <v>262</v>
      </c>
    </row>
    <row r="10" spans="1:69" s="96" customFormat="1" ht="35.1" customHeight="1" x14ac:dyDescent="0.2">
      <c r="A10" s="125">
        <v>76</v>
      </c>
      <c r="C10" s="122" t="s">
        <v>78</v>
      </c>
      <c r="E10" s="219"/>
      <c r="F10" s="125" t="s">
        <v>181</v>
      </c>
      <c r="G10" s="220"/>
      <c r="I10" s="221"/>
      <c r="J10" s="218"/>
      <c r="K10" s="231" t="s">
        <v>189</v>
      </c>
      <c r="L10" s="122" t="s">
        <v>190</v>
      </c>
      <c r="M10" s="97">
        <v>1</v>
      </c>
      <c r="P10" s="98" t="s">
        <v>187</v>
      </c>
      <c r="T10" s="95">
        <v>1</v>
      </c>
      <c r="V10" s="99">
        <v>44470</v>
      </c>
      <c r="W10" s="163">
        <v>44530</v>
      </c>
      <c r="X10" s="131"/>
      <c r="Y10" s="146"/>
      <c r="Z10" s="20">
        <v>0.9</v>
      </c>
      <c r="AA10" s="23" t="str">
        <f t="shared" si="2"/>
        <v/>
      </c>
      <c r="AB10" s="24" t="str">
        <f t="shared" si="3"/>
        <v/>
      </c>
      <c r="AC10" s="18" t="str">
        <f t="shared" si="4"/>
        <v>EN TERMINO</v>
      </c>
      <c r="AD10" s="170" t="s">
        <v>279</v>
      </c>
      <c r="AE10" s="132"/>
      <c r="AF10" s="10" t="str">
        <f>IF(AB10=100%,IF(AB10&gt;25%,"CUMPLIDA","PENDIENTE"),IF(AB10&lt;100%,"INCUMPLIDA","PENDIENTE"))</f>
        <v>PENDIENTE</v>
      </c>
      <c r="AG10" s="134">
        <v>44272</v>
      </c>
      <c r="AH10" s="133"/>
      <c r="AI10" s="189">
        <v>1</v>
      </c>
      <c r="AJ10" s="23">
        <f t="shared" ref="AJ10" si="7">IF(AI10="","",IF(OR($M10=0,$M10="",AG10=""),"",AI10/$M10))</f>
        <v>1</v>
      </c>
      <c r="AK10" s="24">
        <f t="shared" ref="AK10" si="8">(IF(OR($T10="",AJ10=""),"",IF(OR($T10=0,AJ10=0),0,IF((AJ10*100%)/$T10&gt;100%,100%,(AJ10*100%)/$T10))))</f>
        <v>1</v>
      </c>
      <c r="AL10" s="18" t="str">
        <f t="shared" ref="AL10" si="9">IF(AI10="","",IF(AK10&lt;100%, IF(AK10&lt;50%, "ALERTA","EN TERMINO"), IF(AK10=100%, "OK", "EN TERMINO")))</f>
        <v>OK</v>
      </c>
      <c r="AM10" s="191" t="s">
        <v>306</v>
      </c>
      <c r="AN10" s="177" t="s">
        <v>303</v>
      </c>
      <c r="AO10" s="10" t="str">
        <f>IF(AK10=100%,IF(AK10&gt;25%,"CUMPLIDA","PENDIENTE"),IF(AK10&lt;100%,"INCUMPLIDA","PENDIENTE"))</f>
        <v>CUMPLIDA</v>
      </c>
      <c r="AP10" s="135"/>
      <c r="AQ10" s="135"/>
      <c r="AR10" s="135"/>
      <c r="AS10" s="135"/>
      <c r="AT10" s="135"/>
      <c r="AU10" s="135"/>
      <c r="AV10" s="135"/>
      <c r="AW10" s="135"/>
      <c r="AX10" s="135"/>
      <c r="AY10" s="135"/>
      <c r="AZ10" s="135"/>
      <c r="BA10" s="135"/>
      <c r="BB10" s="135"/>
      <c r="BC10" s="135"/>
      <c r="BD10" s="135"/>
      <c r="BE10" s="135"/>
      <c r="BF10" s="135"/>
      <c r="BG10" s="135"/>
      <c r="BI10" s="127" t="s">
        <v>172</v>
      </c>
      <c r="BK10" s="75" t="s">
        <v>262</v>
      </c>
    </row>
    <row r="11" spans="1:69" s="96" customFormat="1" ht="35.1" customHeight="1" x14ac:dyDescent="0.2">
      <c r="A11" s="125">
        <v>76</v>
      </c>
      <c r="C11" s="122" t="s">
        <v>78</v>
      </c>
      <c r="E11" s="219"/>
      <c r="F11" s="125" t="s">
        <v>181</v>
      </c>
      <c r="G11" s="123" t="s">
        <v>191</v>
      </c>
      <c r="I11" s="122" t="s">
        <v>268</v>
      </c>
      <c r="J11" s="143" t="s">
        <v>192</v>
      </c>
      <c r="K11" s="124" t="s">
        <v>193</v>
      </c>
      <c r="L11" s="124" t="s">
        <v>194</v>
      </c>
      <c r="M11" s="101">
        <v>5</v>
      </c>
      <c r="P11" s="102" t="s">
        <v>195</v>
      </c>
      <c r="T11" s="95">
        <v>1</v>
      </c>
      <c r="V11" s="103">
        <v>44470</v>
      </c>
      <c r="W11" s="162">
        <v>44592</v>
      </c>
      <c r="X11" s="114">
        <v>44579</v>
      </c>
      <c r="Y11" s="141" t="s">
        <v>269</v>
      </c>
      <c r="Z11" s="171">
        <v>8</v>
      </c>
      <c r="AA11" s="23">
        <f>IF(Z11="","",IF(OR($M11=0,$M11="",X11=""),"",Z11/$M11))</f>
        <v>1.6</v>
      </c>
      <c r="AB11" s="24">
        <f t="shared" ref="AB11" si="10">(IF(OR($T11="",AA11=""),"",IF(OR($T11=0,AA11=0),0,IF((AA11*100%)/$T11&gt;100%,100%,(AA11*100%)/$T11))))</f>
        <v>1</v>
      </c>
      <c r="AC11" s="18" t="str">
        <f t="shared" ref="AC11" si="11">IF(Z11="","",IF(AB11&lt;100%, IF(AB11&lt;50%, "ALERTA","EN TERMINO"), IF(AB11=100%, "OK", "EN TERMINO")))</f>
        <v>OK</v>
      </c>
      <c r="AD11" s="82" t="s">
        <v>292</v>
      </c>
      <c r="AE11" s="132" t="s">
        <v>276</v>
      </c>
      <c r="AF11" s="10" t="str">
        <f t="shared" ref="AF11:AF12" si="12">IF(AB11=100%,IF(AB11&gt;25%,"CUMPLIDA","PENDIENTE"),IF(AB11&lt;25%,"INCUMPLIDA","PENDIENTE"))</f>
        <v>CUMPLIDA</v>
      </c>
      <c r="AG11" s="134"/>
      <c r="AH11" s="135"/>
      <c r="AI11" s="135"/>
      <c r="AJ11" s="135"/>
      <c r="AK11" s="135"/>
      <c r="AL11" s="135"/>
      <c r="AM11" s="135"/>
      <c r="AN11" s="135"/>
      <c r="AO11" s="135"/>
      <c r="AP11" s="135"/>
      <c r="AQ11" s="135"/>
      <c r="AR11" s="135"/>
      <c r="AS11" s="135"/>
      <c r="AT11" s="135"/>
      <c r="AU11" s="135"/>
      <c r="AV11" s="135"/>
      <c r="AW11" s="135"/>
      <c r="AX11" s="135"/>
      <c r="AY11" s="135"/>
      <c r="AZ11" s="135"/>
      <c r="BA11" s="135"/>
      <c r="BB11" s="135"/>
      <c r="BC11" s="135"/>
      <c r="BD11" s="135"/>
      <c r="BE11" s="135"/>
      <c r="BF11" s="135"/>
      <c r="BG11" s="135"/>
      <c r="BI11" s="127" t="s">
        <v>172</v>
      </c>
    </row>
    <row r="12" spans="1:69" s="96" customFormat="1" ht="35.1" customHeight="1" x14ac:dyDescent="0.2">
      <c r="A12" s="125">
        <v>76</v>
      </c>
      <c r="C12" s="122" t="s">
        <v>78</v>
      </c>
      <c r="E12" s="219"/>
      <c r="F12" s="125" t="s">
        <v>181</v>
      </c>
      <c r="G12" s="220" t="s">
        <v>196</v>
      </c>
      <c r="I12" s="218" t="s">
        <v>197</v>
      </c>
      <c r="J12" s="218" t="s">
        <v>198</v>
      </c>
      <c r="K12" s="124" t="s">
        <v>199</v>
      </c>
      <c r="L12" s="124" t="s">
        <v>200</v>
      </c>
      <c r="M12" s="101">
        <v>2</v>
      </c>
      <c r="P12" s="102" t="s">
        <v>195</v>
      </c>
      <c r="T12" s="95">
        <v>1</v>
      </c>
      <c r="V12" s="103">
        <v>44470</v>
      </c>
      <c r="W12" s="162">
        <v>44592</v>
      </c>
      <c r="X12" s="114">
        <v>44579</v>
      </c>
      <c r="Y12" s="141" t="s">
        <v>265</v>
      </c>
      <c r="Z12" s="19">
        <v>4</v>
      </c>
      <c r="AA12" s="23">
        <f>IF(Z12="","",IF(OR($M12=0,$M12="",X12=""),"",Z12/$M12))</f>
        <v>2</v>
      </c>
      <c r="AB12" s="24">
        <f t="shared" ref="AB12" si="13">(IF(OR($T12="",AA12=""),"",IF(OR($T12=0,AA12=0),0,IF((AA12*100%)/$T12&gt;100%,100%,(AA12*100%)/$T12))))</f>
        <v>1</v>
      </c>
      <c r="AC12" s="18" t="str">
        <f t="shared" ref="AC12" si="14">IF(Z12="","",IF(AB12&lt;100%, IF(AB12&lt;50%, "ALERTA","EN TERMINO"), IF(AB12=100%, "OK", "EN TERMINO")))</f>
        <v>OK</v>
      </c>
      <c r="AD12" s="165" t="s">
        <v>280</v>
      </c>
      <c r="AE12" s="144" t="s">
        <v>276</v>
      </c>
      <c r="AF12" s="10" t="str">
        <f t="shared" si="12"/>
        <v>CUMPLIDA</v>
      </c>
      <c r="AG12" s="134"/>
      <c r="AH12" s="135"/>
      <c r="AI12" s="135"/>
      <c r="AJ12" s="135"/>
      <c r="AK12" s="135"/>
      <c r="AL12" s="135"/>
      <c r="AM12" s="135"/>
      <c r="AN12" s="135"/>
      <c r="AO12" s="135"/>
      <c r="AP12" s="135"/>
      <c r="AQ12" s="135"/>
      <c r="AR12" s="135"/>
      <c r="AS12" s="135"/>
      <c r="AT12" s="135"/>
      <c r="AU12" s="135"/>
      <c r="AV12" s="135"/>
      <c r="AW12" s="135"/>
      <c r="AX12" s="135"/>
      <c r="AY12" s="135"/>
      <c r="AZ12" s="135"/>
      <c r="BA12" s="135"/>
      <c r="BB12" s="135"/>
      <c r="BC12" s="135"/>
      <c r="BD12" s="135"/>
      <c r="BE12" s="135"/>
      <c r="BF12" s="135"/>
      <c r="BG12" s="135"/>
      <c r="BI12" s="127" t="s">
        <v>172</v>
      </c>
    </row>
    <row r="13" spans="1:69" s="96" customFormat="1" ht="56.25" customHeight="1" x14ac:dyDescent="0.2">
      <c r="A13" s="125">
        <v>76</v>
      </c>
      <c r="C13" s="122" t="s">
        <v>78</v>
      </c>
      <c r="E13" s="219"/>
      <c r="F13" s="125" t="s">
        <v>181</v>
      </c>
      <c r="G13" s="220"/>
      <c r="I13" s="218"/>
      <c r="J13" s="218"/>
      <c r="K13" s="124" t="s">
        <v>201</v>
      </c>
      <c r="L13" s="167" t="s">
        <v>200</v>
      </c>
      <c r="M13" s="101">
        <v>2</v>
      </c>
      <c r="P13" s="102" t="s">
        <v>195</v>
      </c>
      <c r="T13" s="95">
        <v>1</v>
      </c>
      <c r="V13" s="103">
        <v>44470</v>
      </c>
      <c r="W13" s="162">
        <v>44592</v>
      </c>
      <c r="X13" s="114">
        <v>44579</v>
      </c>
      <c r="Y13" s="141" t="s">
        <v>266</v>
      </c>
      <c r="Z13" s="19">
        <v>1</v>
      </c>
      <c r="AA13" s="23">
        <f>IF(Z13="","",IF(OR($M13=0,$M13="",X13=""),"",Z13/$M13))</f>
        <v>0.5</v>
      </c>
      <c r="AB13" s="24">
        <f t="shared" ref="AB13" si="15">(IF(OR($T13="",AA13=""),"",IF(OR($T13=0,AA13=0),0,IF((AA13*100%)/$T13&gt;100%,100%,(AA13*100%)/$T13))))</f>
        <v>0.5</v>
      </c>
      <c r="AC13" s="18" t="str">
        <f t="shared" ref="AC13" si="16">IF(Z13="","",IF(AB13&lt;100%, IF(AB13&lt;50%, "ALERTA","EN TERMINO"), IF(AB13=100%, "OK", "EN TERMINO")))</f>
        <v>EN TERMINO</v>
      </c>
      <c r="AD13" s="172" t="s">
        <v>281</v>
      </c>
      <c r="AE13" s="144" t="s">
        <v>276</v>
      </c>
      <c r="AF13" s="10" t="str">
        <f>IF(AB13=100%,IF(AB13&gt;25%,"CUMPLIDA","PENDIENTE"),IF(AB13&lt;100%,"INCUMPLIDA","PENDIENTE"))</f>
        <v>INCUMPLIDA</v>
      </c>
      <c r="AG13" s="134">
        <v>44655</v>
      </c>
      <c r="AH13" s="19"/>
      <c r="AI13" s="19">
        <v>3</v>
      </c>
      <c r="AJ13" s="23">
        <f t="shared" ref="AJ13" si="17">IF(AI13="","",IF(OR($M13=0,$M13="",AG13=""),"",AI13/$M13))</f>
        <v>1.5</v>
      </c>
      <c r="AK13" s="24">
        <f t="shared" ref="AK13" si="18">(IF(OR($T13="",AJ13=""),"",IF(OR($T13=0,AJ13=0),0,IF((AJ13*100%)/$T13&gt;100%,100%,(AJ13*100%)/$T13))))</f>
        <v>1</v>
      </c>
      <c r="AL13" s="18" t="str">
        <f t="shared" ref="AL13" si="19">IF(AI13="","",IF(AK13&lt;100%, IF(AK13&lt;50%, "ALERTA","EN TERMINO"), IF(AK13=100%, "OK", "EN TERMINO")))</f>
        <v>OK</v>
      </c>
      <c r="AM13" s="187" t="s">
        <v>307</v>
      </c>
      <c r="AN13" s="184" t="s">
        <v>276</v>
      </c>
      <c r="AO13" s="10" t="str">
        <f>IF(AK13=100%,IF(AK13&gt;25%,"CUMPLIDA","PENDIENTE"),IF(AK13&lt;100%,"INCUMPLIDA","PENDIENTE"))</f>
        <v>CUMPLIDA</v>
      </c>
      <c r="AP13" s="135"/>
      <c r="AQ13" s="135"/>
      <c r="AR13" s="135"/>
      <c r="AS13" s="135"/>
      <c r="AT13" s="135"/>
      <c r="AU13" s="135"/>
      <c r="AV13" s="135"/>
      <c r="AW13" s="135"/>
      <c r="AX13" s="135"/>
      <c r="AY13" s="135"/>
      <c r="AZ13" s="135"/>
      <c r="BA13" s="135"/>
      <c r="BB13" s="135"/>
      <c r="BC13" s="135"/>
      <c r="BD13" s="135"/>
      <c r="BE13" s="135"/>
      <c r="BF13" s="135"/>
      <c r="BG13" s="135"/>
      <c r="BI13" s="127" t="s">
        <v>172</v>
      </c>
    </row>
    <row r="14" spans="1:69" s="96" customFormat="1" ht="35.1" customHeight="1" x14ac:dyDescent="0.2">
      <c r="A14" s="125">
        <v>76</v>
      </c>
      <c r="C14" s="122" t="s">
        <v>78</v>
      </c>
      <c r="E14" s="219"/>
      <c r="F14" s="125" t="s">
        <v>181</v>
      </c>
      <c r="G14" s="123" t="s">
        <v>202</v>
      </c>
      <c r="I14" s="122" t="s">
        <v>203</v>
      </c>
      <c r="J14" s="100" t="s">
        <v>204</v>
      </c>
      <c r="K14" s="124" t="s">
        <v>282</v>
      </c>
      <c r="L14" s="124" t="s">
        <v>205</v>
      </c>
      <c r="M14" s="104">
        <v>1</v>
      </c>
      <c r="P14" s="98" t="s">
        <v>206</v>
      </c>
      <c r="T14" s="95">
        <v>1</v>
      </c>
      <c r="V14" s="103">
        <v>44470</v>
      </c>
      <c r="W14" s="163">
        <v>44592</v>
      </c>
      <c r="X14" s="114">
        <v>44603</v>
      </c>
      <c r="Y14" s="150" t="s">
        <v>270</v>
      </c>
      <c r="Z14" s="19">
        <v>100</v>
      </c>
      <c r="AA14" s="23">
        <f t="shared" ref="AA14:AA20" si="20">IF(Z14="","",IF(OR($M14=0,$M14="",X14=""),"",Z14/$M14))</f>
        <v>100</v>
      </c>
      <c r="AB14" s="24">
        <f t="shared" ref="AB14:AB20" si="21">(IF(OR($T14="",AA14=""),"",IF(OR($T14=0,AA14=0),0,IF((AA14*100%)/$T14&gt;100%,100%,(AA14*100%)/$T14))))</f>
        <v>1</v>
      </c>
      <c r="AC14" s="18" t="str">
        <f t="shared" ref="AC14:AC20" si="22">IF(Z14="","",IF(AB14&lt;100%, IF(AB14&lt;50%, "ALERTA","EN TERMINO"), IF(AB14=100%, "OK", "EN TERMINO")))</f>
        <v>OK</v>
      </c>
      <c r="AD14" s="159" t="s">
        <v>278</v>
      </c>
      <c r="AE14" s="113" t="s">
        <v>275</v>
      </c>
      <c r="AF14" s="10" t="str">
        <f t="shared" ref="AF14:AF18" si="23">IF(AB14=100%,IF(AB14&gt;25%,"CUMPLIDA","PENDIENTE"),IF(AB14&lt;100%,"INCUMPLIDA","PENDIENTE"))</f>
        <v>CUMPLIDA</v>
      </c>
      <c r="AG14" s="134"/>
      <c r="AH14" s="135"/>
      <c r="AI14" s="135"/>
      <c r="AJ14" s="135"/>
      <c r="AK14" s="135"/>
      <c r="AL14" s="135"/>
      <c r="AM14" s="135"/>
      <c r="AN14" s="135"/>
      <c r="AO14" s="135"/>
      <c r="AP14" s="135"/>
      <c r="AQ14" s="135"/>
      <c r="AR14" s="135"/>
      <c r="AS14" s="135"/>
      <c r="AT14" s="135"/>
      <c r="AU14" s="135"/>
      <c r="AV14" s="135"/>
      <c r="AW14" s="135"/>
      <c r="AX14" s="135"/>
      <c r="AY14" s="135"/>
      <c r="AZ14" s="135"/>
      <c r="BA14" s="135"/>
      <c r="BB14" s="135"/>
      <c r="BC14" s="135"/>
      <c r="BD14" s="135"/>
      <c r="BE14" s="135"/>
      <c r="BF14" s="135"/>
      <c r="BG14" s="135"/>
      <c r="BI14" s="127" t="s">
        <v>172</v>
      </c>
    </row>
    <row r="15" spans="1:69" s="96" customFormat="1" ht="35.1" customHeight="1" x14ac:dyDescent="0.2">
      <c r="A15" s="125">
        <v>76</v>
      </c>
      <c r="C15" s="122" t="s">
        <v>78</v>
      </c>
      <c r="E15" s="219"/>
      <c r="F15" s="125" t="s">
        <v>181</v>
      </c>
      <c r="G15" s="123" t="s">
        <v>207</v>
      </c>
      <c r="I15" s="122" t="s">
        <v>208</v>
      </c>
      <c r="J15" s="100" t="s">
        <v>209</v>
      </c>
      <c r="K15" s="124" t="s">
        <v>210</v>
      </c>
      <c r="L15" s="124" t="s">
        <v>211</v>
      </c>
      <c r="M15" s="105">
        <v>1</v>
      </c>
      <c r="P15" s="98" t="s">
        <v>206</v>
      </c>
      <c r="T15" s="95">
        <v>1</v>
      </c>
      <c r="V15" s="103">
        <v>44470</v>
      </c>
      <c r="W15" s="163">
        <v>44592</v>
      </c>
      <c r="X15" s="114">
        <v>44603</v>
      </c>
      <c r="Y15" s="150" t="s">
        <v>271</v>
      </c>
      <c r="Z15" s="19">
        <v>100</v>
      </c>
      <c r="AA15" s="23">
        <f t="shared" si="20"/>
        <v>100</v>
      </c>
      <c r="AB15" s="24">
        <f t="shared" si="21"/>
        <v>1</v>
      </c>
      <c r="AC15" s="18" t="str">
        <f t="shared" si="22"/>
        <v>OK</v>
      </c>
      <c r="AD15" s="159" t="s">
        <v>278</v>
      </c>
      <c r="AE15" s="113" t="s">
        <v>275</v>
      </c>
      <c r="AF15" s="10" t="str">
        <f t="shared" si="23"/>
        <v>CUMPLIDA</v>
      </c>
      <c r="AG15" s="134"/>
      <c r="AH15" s="135"/>
      <c r="AI15" s="135"/>
      <c r="AJ15" s="135"/>
      <c r="AK15" s="135"/>
      <c r="AL15" s="135"/>
      <c r="AM15" s="135"/>
      <c r="AN15" s="135"/>
      <c r="AO15" s="135"/>
      <c r="AP15" s="135"/>
      <c r="AQ15" s="135"/>
      <c r="AR15" s="135"/>
      <c r="AS15" s="135"/>
      <c r="AT15" s="135"/>
      <c r="AU15" s="135"/>
      <c r="AV15" s="135"/>
      <c r="AW15" s="135"/>
      <c r="AX15" s="135"/>
      <c r="AY15" s="135"/>
      <c r="AZ15" s="135"/>
      <c r="BA15" s="135"/>
      <c r="BB15" s="135"/>
      <c r="BC15" s="135"/>
      <c r="BD15" s="135"/>
      <c r="BE15" s="135"/>
      <c r="BF15" s="135"/>
      <c r="BG15" s="135"/>
      <c r="BI15" s="127" t="s">
        <v>172</v>
      </c>
    </row>
    <row r="16" spans="1:69" s="96" customFormat="1" ht="35.1" customHeight="1" x14ac:dyDescent="0.2">
      <c r="A16" s="125">
        <v>76</v>
      </c>
      <c r="C16" s="122" t="s">
        <v>78</v>
      </c>
      <c r="E16" s="219"/>
      <c r="F16" s="125" t="s">
        <v>181</v>
      </c>
      <c r="G16" s="123" t="s">
        <v>212</v>
      </c>
      <c r="I16" s="122" t="s">
        <v>213</v>
      </c>
      <c r="J16" s="100" t="s">
        <v>214</v>
      </c>
      <c r="K16" s="124" t="s">
        <v>215</v>
      </c>
      <c r="L16" s="124" t="s">
        <v>216</v>
      </c>
      <c r="M16" s="122">
        <v>1</v>
      </c>
      <c r="P16" s="98" t="s">
        <v>206</v>
      </c>
      <c r="T16" s="95">
        <v>1</v>
      </c>
      <c r="V16" s="103">
        <v>44470</v>
      </c>
      <c r="W16" s="161">
        <v>44592</v>
      </c>
      <c r="X16" s="114">
        <v>44603</v>
      </c>
      <c r="Y16" s="151" t="s">
        <v>272</v>
      </c>
      <c r="Z16" s="19">
        <v>1</v>
      </c>
      <c r="AA16" s="23">
        <f t="shared" si="20"/>
        <v>1</v>
      </c>
      <c r="AB16" s="24">
        <f t="shared" si="21"/>
        <v>1</v>
      </c>
      <c r="AC16" s="18" t="str">
        <f t="shared" si="22"/>
        <v>OK</v>
      </c>
      <c r="AD16" s="167" t="s">
        <v>283</v>
      </c>
      <c r="AE16" s="113" t="s">
        <v>275</v>
      </c>
      <c r="AF16" s="10" t="str">
        <f t="shared" si="23"/>
        <v>CUMPLIDA</v>
      </c>
      <c r="AG16" s="134"/>
      <c r="AH16" s="135"/>
      <c r="AI16" s="135"/>
      <c r="AJ16" s="135"/>
      <c r="AK16" s="135"/>
      <c r="AL16" s="135"/>
      <c r="AM16" s="135"/>
      <c r="AN16" s="135"/>
      <c r="AO16" s="135"/>
      <c r="AP16" s="135"/>
      <c r="AQ16" s="135"/>
      <c r="AR16" s="135"/>
      <c r="AS16" s="135"/>
      <c r="AT16" s="135"/>
      <c r="AU16" s="135"/>
      <c r="AV16" s="135"/>
      <c r="AW16" s="135"/>
      <c r="AX16" s="135"/>
      <c r="AY16" s="135"/>
      <c r="AZ16" s="135"/>
      <c r="BA16" s="135"/>
      <c r="BB16" s="135"/>
      <c r="BC16" s="135"/>
      <c r="BD16" s="135"/>
      <c r="BE16" s="135"/>
      <c r="BF16" s="135"/>
      <c r="BG16" s="135"/>
      <c r="BI16" s="127" t="s">
        <v>172</v>
      </c>
    </row>
    <row r="17" spans="1:63" s="96" customFormat="1" ht="35.1" customHeight="1" x14ac:dyDescent="0.2">
      <c r="A17" s="125">
        <v>76</v>
      </c>
      <c r="C17" s="122" t="s">
        <v>78</v>
      </c>
      <c r="E17" s="219"/>
      <c r="F17" s="125" t="s">
        <v>181</v>
      </c>
      <c r="G17" s="123" t="s">
        <v>217</v>
      </c>
      <c r="I17" s="122" t="s">
        <v>218</v>
      </c>
      <c r="J17" s="100" t="s">
        <v>219</v>
      </c>
      <c r="K17" s="124" t="s">
        <v>220</v>
      </c>
      <c r="L17" s="124" t="s">
        <v>221</v>
      </c>
      <c r="M17" s="122">
        <v>1</v>
      </c>
      <c r="P17" s="98" t="s">
        <v>222</v>
      </c>
      <c r="T17" s="95">
        <v>1</v>
      </c>
      <c r="V17" s="103">
        <v>44470</v>
      </c>
      <c r="W17" s="106">
        <v>44804</v>
      </c>
      <c r="X17" s="114">
        <v>44603</v>
      </c>
      <c r="Y17" s="151" t="s">
        <v>284</v>
      </c>
      <c r="Z17" s="19">
        <v>0.25</v>
      </c>
      <c r="AA17" s="23">
        <f t="shared" si="20"/>
        <v>0.25</v>
      </c>
      <c r="AB17" s="24">
        <f t="shared" si="21"/>
        <v>0.25</v>
      </c>
      <c r="AC17" s="18" t="str">
        <f t="shared" si="22"/>
        <v>ALERTA</v>
      </c>
      <c r="AD17" s="149" t="s">
        <v>285</v>
      </c>
      <c r="AE17" s="113" t="s">
        <v>275</v>
      </c>
      <c r="AF17" s="10" t="str">
        <f>IF(AB17=100%,IF(AB17&gt;25%,"CUMPLIDA","PENDIENTE"),IF(AB17&lt;25%,"ATENCIÓN","PENDIENTE"))</f>
        <v>PENDIENTE</v>
      </c>
      <c r="AG17" s="134">
        <v>44637</v>
      </c>
      <c r="AH17" s="185" t="s">
        <v>297</v>
      </c>
      <c r="AI17" s="19">
        <v>0.25</v>
      </c>
      <c r="AJ17" s="23">
        <f t="shared" ref="AJ17" si="24">IF(AI17="","",IF(OR($M17=0,$M17="",AG17=""),"",AI17/$M17))</f>
        <v>0.25</v>
      </c>
      <c r="AK17" s="24">
        <f t="shared" ref="AK17" si="25">(IF(OR($T17="",AJ17=""),"",IF(OR($T17=0,AJ17=0),0,IF((AJ17*100%)/$T17&gt;100%,100%,(AJ17*100%)/$T17))))</f>
        <v>0.25</v>
      </c>
      <c r="AL17" s="18" t="str">
        <f t="shared" ref="AL17" si="26">IF(AI17="","",IF(AK17&lt;100%, IF(AK17&lt;50%, "ALERTA","EN TERMINO"), IF(AK17=100%, "OK", "EN TERMINO")))</f>
        <v>ALERTA</v>
      </c>
      <c r="AM17" s="186" t="s">
        <v>308</v>
      </c>
      <c r="AN17" s="184" t="s">
        <v>276</v>
      </c>
      <c r="AO17" s="10" t="str">
        <f>IF(AK17=100%,IF(AK17&gt;25%,"CUMPLIDA","PENDIENTE"),IF(AK17&lt;25%,"INCUMPLIDA","PENDIENTE"))</f>
        <v>PENDIENTE</v>
      </c>
      <c r="AP17" s="135"/>
      <c r="AQ17" s="135"/>
      <c r="AR17" s="135"/>
      <c r="AS17" s="135"/>
      <c r="AT17" s="135"/>
      <c r="AU17" s="135"/>
      <c r="AV17" s="135"/>
      <c r="AW17" s="135"/>
      <c r="AX17" s="135"/>
      <c r="AY17" s="135"/>
      <c r="AZ17" s="135"/>
      <c r="BA17" s="135"/>
      <c r="BB17" s="135"/>
      <c r="BC17" s="135"/>
      <c r="BD17" s="135"/>
      <c r="BE17" s="135"/>
      <c r="BF17" s="135"/>
      <c r="BG17" s="135"/>
      <c r="BI17" s="127" t="s">
        <v>172</v>
      </c>
    </row>
    <row r="18" spans="1:63" s="96" customFormat="1" ht="35.1" customHeight="1" x14ac:dyDescent="0.2">
      <c r="A18" s="125">
        <v>76</v>
      </c>
      <c r="C18" s="122" t="s">
        <v>78</v>
      </c>
      <c r="E18" s="219"/>
      <c r="F18" s="125" t="s">
        <v>181</v>
      </c>
      <c r="G18" s="123" t="s">
        <v>223</v>
      </c>
      <c r="I18" s="122" t="s">
        <v>224</v>
      </c>
      <c r="J18" s="100" t="s">
        <v>225</v>
      </c>
      <c r="K18" s="124" t="s">
        <v>226</v>
      </c>
      <c r="L18" s="124" t="s">
        <v>211</v>
      </c>
      <c r="M18" s="105">
        <v>1</v>
      </c>
      <c r="P18" s="98" t="s">
        <v>206</v>
      </c>
      <c r="T18" s="95">
        <v>1</v>
      </c>
      <c r="V18" s="106">
        <v>44470</v>
      </c>
      <c r="W18" s="161">
        <v>44592</v>
      </c>
      <c r="X18" s="114">
        <v>44603</v>
      </c>
      <c r="Y18" s="151" t="s">
        <v>286</v>
      </c>
      <c r="Z18" s="19">
        <v>100</v>
      </c>
      <c r="AA18" s="23">
        <f t="shared" si="20"/>
        <v>100</v>
      </c>
      <c r="AB18" s="24">
        <f t="shared" si="21"/>
        <v>1</v>
      </c>
      <c r="AC18" s="18" t="str">
        <f t="shared" si="22"/>
        <v>OK</v>
      </c>
      <c r="AD18" s="159" t="s">
        <v>278</v>
      </c>
      <c r="AE18" s="113" t="s">
        <v>275</v>
      </c>
      <c r="AF18" s="10" t="str">
        <f t="shared" si="23"/>
        <v>CUMPLIDA</v>
      </c>
      <c r="AG18" s="134"/>
      <c r="AH18" s="135"/>
      <c r="AI18" s="135"/>
      <c r="AJ18" s="135"/>
      <c r="AK18" s="135"/>
      <c r="AL18" s="135"/>
      <c r="AM18" s="135"/>
      <c r="AN18" s="135"/>
      <c r="AO18" s="135"/>
      <c r="AP18" s="135"/>
      <c r="AQ18" s="135"/>
      <c r="AR18" s="135"/>
      <c r="AS18" s="135"/>
      <c r="AT18" s="135"/>
      <c r="AU18" s="135"/>
      <c r="AV18" s="135"/>
      <c r="AW18" s="135"/>
      <c r="AX18" s="135"/>
      <c r="AY18" s="135"/>
      <c r="AZ18" s="135"/>
      <c r="BA18" s="135"/>
      <c r="BB18" s="135"/>
      <c r="BC18" s="135"/>
      <c r="BD18" s="135"/>
      <c r="BE18" s="135"/>
      <c r="BF18" s="135"/>
      <c r="BG18" s="135"/>
      <c r="BI18" s="127" t="s">
        <v>172</v>
      </c>
    </row>
    <row r="19" spans="1:63" s="96" customFormat="1" ht="48.75" customHeight="1" x14ac:dyDescent="0.2">
      <c r="A19" s="125">
        <v>76</v>
      </c>
      <c r="C19" s="122" t="s">
        <v>78</v>
      </c>
      <c r="E19" s="219"/>
      <c r="F19" s="125" t="s">
        <v>181</v>
      </c>
      <c r="G19" s="123" t="s">
        <v>227</v>
      </c>
      <c r="I19" s="122" t="s">
        <v>228</v>
      </c>
      <c r="J19" s="100" t="s">
        <v>229</v>
      </c>
      <c r="K19" s="124" t="s">
        <v>230</v>
      </c>
      <c r="L19" s="124" t="s">
        <v>231</v>
      </c>
      <c r="M19" s="122">
        <v>1</v>
      </c>
      <c r="P19" s="98" t="s">
        <v>206</v>
      </c>
      <c r="T19" s="95">
        <v>1</v>
      </c>
      <c r="V19" s="106">
        <v>44470</v>
      </c>
      <c r="W19" s="161">
        <v>44592</v>
      </c>
      <c r="X19" s="114">
        <v>44603</v>
      </c>
      <c r="Y19" s="152"/>
      <c r="Z19" s="19">
        <v>0.8</v>
      </c>
      <c r="AA19" s="20">
        <f t="shared" si="20"/>
        <v>0.8</v>
      </c>
      <c r="AB19" s="22">
        <f t="shared" si="21"/>
        <v>0.8</v>
      </c>
      <c r="AC19" s="1" t="str">
        <f t="shared" si="22"/>
        <v>EN TERMINO</v>
      </c>
      <c r="AD19" s="172" t="s">
        <v>287</v>
      </c>
      <c r="AE19" s="113" t="s">
        <v>275</v>
      </c>
      <c r="AF19" s="10" t="str">
        <f>IF(AB19=100%,IF(AB19&gt;25%,"CUMPLIDA","PENDIENTE"),IF(AB19&lt;100%,"INCUMPLIDA","PENDIENTE"))</f>
        <v>INCUMPLIDA</v>
      </c>
      <c r="AG19" s="134">
        <v>44637</v>
      </c>
      <c r="AH19" s="187" t="s">
        <v>298</v>
      </c>
      <c r="AI19" s="19">
        <v>1</v>
      </c>
      <c r="AJ19" s="23">
        <f t="shared" ref="AJ19" si="27">IF(AI19="","",IF(OR($M19=0,$M19="",AG19=""),"",AI19/$M19))</f>
        <v>1</v>
      </c>
      <c r="AK19" s="24">
        <f t="shared" ref="AK19" si="28">(IF(OR($T19="",AJ19=""),"",IF(OR($T19=0,AJ19=0),0,IF((AJ19*100%)/$T19&gt;100%,100%,(AJ19*100%)/$T19))))</f>
        <v>1</v>
      </c>
      <c r="AL19" s="18" t="str">
        <f t="shared" ref="AL19" si="29">IF(AI19="","",IF(AK19&lt;100%, IF(AK19&lt;50%, "ALERTA","EN TERMINO"), IF(AK19=100%, "OK", "EN TERMINO")))</f>
        <v>OK</v>
      </c>
      <c r="AM19" s="192" t="s">
        <v>310</v>
      </c>
      <c r="AN19" s="184" t="s">
        <v>276</v>
      </c>
      <c r="AO19" s="10" t="str">
        <f t="shared" ref="AO19:AO24" si="30">IF(AK19=100%,IF(AK19&gt;25%,"CUMPLIDA","PENDIENTE"),IF(AK19&lt;100%,"INCUMPLIDA","PENDIENTE"))</f>
        <v>CUMPLIDA</v>
      </c>
      <c r="AP19" s="135"/>
      <c r="AQ19" s="135"/>
      <c r="AR19" s="135"/>
      <c r="AS19" s="135"/>
      <c r="AT19" s="135"/>
      <c r="AU19" s="135"/>
      <c r="AV19" s="135"/>
      <c r="AW19" s="135"/>
      <c r="AX19" s="135"/>
      <c r="AY19" s="135"/>
      <c r="AZ19" s="135"/>
      <c r="BA19" s="135"/>
      <c r="BB19" s="135"/>
      <c r="BC19" s="135"/>
      <c r="BD19" s="135"/>
      <c r="BE19" s="135"/>
      <c r="BF19" s="135"/>
      <c r="BG19" s="135"/>
      <c r="BI19" s="127" t="s">
        <v>172</v>
      </c>
    </row>
    <row r="20" spans="1:63" s="96" customFormat="1" ht="35.1" customHeight="1" x14ac:dyDescent="0.2">
      <c r="A20" s="125">
        <v>76</v>
      </c>
      <c r="C20" s="122" t="s">
        <v>78</v>
      </c>
      <c r="E20" s="219"/>
      <c r="F20" s="125" t="s">
        <v>181</v>
      </c>
      <c r="G20" s="220" t="s">
        <v>232</v>
      </c>
      <c r="I20" s="218" t="s">
        <v>233</v>
      </c>
      <c r="J20" s="218" t="s">
        <v>234</v>
      </c>
      <c r="K20" s="124" t="s">
        <v>235</v>
      </c>
      <c r="L20" s="124" t="s">
        <v>236</v>
      </c>
      <c r="M20" s="107">
        <v>1</v>
      </c>
      <c r="P20" s="98" t="s">
        <v>206</v>
      </c>
      <c r="T20" s="95">
        <v>1</v>
      </c>
      <c r="V20" s="106">
        <v>44470</v>
      </c>
      <c r="W20" s="161">
        <v>44592</v>
      </c>
      <c r="X20" s="114">
        <v>44603</v>
      </c>
      <c r="Y20" s="152"/>
      <c r="Z20" s="19">
        <v>0.5</v>
      </c>
      <c r="AA20" s="20">
        <f t="shared" si="20"/>
        <v>0.5</v>
      </c>
      <c r="AB20" s="22">
        <f t="shared" si="21"/>
        <v>0.5</v>
      </c>
      <c r="AC20" s="1" t="str">
        <f t="shared" si="22"/>
        <v>EN TERMINO</v>
      </c>
      <c r="AD20" s="172" t="s">
        <v>293</v>
      </c>
      <c r="AE20" s="113" t="s">
        <v>275</v>
      </c>
      <c r="AF20" s="10" t="str">
        <f>IF(AB20=100%,IF(AB20&gt;25%,"CUMPLIDA","PENDIENTE"),IF(AB20&lt;100%,"INCUMPLIDA","PENDIENTE"))</f>
        <v>INCUMPLIDA</v>
      </c>
      <c r="AG20" s="134">
        <v>44637</v>
      </c>
      <c r="AH20" s="82" t="s">
        <v>299</v>
      </c>
      <c r="AI20" s="19">
        <v>3</v>
      </c>
      <c r="AJ20" s="23">
        <f t="shared" ref="AJ20" si="31">IF(AI20="","",IF(OR($M20=0,$M20="",AG20=""),"",AI20/$M20))</f>
        <v>3</v>
      </c>
      <c r="AK20" s="24">
        <f t="shared" ref="AK20" si="32">(IF(OR($T20="",AJ20=""),"",IF(OR($T20=0,AJ20=0),0,IF((AJ20*100%)/$T20&gt;100%,100%,(AJ20*100%)/$T20))))</f>
        <v>1</v>
      </c>
      <c r="AL20" s="18" t="str">
        <f t="shared" ref="AL20" si="33">IF(AI20="","",IF(AK20&lt;100%, IF(AK20&lt;50%, "ALERTA","EN TERMINO"), IF(AK20=100%, "OK", "EN TERMINO")))</f>
        <v>OK</v>
      </c>
      <c r="AM20" s="193" t="s">
        <v>340</v>
      </c>
      <c r="AN20" s="184" t="s">
        <v>276</v>
      </c>
      <c r="AO20" s="10" t="str">
        <f t="shared" si="30"/>
        <v>CUMPLIDA</v>
      </c>
      <c r="AP20" s="135"/>
      <c r="AQ20" s="135"/>
      <c r="AR20" s="135"/>
      <c r="AS20" s="135"/>
      <c r="AT20" s="135"/>
      <c r="AU20" s="135"/>
      <c r="AV20" s="135"/>
      <c r="AW20" s="135"/>
      <c r="AX20" s="135"/>
      <c r="AY20" s="135"/>
      <c r="AZ20" s="135"/>
      <c r="BA20" s="135"/>
      <c r="BB20" s="135"/>
      <c r="BC20" s="135"/>
      <c r="BD20" s="135"/>
      <c r="BE20" s="135"/>
      <c r="BF20" s="135"/>
      <c r="BG20" s="135"/>
      <c r="BI20" s="127" t="s">
        <v>172</v>
      </c>
    </row>
    <row r="21" spans="1:63" s="154" customFormat="1" ht="90" customHeight="1" x14ac:dyDescent="0.25">
      <c r="A21" s="147">
        <v>76</v>
      </c>
      <c r="C21" s="149" t="s">
        <v>78</v>
      </c>
      <c r="E21" s="219"/>
      <c r="F21" s="147" t="s">
        <v>181</v>
      </c>
      <c r="G21" s="220"/>
      <c r="I21" s="218"/>
      <c r="J21" s="218"/>
      <c r="K21" s="149" t="s">
        <v>237</v>
      </c>
      <c r="L21" s="149" t="s">
        <v>238</v>
      </c>
      <c r="M21" s="149">
        <v>2</v>
      </c>
      <c r="P21" s="164" t="s">
        <v>206</v>
      </c>
      <c r="T21" s="95">
        <v>1</v>
      </c>
      <c r="V21" s="106">
        <v>44501</v>
      </c>
      <c r="W21" s="129">
        <v>44651</v>
      </c>
      <c r="X21" s="114">
        <v>44603</v>
      </c>
      <c r="Y21" s="159" t="s">
        <v>273</v>
      </c>
      <c r="Z21" s="19">
        <v>0.8</v>
      </c>
      <c r="AA21" s="20">
        <f>IF(Z21="","",IF(OR($M21=0,$M21="",X21=""),"",Z21/$M21))</f>
        <v>0.4</v>
      </c>
      <c r="AB21" s="22">
        <f>(IF(OR($T21="",AA21=""),"",IF(OR($T21=0,AA21=0),0,IF((AA21*100%)/$T21&gt;100%,100%,(AA21*100%)/$T21))))</f>
        <v>0.4</v>
      </c>
      <c r="AC21" s="1" t="str">
        <f>IF(Z21="","",IF(AB21&lt;100%, IF(AB21&lt;50%, "ALERTA","EN TERMINO"), IF(AB21=100%, "OK", "EN TERMINO")))</f>
        <v>ALERTA</v>
      </c>
      <c r="AD21" s="173" t="s">
        <v>288</v>
      </c>
      <c r="AE21" s="113" t="s">
        <v>275</v>
      </c>
      <c r="AF21" s="10" t="str">
        <f>IF(AB21=100%,IF(AB21&gt;25%,"CUMPLIDA","PENDIENTE"),IF(AB21&lt;25%,"ATENCIÓN","PENDIENTE"))</f>
        <v>PENDIENTE</v>
      </c>
      <c r="AG21" s="134">
        <v>44637</v>
      </c>
      <c r="AH21" s="82" t="s">
        <v>299</v>
      </c>
      <c r="AI21" s="19">
        <v>2</v>
      </c>
      <c r="AJ21" s="142">
        <f>IF(AI21="","",IF(OR($M21=0,$M21="",AG21=""),"",AI21/$M21))</f>
        <v>1</v>
      </c>
      <c r="AK21" s="115">
        <f t="shared" ref="AK21" si="34">(IF(OR($T21="",AJ21=""),"",IF(OR($T21=0,AJ21=0),0,IF((AJ21*100%)/$T21&gt;100%,100%,(AJ21*100%)/$T21))))</f>
        <v>1</v>
      </c>
      <c r="AL21" s="15" t="str">
        <f t="shared" ref="AL21" si="35">IF(AI21="","",IF(AK21&lt;100%, IF(AK21&lt;50%, "ALERTA","EN TERMINO"), IF(AK21=100%, "OK", "EN TERMINO")))</f>
        <v>OK</v>
      </c>
      <c r="AM21" s="196" t="s">
        <v>341</v>
      </c>
      <c r="AN21" s="184" t="s">
        <v>276</v>
      </c>
      <c r="AO21" s="10" t="str">
        <f t="shared" si="30"/>
        <v>CUMPLIDA</v>
      </c>
      <c r="AP21" s="156"/>
      <c r="AQ21" s="156"/>
      <c r="AR21" s="156"/>
      <c r="AS21" s="156"/>
      <c r="AT21" s="156"/>
      <c r="AU21" s="156"/>
      <c r="AV21" s="156"/>
      <c r="AW21" s="156"/>
      <c r="AX21" s="156"/>
      <c r="AY21" s="156"/>
      <c r="AZ21" s="156"/>
      <c r="BA21" s="156"/>
      <c r="BB21" s="156"/>
      <c r="BC21" s="156"/>
      <c r="BD21" s="156"/>
      <c r="BE21" s="156"/>
      <c r="BF21" s="156"/>
      <c r="BG21" s="156"/>
      <c r="BI21" s="127" t="s">
        <v>172</v>
      </c>
    </row>
    <row r="22" spans="1:63" s="96" customFormat="1" ht="35.1" customHeight="1" x14ac:dyDescent="0.2">
      <c r="A22" s="125">
        <v>76</v>
      </c>
      <c r="C22" s="122" t="s">
        <v>78</v>
      </c>
      <c r="E22" s="219"/>
      <c r="F22" s="125" t="s">
        <v>181</v>
      </c>
      <c r="G22" s="220" t="s">
        <v>239</v>
      </c>
      <c r="I22" s="218" t="s">
        <v>240</v>
      </c>
      <c r="J22" s="218" t="s">
        <v>241</v>
      </c>
      <c r="K22" s="124" t="s">
        <v>237</v>
      </c>
      <c r="L22" s="124" t="s">
        <v>238</v>
      </c>
      <c r="M22" s="122">
        <v>2</v>
      </c>
      <c r="P22" s="98" t="s">
        <v>206</v>
      </c>
      <c r="T22" s="95">
        <v>1</v>
      </c>
      <c r="V22" s="106">
        <v>44501</v>
      </c>
      <c r="W22" s="129">
        <v>44651</v>
      </c>
      <c r="X22" s="114">
        <v>44603</v>
      </c>
      <c r="Y22" s="152" t="str">
        <f>+Y21</f>
        <v xml:space="preserve">Se revisó la Resolución 426 de 2019 de la CGN y se estan proyectando los cambios que apliquen a la Política Contable de la Lotería </v>
      </c>
      <c r="Z22" s="19">
        <v>0.8</v>
      </c>
      <c r="AA22" s="20">
        <f t="shared" ref="AA22:AA24" si="36">IF(Z22="","",IF(OR($M22=0,$M22="",X22=""),"",Z22/$M22))</f>
        <v>0.4</v>
      </c>
      <c r="AB22" s="22">
        <f t="shared" ref="AB22:AB24" si="37">(IF(OR($T22="",AA22=""),"",IF(OR($T22=0,AA22=0),0,IF((AA22*100%)/$T22&gt;100%,100%,(AA22*100%)/$T22))))</f>
        <v>0.4</v>
      </c>
      <c r="AC22" s="1" t="str">
        <f t="shared" ref="AC22:AC24" si="38">IF(Z22="","",IF(AB22&lt;100%, IF(AB22&lt;50%, "ALERTA","EN TERMINO"), IF(AB22=100%, "OK", "EN TERMINO")))</f>
        <v>ALERTA</v>
      </c>
      <c r="AD22" s="173" t="s">
        <v>288</v>
      </c>
      <c r="AE22" s="113" t="s">
        <v>275</v>
      </c>
      <c r="AF22" s="10" t="str">
        <f t="shared" ref="AF22:AF24" si="39">IF(AB22=100%,IF(AB22&gt;25%,"CUMPLIDA","PENDIENTE"),IF(AB22&lt;25%,"ATENCIÓN","PENDIENTE"))</f>
        <v>PENDIENTE</v>
      </c>
      <c r="AG22" s="134">
        <v>44637</v>
      </c>
      <c r="AH22" s="82" t="s">
        <v>299</v>
      </c>
      <c r="AI22" s="19">
        <v>2</v>
      </c>
      <c r="AJ22" s="142">
        <f>IF(AI22="","",IF(OR($M22=0,$M22="",AG22=""),"",AI22/$M22))</f>
        <v>1</v>
      </c>
      <c r="AK22" s="115">
        <f t="shared" ref="AK22" si="40">(IF(OR($T22="",AJ22=""),"",IF(OR($T22=0,AJ22=0),0,IF((AJ22*100%)/$T22&gt;100%,100%,(AJ22*100%)/$T22))))</f>
        <v>1</v>
      </c>
      <c r="AL22" s="15" t="str">
        <f t="shared" ref="AL22:AL26" si="41">IF(AI22="","",IF(AK22&lt;100%, IF(AK22&lt;50%, "ALERTA","EN TERMINO"), IF(AK22=100%, "OK", "EN TERMINO")))</f>
        <v>OK</v>
      </c>
      <c r="AM22" s="196" t="s">
        <v>341</v>
      </c>
      <c r="AN22" s="184" t="s">
        <v>276</v>
      </c>
      <c r="AO22" s="10" t="str">
        <f t="shared" si="30"/>
        <v>CUMPLIDA</v>
      </c>
      <c r="AP22" s="135"/>
      <c r="AQ22" s="135"/>
      <c r="AR22" s="135"/>
      <c r="AS22" s="135"/>
      <c r="AT22" s="135"/>
      <c r="AU22" s="135"/>
      <c r="AV22" s="135"/>
      <c r="AW22" s="135"/>
      <c r="AX22" s="135"/>
      <c r="AY22" s="135"/>
      <c r="AZ22" s="135"/>
      <c r="BA22" s="135"/>
      <c r="BB22" s="135"/>
      <c r="BC22" s="135"/>
      <c r="BD22" s="135"/>
      <c r="BE22" s="135"/>
      <c r="BF22" s="135"/>
      <c r="BG22" s="135"/>
      <c r="BI22" s="127" t="s">
        <v>172</v>
      </c>
    </row>
    <row r="23" spans="1:63" s="96" customFormat="1" ht="35.1" customHeight="1" x14ac:dyDescent="0.2">
      <c r="A23" s="125">
        <v>76</v>
      </c>
      <c r="C23" s="122" t="s">
        <v>78</v>
      </c>
      <c r="E23" s="219"/>
      <c r="F23" s="125" t="s">
        <v>181</v>
      </c>
      <c r="G23" s="220"/>
      <c r="I23" s="218"/>
      <c r="J23" s="218"/>
      <c r="K23" s="124" t="s">
        <v>237</v>
      </c>
      <c r="L23" s="124" t="s">
        <v>238</v>
      </c>
      <c r="M23" s="122">
        <v>2</v>
      </c>
      <c r="P23" s="98" t="s">
        <v>206</v>
      </c>
      <c r="T23" s="95">
        <v>1</v>
      </c>
      <c r="V23" s="106">
        <v>44501</v>
      </c>
      <c r="W23" s="129">
        <v>44651</v>
      </c>
      <c r="X23" s="114">
        <v>44603</v>
      </c>
      <c r="Y23" s="152" t="str">
        <f>+Y22</f>
        <v xml:space="preserve">Se revisó la Resolución 426 de 2019 de la CGN y se estan proyectando los cambios que apliquen a la Política Contable de la Lotería </v>
      </c>
      <c r="Z23" s="19">
        <v>0.8</v>
      </c>
      <c r="AA23" s="20">
        <f t="shared" si="36"/>
        <v>0.4</v>
      </c>
      <c r="AB23" s="22">
        <f t="shared" si="37"/>
        <v>0.4</v>
      </c>
      <c r="AC23" s="1" t="str">
        <f t="shared" si="38"/>
        <v>ALERTA</v>
      </c>
      <c r="AD23" s="173" t="s">
        <v>288</v>
      </c>
      <c r="AE23" s="113" t="s">
        <v>275</v>
      </c>
      <c r="AF23" s="10" t="str">
        <f t="shared" si="39"/>
        <v>PENDIENTE</v>
      </c>
      <c r="AG23" s="134">
        <v>44637</v>
      </c>
      <c r="AH23" s="82" t="s">
        <v>299</v>
      </c>
      <c r="AI23" s="19">
        <v>2</v>
      </c>
      <c r="AJ23" s="142">
        <f>IF(AI23="","",IF(OR($M23=0,$M23="",AG23=""),"",AI23/$M23))</f>
        <v>1</v>
      </c>
      <c r="AK23" s="115">
        <f t="shared" ref="AK23" si="42">(IF(OR($T23="",AJ23=""),"",IF(OR($T23=0,AJ23=0),0,IF((AJ23*100%)/$T23&gt;100%,100%,(AJ23*100%)/$T23))))</f>
        <v>1</v>
      </c>
      <c r="AL23" s="15" t="str">
        <f t="shared" si="41"/>
        <v>OK</v>
      </c>
      <c r="AM23" s="196" t="s">
        <v>343</v>
      </c>
      <c r="AN23" s="184" t="s">
        <v>276</v>
      </c>
      <c r="AO23" s="10" t="str">
        <f t="shared" si="30"/>
        <v>CUMPLIDA</v>
      </c>
      <c r="AP23" s="135"/>
      <c r="AQ23" s="135"/>
      <c r="AR23" s="135"/>
      <c r="AS23" s="135"/>
      <c r="AT23" s="135"/>
      <c r="AU23" s="135"/>
      <c r="AV23" s="135"/>
      <c r="AW23" s="135"/>
      <c r="AX23" s="135"/>
      <c r="AY23" s="135"/>
      <c r="AZ23" s="135"/>
      <c r="BA23" s="135"/>
      <c r="BB23" s="135"/>
      <c r="BC23" s="135"/>
      <c r="BD23" s="135"/>
      <c r="BE23" s="135"/>
      <c r="BF23" s="135"/>
      <c r="BG23" s="135"/>
      <c r="BI23" s="127" t="s">
        <v>172</v>
      </c>
    </row>
    <row r="24" spans="1:63" s="96" customFormat="1" ht="35.1" customHeight="1" x14ac:dyDescent="0.2">
      <c r="A24" s="125">
        <v>76</v>
      </c>
      <c r="C24" s="122" t="s">
        <v>78</v>
      </c>
      <c r="E24" s="219"/>
      <c r="F24" s="125" t="s">
        <v>181</v>
      </c>
      <c r="G24" s="220"/>
      <c r="I24" s="218"/>
      <c r="J24" s="218"/>
      <c r="K24" s="124" t="s">
        <v>242</v>
      </c>
      <c r="L24" s="124" t="s">
        <v>243</v>
      </c>
      <c r="M24" s="122">
        <v>2</v>
      </c>
      <c r="P24" s="98" t="s">
        <v>206</v>
      </c>
      <c r="T24" s="95">
        <v>1</v>
      </c>
      <c r="V24" s="106">
        <v>44501</v>
      </c>
      <c r="W24" s="129">
        <v>44651</v>
      </c>
      <c r="X24" s="114">
        <v>44603</v>
      </c>
      <c r="Y24" s="152"/>
      <c r="Z24" s="19">
        <v>0</v>
      </c>
      <c r="AA24" s="20">
        <f t="shared" si="36"/>
        <v>0</v>
      </c>
      <c r="AB24" s="22">
        <f t="shared" si="37"/>
        <v>0</v>
      </c>
      <c r="AC24" s="1" t="str">
        <f t="shared" si="38"/>
        <v>ALERTA</v>
      </c>
      <c r="AD24" s="174" t="s">
        <v>294</v>
      </c>
      <c r="AE24" s="113" t="s">
        <v>275</v>
      </c>
      <c r="AF24" s="10" t="str">
        <f t="shared" si="39"/>
        <v>ATENCIÓN</v>
      </c>
      <c r="AG24" s="134">
        <v>44637</v>
      </c>
      <c r="AH24" s="82" t="s">
        <v>299</v>
      </c>
      <c r="AI24" s="19">
        <v>2</v>
      </c>
      <c r="AJ24" s="142">
        <f>IF(AI24="","",IF(OR($M24=0,$M24="",AG24=""),"",AI24/$M24))</f>
        <v>1</v>
      </c>
      <c r="AK24" s="115">
        <f t="shared" ref="AK24" si="43">(IF(OR($T24="",AJ24=""),"",IF(OR($T24=0,AJ24=0),0,IF((AJ24*100%)/$T24&gt;100%,100%,(AJ24*100%)/$T24))))</f>
        <v>1</v>
      </c>
      <c r="AL24" s="15" t="str">
        <f t="shared" si="41"/>
        <v>OK</v>
      </c>
      <c r="AM24" s="196" t="s">
        <v>342</v>
      </c>
      <c r="AN24" s="184" t="s">
        <v>276</v>
      </c>
      <c r="AO24" s="10" t="str">
        <f t="shared" si="30"/>
        <v>CUMPLIDA</v>
      </c>
      <c r="AP24" s="135"/>
      <c r="AQ24" s="135"/>
      <c r="AR24" s="135"/>
      <c r="AS24" s="135"/>
      <c r="AT24" s="135"/>
      <c r="AU24" s="135"/>
      <c r="AV24" s="135"/>
      <c r="AW24" s="135"/>
      <c r="AX24" s="135"/>
      <c r="AY24" s="135"/>
      <c r="AZ24" s="135"/>
      <c r="BA24" s="135"/>
      <c r="BB24" s="135"/>
      <c r="BC24" s="135"/>
      <c r="BD24" s="135"/>
      <c r="BE24" s="135"/>
      <c r="BF24" s="135"/>
      <c r="BG24" s="135"/>
      <c r="BI24" s="127" t="s">
        <v>172</v>
      </c>
    </row>
    <row r="25" spans="1:63" s="154" customFormat="1" ht="35.1" customHeight="1" x14ac:dyDescent="0.25">
      <c r="A25" s="147">
        <v>76</v>
      </c>
      <c r="C25" s="149" t="s">
        <v>78</v>
      </c>
      <c r="E25" s="219"/>
      <c r="F25" s="147" t="s">
        <v>181</v>
      </c>
      <c r="G25" s="148" t="s">
        <v>244</v>
      </c>
      <c r="I25" s="149" t="s">
        <v>245</v>
      </c>
      <c r="J25" s="100" t="s">
        <v>246</v>
      </c>
      <c r="K25" s="149" t="s">
        <v>247</v>
      </c>
      <c r="L25" s="149" t="s">
        <v>194</v>
      </c>
      <c r="M25" s="101">
        <v>2</v>
      </c>
      <c r="P25" s="155" t="s">
        <v>195</v>
      </c>
      <c r="T25" s="95">
        <v>1</v>
      </c>
      <c r="V25" s="103">
        <v>44455</v>
      </c>
      <c r="W25" s="103">
        <v>44592</v>
      </c>
      <c r="X25" s="114" t="s">
        <v>267</v>
      </c>
      <c r="Y25" s="153"/>
      <c r="Z25" s="19">
        <v>2</v>
      </c>
      <c r="AA25" s="23">
        <f>IF(Z25="","",IF(OR($M25=0,$M25="",X25=""),"",Z25/$M25))</f>
        <v>1</v>
      </c>
      <c r="AB25" s="24">
        <f t="shared" ref="AB25" si="44">(IF(OR($T25="",AA25=""),"",IF(OR($T25=0,AA25=0),0,IF((AA25*100%)/$T25&gt;100%,100%,(AA25*100%)/$T25))))</f>
        <v>1</v>
      </c>
      <c r="AC25" s="18" t="str">
        <f t="shared" ref="AC25" si="45">IF(Z25="","",IF(AB25&lt;100%, IF(AB25&lt;50%, "ALERTA","EN TERMINO"), IF(AB25=100%, "OK", "EN TERMINO")))</f>
        <v>OK</v>
      </c>
      <c r="AD25" s="113" t="s">
        <v>278</v>
      </c>
      <c r="AE25" s="113" t="s">
        <v>275</v>
      </c>
      <c r="AF25" s="10" t="str">
        <f t="shared" ref="AF25" si="46">IF(AB25=100%,IF(AB25&gt;25%,"CUMPLIDA","PENDIENTE"),IF(AB25&lt;25%,"INCUMPLIDA","PENDIENTE"))</f>
        <v>CUMPLIDA</v>
      </c>
      <c r="AG25" s="156"/>
      <c r="AH25" s="156"/>
      <c r="AI25" s="156"/>
      <c r="AJ25" s="156"/>
      <c r="AK25" s="156"/>
      <c r="AL25" s="156"/>
      <c r="AM25" s="156"/>
      <c r="AN25" s="156"/>
      <c r="AO25" s="156"/>
      <c r="AP25" s="156"/>
      <c r="AQ25" s="156"/>
      <c r="AR25" s="156"/>
      <c r="AS25" s="156"/>
      <c r="AT25" s="156"/>
      <c r="AU25" s="156"/>
      <c r="AV25" s="156"/>
      <c r="AW25" s="156"/>
      <c r="AX25" s="156"/>
      <c r="AY25" s="156"/>
      <c r="AZ25" s="156"/>
      <c r="BA25" s="156"/>
      <c r="BB25" s="156"/>
      <c r="BC25" s="156"/>
      <c r="BD25" s="156"/>
      <c r="BE25" s="156"/>
      <c r="BF25" s="156"/>
      <c r="BG25" s="156"/>
      <c r="BI25" s="127" t="s">
        <v>172</v>
      </c>
      <c r="BK25" s="75" t="s">
        <v>262</v>
      </c>
    </row>
    <row r="26" spans="1:63" s="96" customFormat="1" ht="35.1" customHeight="1" x14ac:dyDescent="0.2">
      <c r="A26" s="125">
        <v>76</v>
      </c>
      <c r="C26" s="122" t="s">
        <v>78</v>
      </c>
      <c r="E26" s="219"/>
      <c r="F26" s="222" t="s">
        <v>181</v>
      </c>
      <c r="G26" s="220" t="s">
        <v>248</v>
      </c>
      <c r="I26" s="218" t="s">
        <v>249</v>
      </c>
      <c r="J26" s="218" t="s">
        <v>250</v>
      </c>
      <c r="K26" s="124" t="s">
        <v>251</v>
      </c>
      <c r="L26" s="124" t="s">
        <v>252</v>
      </c>
      <c r="M26" s="108">
        <v>1</v>
      </c>
      <c r="P26" s="98" t="s">
        <v>206</v>
      </c>
      <c r="T26" s="95">
        <v>1</v>
      </c>
      <c r="V26" s="106">
        <v>44470</v>
      </c>
      <c r="W26" s="161">
        <v>44620</v>
      </c>
      <c r="X26" s="114">
        <v>44603</v>
      </c>
      <c r="Y26" s="157"/>
      <c r="Z26" s="19">
        <v>0</v>
      </c>
      <c r="AA26" s="23">
        <f>IF(Z26="","",IF(OR($M26=0,$M26="",X26=""),"",Z26/$M26))</f>
        <v>0</v>
      </c>
      <c r="AB26" s="24">
        <f t="shared" ref="AB26:AB28" si="47">(IF(OR($T26="",AA26=""),"",IF(OR($T26=0,AA26=0),0,IF((AA26*100%)/$T26&gt;100%,100%,(AA26*100%)/$T26))))</f>
        <v>0</v>
      </c>
      <c r="AC26" s="18" t="str">
        <f t="shared" ref="AC26:AC28" si="48">IF(Z26="","",IF(AB26&lt;100%, IF(AB26&lt;50%, "ALERTA","EN TERMINO"), IF(AB26=100%, "OK", "EN TERMINO")))</f>
        <v>ALERTA</v>
      </c>
      <c r="AD26" s="174" t="s">
        <v>295</v>
      </c>
      <c r="AE26" s="113" t="s">
        <v>275</v>
      </c>
      <c r="AF26" s="10" t="str">
        <f>IF(AB26=100%,IF(AB26&gt;25%,"CUMPLIDA","PENDIENTE"),IF(AB26&lt;100%,"INCUMPLIDA","PENDIENTE"))</f>
        <v>INCUMPLIDA</v>
      </c>
      <c r="AG26" s="134">
        <v>44637</v>
      </c>
      <c r="AH26" s="188" t="s">
        <v>300</v>
      </c>
      <c r="AI26" s="19">
        <v>1</v>
      </c>
      <c r="AJ26" s="142">
        <f>IF(AI26="","",IF(OR($M26=0,$M26="",AG26=""),"",AI26/$M26))</f>
        <v>1</v>
      </c>
      <c r="AK26" s="115">
        <f t="shared" ref="AK26" si="49">(IF(OR($T26="",AJ26=""),"",IF(OR($T26=0,AJ26=0),0,IF((AJ26*100%)/$T26&gt;100%,100%,(AJ26*100%)/$T26))))</f>
        <v>1</v>
      </c>
      <c r="AL26" s="15" t="str">
        <f t="shared" si="41"/>
        <v>OK</v>
      </c>
      <c r="AM26" s="194" t="s">
        <v>309</v>
      </c>
      <c r="AN26" s="184" t="s">
        <v>276</v>
      </c>
      <c r="AO26" s="10" t="str">
        <f>IF(AK26=100%,IF(AK26&gt;25%,"CUMPLIDA","PENDIENTE"),IF(AK26&lt;100%,"INCUMPLIDA","PENDIENTE"))</f>
        <v>CUMPLIDA</v>
      </c>
      <c r="AP26" s="135"/>
      <c r="AQ26" s="135"/>
      <c r="AR26" s="135"/>
      <c r="AS26" s="135"/>
      <c r="AT26" s="135"/>
      <c r="AU26" s="135"/>
      <c r="AV26" s="135"/>
      <c r="AW26" s="135"/>
      <c r="AX26" s="135"/>
      <c r="AY26" s="135"/>
      <c r="AZ26" s="135"/>
      <c r="BA26" s="135"/>
      <c r="BB26" s="135"/>
      <c r="BC26" s="135"/>
      <c r="BD26" s="135"/>
      <c r="BE26" s="135"/>
      <c r="BF26" s="135"/>
      <c r="BG26" s="135"/>
      <c r="BI26" s="127" t="s">
        <v>172</v>
      </c>
    </row>
    <row r="27" spans="1:63" s="96" customFormat="1" ht="35.1" customHeight="1" x14ac:dyDescent="0.2">
      <c r="A27" s="126">
        <v>76</v>
      </c>
      <c r="C27" s="122" t="s">
        <v>78</v>
      </c>
      <c r="E27" s="219"/>
      <c r="F27" s="223"/>
      <c r="G27" s="220"/>
      <c r="I27" s="218"/>
      <c r="J27" s="218"/>
      <c r="K27" s="124" t="s">
        <v>253</v>
      </c>
      <c r="L27" s="124" t="s">
        <v>254</v>
      </c>
      <c r="M27" s="108">
        <v>1</v>
      </c>
      <c r="P27" s="98" t="s">
        <v>206</v>
      </c>
      <c r="T27" s="95">
        <v>1</v>
      </c>
      <c r="V27" s="106">
        <v>44470</v>
      </c>
      <c r="W27" s="129">
        <v>44651</v>
      </c>
      <c r="X27" s="114">
        <v>44603</v>
      </c>
      <c r="Y27" s="152" t="s">
        <v>274</v>
      </c>
      <c r="Z27" s="19">
        <v>0.25</v>
      </c>
      <c r="AA27" s="142">
        <f>IF(Z27="","",IF(OR($M27=0,$M27="",X27=""),"",Z27/$M27))</f>
        <v>0.25</v>
      </c>
      <c r="AB27" s="115">
        <f t="shared" si="47"/>
        <v>0.25</v>
      </c>
      <c r="AC27" s="15" t="str">
        <f t="shared" si="48"/>
        <v>ALERTA</v>
      </c>
      <c r="AD27" s="174" t="s">
        <v>289</v>
      </c>
      <c r="AE27" s="113" t="s">
        <v>275</v>
      </c>
      <c r="AF27" s="10" t="str">
        <f t="shared" ref="AF27:AF28" si="50">IF(AB27=100%,IF(AB27&gt;25%,"CUMPLIDA","PENDIENTE"),IF(AB27&lt;25%,"ATENCIÓN","PENDIENTE"))</f>
        <v>PENDIENTE</v>
      </c>
      <c r="AG27" s="134">
        <v>44637</v>
      </c>
      <c r="AH27" s="188" t="s">
        <v>301</v>
      </c>
      <c r="AI27" s="19">
        <v>1</v>
      </c>
      <c r="AJ27" s="142">
        <f>IF(AI27="","",IF(OR($M27=0,$M27="",AG27=""),"",AI27/$M27))</f>
        <v>1</v>
      </c>
      <c r="AK27" s="115">
        <f t="shared" ref="AK27" si="51">(IF(OR($T27="",AJ27=""),"",IF(OR($T27=0,AJ27=0),0,IF((AJ27*100%)/$T27&gt;100%,100%,(AJ27*100%)/$T27))))</f>
        <v>1</v>
      </c>
      <c r="AL27" s="15" t="str">
        <f t="shared" ref="AL27" si="52">IF(AI27="","",IF(AK27&lt;100%, IF(AK27&lt;50%, "ALERTA","EN TERMINO"), IF(AK27=100%, "OK", "EN TERMINO")))</f>
        <v>OK</v>
      </c>
      <c r="AM27" s="193" t="s">
        <v>311</v>
      </c>
      <c r="AN27" s="184" t="s">
        <v>276</v>
      </c>
      <c r="AO27" s="10" t="str">
        <f>IF(AK27=100%,IF(AK27&gt;25%,"CUMPLIDA","PENDIENTE"),IF(AK27&lt;100%,"INCUMPLIDA","PENDIENTE"))</f>
        <v>CUMPLIDA</v>
      </c>
      <c r="AP27" s="135"/>
      <c r="AQ27" s="135"/>
      <c r="AR27" s="135"/>
      <c r="AS27" s="135"/>
      <c r="AT27" s="135"/>
      <c r="AU27" s="135"/>
      <c r="AV27" s="135"/>
      <c r="AW27" s="135"/>
      <c r="AX27" s="135"/>
      <c r="AY27" s="135"/>
      <c r="AZ27" s="135"/>
      <c r="BA27" s="135"/>
      <c r="BB27" s="135"/>
      <c r="BC27" s="135"/>
      <c r="BD27" s="135"/>
      <c r="BE27" s="135"/>
      <c r="BF27" s="135"/>
      <c r="BG27" s="135"/>
      <c r="BI27" s="127" t="s">
        <v>172</v>
      </c>
    </row>
    <row r="28" spans="1:63" s="96" customFormat="1" ht="35.1" customHeight="1" x14ac:dyDescent="0.2">
      <c r="A28" s="125">
        <v>76</v>
      </c>
      <c r="C28" s="122" t="s">
        <v>78</v>
      </c>
      <c r="E28" s="219"/>
      <c r="F28" s="125" t="s">
        <v>181</v>
      </c>
      <c r="G28" s="123" t="s">
        <v>255</v>
      </c>
      <c r="I28" s="122" t="s">
        <v>256</v>
      </c>
      <c r="J28" s="100" t="s">
        <v>257</v>
      </c>
      <c r="K28" s="124" t="s">
        <v>258</v>
      </c>
      <c r="L28" s="124" t="s">
        <v>259</v>
      </c>
      <c r="M28" s="109">
        <v>1</v>
      </c>
      <c r="P28" s="102" t="s">
        <v>260</v>
      </c>
      <c r="T28" s="95">
        <v>1</v>
      </c>
      <c r="V28" s="106">
        <v>44470</v>
      </c>
      <c r="W28" s="106">
        <v>44926</v>
      </c>
      <c r="X28" s="114">
        <v>44603</v>
      </c>
      <c r="Y28" s="158"/>
      <c r="Z28" s="19">
        <v>0</v>
      </c>
      <c r="AA28" s="142">
        <f>IF(Z28="","",IF(OR($M28=0,$M28="",X28=""),"",Z28/$M28))</f>
        <v>0</v>
      </c>
      <c r="AB28" s="115">
        <f t="shared" si="47"/>
        <v>0</v>
      </c>
      <c r="AC28" s="15" t="str">
        <f t="shared" si="48"/>
        <v>ALERTA</v>
      </c>
      <c r="AD28" s="160" t="s">
        <v>290</v>
      </c>
      <c r="AE28" s="113" t="s">
        <v>275</v>
      </c>
      <c r="AF28" s="10" t="str">
        <f t="shared" si="50"/>
        <v>ATENCIÓN</v>
      </c>
      <c r="AG28" s="134">
        <v>44637</v>
      </c>
      <c r="AH28" s="187" t="s">
        <v>302</v>
      </c>
      <c r="AI28" s="19">
        <v>0</v>
      </c>
      <c r="AJ28" s="142">
        <f>IF(AI28="","",IF(OR($M28=0,$M28="",AG28=""),"",AI28/$M28))</f>
        <v>0</v>
      </c>
      <c r="AK28" s="115">
        <f t="shared" ref="AK28" si="53">(IF(OR($T28="",AJ28=""),"",IF(OR($T28=0,AJ28=0),0,IF((AJ28*100%)/$T28&gt;100%,100%,(AJ28*100%)/$T28))))</f>
        <v>0</v>
      </c>
      <c r="AL28" s="15" t="str">
        <f t="shared" ref="AL28" si="54">IF(AI28="","",IF(AK28&lt;100%, IF(AK28&lt;50%, "ALERTA","EN TERMINO"), IF(AK28=100%, "OK", "EN TERMINO")))</f>
        <v>ALERTA</v>
      </c>
      <c r="AM28" s="186" t="s">
        <v>312</v>
      </c>
      <c r="AN28" s="184" t="s">
        <v>276</v>
      </c>
      <c r="AO28" s="10" t="str">
        <f>IF(AK28=100%,IF(AK28&gt;25%,"CUMPLIDA","PENDIENTE"),IF(AK28&lt;100%,"ATENCIÓN","PENDIENTE"))</f>
        <v>ATENCIÓN</v>
      </c>
      <c r="AP28" s="135"/>
      <c r="AQ28" s="135"/>
      <c r="AR28" s="135"/>
      <c r="AS28" s="135"/>
      <c r="AT28" s="135"/>
      <c r="AU28" s="135"/>
      <c r="AV28" s="135"/>
      <c r="AW28" s="135"/>
      <c r="AX28" s="135"/>
      <c r="AY28" s="135"/>
      <c r="AZ28" s="135"/>
      <c r="BA28" s="135"/>
      <c r="BB28" s="135"/>
      <c r="BC28" s="135"/>
      <c r="BD28" s="135"/>
      <c r="BE28" s="135"/>
      <c r="BF28" s="135"/>
      <c r="BG28" s="135"/>
      <c r="BI28" s="127" t="s">
        <v>172</v>
      </c>
    </row>
  </sheetData>
  <autoFilter ref="A3:BK7" xr:uid="{00000000-0009-0000-0000-000001000000}"/>
  <mergeCells count="92">
    <mergeCell ref="AG1:AO1"/>
    <mergeCell ref="AP1:AW1"/>
    <mergeCell ref="AY1:BG1"/>
    <mergeCell ref="G2:G3"/>
    <mergeCell ref="H2:H3"/>
    <mergeCell ref="I2:I3"/>
    <mergeCell ref="J2:J3"/>
    <mergeCell ref="K2:M2"/>
    <mergeCell ref="N2:N3"/>
    <mergeCell ref="X2:X3"/>
    <mergeCell ref="Y2:Y3"/>
    <mergeCell ref="Z2:Z3"/>
    <mergeCell ref="AE2:AE3"/>
    <mergeCell ref="AF2:AF3"/>
    <mergeCell ref="A1:I1"/>
    <mergeCell ref="J1:W1"/>
    <mergeCell ref="X1:AF1"/>
    <mergeCell ref="A2:A3"/>
    <mergeCell ref="B2:B3"/>
    <mergeCell ref="C2:C3"/>
    <mergeCell ref="D2:D3"/>
    <mergeCell ref="E2:E3"/>
    <mergeCell ref="F2:F3"/>
    <mergeCell ref="U2:U3"/>
    <mergeCell ref="V2:V3"/>
    <mergeCell ref="W2:W3"/>
    <mergeCell ref="O2:O3"/>
    <mergeCell ref="P2:P3"/>
    <mergeCell ref="Q2:Q3"/>
    <mergeCell ref="R2:R3"/>
    <mergeCell ref="S2:S3"/>
    <mergeCell ref="T2:T3"/>
    <mergeCell ref="BH2:BH3"/>
    <mergeCell ref="BI2:BI3"/>
    <mergeCell ref="BJ2:BJ3"/>
    <mergeCell ref="BK2:BK4"/>
    <mergeCell ref="AZ2:AZ3"/>
    <mergeCell ref="BA2:BA3"/>
    <mergeCell ref="BB2:BB3"/>
    <mergeCell ref="BC2:BC3"/>
    <mergeCell ref="BD2:BD3"/>
    <mergeCell ref="BE2:BE3"/>
    <mergeCell ref="BF2:BF3"/>
    <mergeCell ref="BG2:BG3"/>
    <mergeCell ref="AS2:AS3"/>
    <mergeCell ref="A5:A7"/>
    <mergeCell ref="B5:B7"/>
    <mergeCell ref="C5:C7"/>
    <mergeCell ref="E5:E7"/>
    <mergeCell ref="F5:F7"/>
    <mergeCell ref="AM2:AM3"/>
    <mergeCell ref="AO2:AO3"/>
    <mergeCell ref="AP2:AP3"/>
    <mergeCell ref="AQ2:AQ3"/>
    <mergeCell ref="AR2:AR3"/>
    <mergeCell ref="AJ2:AJ3"/>
    <mergeCell ref="AK2:AK3"/>
    <mergeCell ref="AL2:AL3"/>
    <mergeCell ref="AA2:AA3"/>
    <mergeCell ref="AB2:AB3"/>
    <mergeCell ref="AT2:AT3"/>
    <mergeCell ref="AU2:AU3"/>
    <mergeCell ref="AV2:AV3"/>
    <mergeCell ref="AW2:AW3"/>
    <mergeCell ref="AX2:AX3"/>
    <mergeCell ref="AY2:AY3"/>
    <mergeCell ref="E8:E28"/>
    <mergeCell ref="G8:G10"/>
    <mergeCell ref="I8:I10"/>
    <mergeCell ref="J8:J10"/>
    <mergeCell ref="G12:G13"/>
    <mergeCell ref="I12:I13"/>
    <mergeCell ref="J12:J13"/>
    <mergeCell ref="G20:G21"/>
    <mergeCell ref="I20:I21"/>
    <mergeCell ref="J20:J21"/>
    <mergeCell ref="G22:G24"/>
    <mergeCell ref="I22:I24"/>
    <mergeCell ref="J22:J24"/>
    <mergeCell ref="F26:F27"/>
    <mergeCell ref="G26:G27"/>
    <mergeCell ref="I26:I27"/>
    <mergeCell ref="J26:J27"/>
    <mergeCell ref="J5:J6"/>
    <mergeCell ref="G5:G7"/>
    <mergeCell ref="I5:I7"/>
    <mergeCell ref="AN2:AN3"/>
    <mergeCell ref="AC2:AC3"/>
    <mergeCell ref="AD2:AD3"/>
    <mergeCell ref="AG2:AG3"/>
    <mergeCell ref="AH2:AH3"/>
    <mergeCell ref="AI2:AI3"/>
  </mergeCells>
  <conditionalFormatting sqref="AF5:AF7 AX5">
    <cfRule type="containsText" dxfId="230" priority="337" operator="containsText" text="Cumplida">
      <formula>NOT(ISERROR(SEARCH("Cumplida",AF5)))</formula>
    </cfRule>
    <cfRule type="containsText" dxfId="229" priority="338" operator="containsText" text="Pendiente">
      <formula>NOT(ISERROR(SEARCH("Pendiente",AF5)))</formula>
    </cfRule>
    <cfRule type="containsText" dxfId="228" priority="339" operator="containsText" text="Cumplida">
      <formula>NOT(ISERROR(SEARCH("Cumplida",AF5)))</formula>
    </cfRule>
  </conditionalFormatting>
  <conditionalFormatting sqref="AF5:AF7 AX5">
    <cfRule type="containsText" dxfId="227" priority="335" stopIfTrue="1" operator="containsText" text="Cumplida">
      <formula>NOT(ISERROR(SEARCH("Cumplida",AF5)))</formula>
    </cfRule>
    <cfRule type="containsText" dxfId="226" priority="336" stopIfTrue="1" operator="containsText" text="Pendiente">
      <formula>NOT(ISERROR(SEARCH("Pendiente",AF5)))</formula>
    </cfRule>
  </conditionalFormatting>
  <conditionalFormatting sqref="AC5:AC7 AU5">
    <cfRule type="containsText" dxfId="225" priority="328" stopIfTrue="1" operator="containsText" text="EN TERMINO">
      <formula>NOT(ISERROR(SEARCH("EN TERMINO",AC5)))</formula>
    </cfRule>
    <cfRule type="containsText" priority="329" operator="containsText" text="AMARILLO">
      <formula>NOT(ISERROR(SEARCH("AMARILLO",AC5)))</formula>
    </cfRule>
    <cfRule type="containsText" dxfId="224" priority="330" stopIfTrue="1" operator="containsText" text="ALERTA">
      <formula>NOT(ISERROR(SEARCH("ALERTA",AC5)))</formula>
    </cfRule>
    <cfRule type="containsText" dxfId="223" priority="331" stopIfTrue="1" operator="containsText" text="OK">
      <formula>NOT(ISERROR(SEARCH("OK",AC5)))</formula>
    </cfRule>
  </conditionalFormatting>
  <conditionalFormatting sqref="AF5:AF7 AX5">
    <cfRule type="containsText" dxfId="222" priority="344" stopIfTrue="1" operator="containsText" text="CUMPLIDA">
      <formula>NOT(ISERROR(SEARCH("CUMPLIDA",AF5)))</formula>
    </cfRule>
  </conditionalFormatting>
  <conditionalFormatting sqref="AF5:AF7 AX5">
    <cfRule type="containsText" dxfId="221" priority="345" operator="containsText" text="INCUMPLIDA">
      <formula>NOT(ISERROR(SEARCH("INCUMPLIDA",AF5)))</formula>
    </cfRule>
  </conditionalFormatting>
  <conditionalFormatting sqref="AF5">
    <cfRule type="containsText" dxfId="220" priority="326" operator="containsText" text="INCUMPLIDA">
      <formula>NOT(ISERROR(SEARCH("INCUMPLIDA",AF5)))</formula>
    </cfRule>
  </conditionalFormatting>
  <conditionalFormatting sqref="AF6">
    <cfRule type="containsText" dxfId="219" priority="325" operator="containsText" text="ATENCIÓN">
      <formula>NOT(ISERROR(SEARCH("ATENCIÓN",AF6)))</formula>
    </cfRule>
  </conditionalFormatting>
  <conditionalFormatting sqref="AO6">
    <cfRule type="containsText" dxfId="218" priority="318" stopIfTrue="1" operator="containsText" text="CUMPLIDA">
      <formula>NOT(ISERROR(SEARCH("CUMPLIDA",AO6)))</formula>
    </cfRule>
  </conditionalFormatting>
  <conditionalFormatting sqref="AO6">
    <cfRule type="containsText" dxfId="217" priority="317" operator="containsText" text="INCUMPLIDA">
      <formula>NOT(ISERROR(SEARCH("INCUMPLIDA",AO6)))</formula>
    </cfRule>
  </conditionalFormatting>
  <conditionalFormatting sqref="AO6">
    <cfRule type="containsText" dxfId="216" priority="316" stopIfTrue="1" operator="containsText" text="PENDIENTE">
      <formula>NOT(ISERROR(SEARCH("PENDIENTE",AO6)))</formula>
    </cfRule>
  </conditionalFormatting>
  <conditionalFormatting sqref="AO7">
    <cfRule type="containsText" dxfId="215" priority="312" stopIfTrue="1" operator="containsText" text="CUMPLIDA">
      <formula>NOT(ISERROR(SEARCH("CUMPLIDA",AO7)))</formula>
    </cfRule>
  </conditionalFormatting>
  <conditionalFormatting sqref="AO7">
    <cfRule type="containsText" dxfId="214" priority="311" operator="containsText" text="INCUMPLIDA">
      <formula>NOT(ISERROR(SEARCH("INCUMPLIDA",AO7)))</formula>
    </cfRule>
  </conditionalFormatting>
  <conditionalFormatting sqref="AO7">
    <cfRule type="containsText" dxfId="213" priority="310" stopIfTrue="1" operator="containsText" text="PENDIENTE">
      <formula>NOT(ISERROR(SEARCH("PENDIENTE",AO7)))</formula>
    </cfRule>
  </conditionalFormatting>
  <conditionalFormatting sqref="BG7">
    <cfRule type="containsText" dxfId="212" priority="294" operator="containsText" text="Cumplida">
      <formula>NOT(ISERROR(SEARCH("Cumplida",BG7)))</formula>
    </cfRule>
    <cfRule type="containsText" dxfId="211" priority="295" operator="containsText" text="Pendiente">
      <formula>NOT(ISERROR(SEARCH("Pendiente",BG7)))</formula>
    </cfRule>
    <cfRule type="containsText" dxfId="210" priority="296" operator="containsText" text="Cumplida">
      <formula>NOT(ISERROR(SEARCH("Cumplida",BG7)))</formula>
    </cfRule>
  </conditionalFormatting>
  <conditionalFormatting sqref="BG7">
    <cfRule type="containsText" dxfId="209" priority="292" stopIfTrue="1" operator="containsText" text="Cumplida">
      <formula>NOT(ISERROR(SEARCH("Cumplida",BG7)))</formula>
    </cfRule>
    <cfRule type="containsText" dxfId="208" priority="293" stopIfTrue="1" operator="containsText" text="Pendiente">
      <formula>NOT(ISERROR(SEARCH("Pendiente",BG7)))</formula>
    </cfRule>
  </conditionalFormatting>
  <conditionalFormatting sqref="BG7">
    <cfRule type="containsText" dxfId="207" priority="297" stopIfTrue="1" operator="containsText" text="CUMPLIDA">
      <formula>NOT(ISERROR(SEARCH("CUMPLIDA",BG7)))</formula>
    </cfRule>
  </conditionalFormatting>
  <conditionalFormatting sqref="BG7">
    <cfRule type="containsText" dxfId="206" priority="298" operator="containsText" text="INCUMPLIDA">
      <formula>NOT(ISERROR(SEARCH("INCUMPLIDA",BG7)))</formula>
    </cfRule>
  </conditionalFormatting>
  <conditionalFormatting sqref="BQ6">
    <cfRule type="containsText" dxfId="205" priority="289" operator="containsText" text="cerrada">
      <formula>NOT(ISERROR(SEARCH("cerrada",BQ6)))</formula>
    </cfRule>
    <cfRule type="containsText" dxfId="204" priority="290" operator="containsText" text="cerrado">
      <formula>NOT(ISERROR(SEARCH("cerrado",BQ6)))</formula>
    </cfRule>
    <cfRule type="containsText" dxfId="203" priority="291" operator="containsText" text="Abierto">
      <formula>NOT(ISERROR(SEARCH("Abierto",BQ6)))</formula>
    </cfRule>
  </conditionalFormatting>
  <conditionalFormatting sqref="AU6">
    <cfRule type="containsText" dxfId="202" priority="285" stopIfTrue="1" operator="containsText" text="EN TERMINO">
      <formula>NOT(ISERROR(SEARCH("EN TERMINO",AU6)))</formula>
    </cfRule>
    <cfRule type="containsText" priority="286" operator="containsText" text="AMARILLO">
      <formula>NOT(ISERROR(SEARCH("AMARILLO",AU6)))</formula>
    </cfRule>
    <cfRule type="containsText" dxfId="201" priority="287" stopIfTrue="1" operator="containsText" text="ALERTA">
      <formula>NOT(ISERROR(SEARCH("ALERTA",AU6)))</formula>
    </cfRule>
    <cfRule type="containsText" dxfId="200" priority="288" stopIfTrue="1" operator="containsText" text="OK">
      <formula>NOT(ISERROR(SEARCH("OK",AU6)))</formula>
    </cfRule>
  </conditionalFormatting>
  <conditionalFormatting sqref="AX6">
    <cfRule type="containsText" dxfId="199" priority="280" operator="containsText" text="Cumplida">
      <formula>NOT(ISERROR(SEARCH("Cumplida",AX6)))</formula>
    </cfRule>
    <cfRule type="containsText" dxfId="198" priority="281" operator="containsText" text="Pendiente">
      <formula>NOT(ISERROR(SEARCH("Pendiente",AX6)))</formula>
    </cfRule>
    <cfRule type="containsText" dxfId="197" priority="282" operator="containsText" text="Cumplida">
      <formula>NOT(ISERROR(SEARCH("Cumplida",AX6)))</formula>
    </cfRule>
  </conditionalFormatting>
  <conditionalFormatting sqref="AX6">
    <cfRule type="containsText" dxfId="196" priority="278" stopIfTrue="1" operator="containsText" text="Cumplida">
      <formula>NOT(ISERROR(SEARCH("Cumplida",AX6)))</formula>
    </cfRule>
    <cfRule type="containsText" dxfId="195" priority="279" stopIfTrue="1" operator="containsText" text="Pendiente">
      <formula>NOT(ISERROR(SEARCH("Pendiente",AX6)))</formula>
    </cfRule>
  </conditionalFormatting>
  <conditionalFormatting sqref="AX6">
    <cfRule type="containsText" dxfId="194" priority="283" stopIfTrue="1" operator="containsText" text="CUMPLIDA">
      <formula>NOT(ISERROR(SEARCH("CUMPLIDA",AX6)))</formula>
    </cfRule>
  </conditionalFormatting>
  <conditionalFormatting sqref="AX6">
    <cfRule type="containsText" dxfId="193" priority="284" operator="containsText" text="INCUMPLIDA">
      <formula>NOT(ISERROR(SEARCH("INCUMPLIDA",AX6)))</formula>
    </cfRule>
  </conditionalFormatting>
  <conditionalFormatting sqref="AX6">
    <cfRule type="containsText" dxfId="192" priority="277" operator="containsText" text="ATENCIÓN">
      <formula>NOT(ISERROR(SEARCH("ATENCIÓN",AX6)))</formula>
    </cfRule>
  </conditionalFormatting>
  <conditionalFormatting sqref="BD6">
    <cfRule type="containsText" dxfId="191" priority="265" stopIfTrue="1" operator="containsText" text="EN TERMINO">
      <formula>NOT(ISERROR(SEARCH("EN TERMINO",BD6)))</formula>
    </cfRule>
    <cfRule type="containsText" priority="266" operator="containsText" text="AMARILLO">
      <formula>NOT(ISERROR(SEARCH("AMARILLO",BD6)))</formula>
    </cfRule>
    <cfRule type="containsText" dxfId="190" priority="267" stopIfTrue="1" operator="containsText" text="ALERTA">
      <formula>NOT(ISERROR(SEARCH("ALERTA",BD6)))</formula>
    </cfRule>
    <cfRule type="containsText" dxfId="189" priority="268" stopIfTrue="1" operator="containsText" text="OK">
      <formula>NOT(ISERROR(SEARCH("OK",BD6)))</formula>
    </cfRule>
  </conditionalFormatting>
  <conditionalFormatting sqref="BH6">
    <cfRule type="containsText" dxfId="188" priority="272" operator="containsText" text="Cumplida">
      <formula>NOT(ISERROR(SEARCH("Cumplida",BH6)))</formula>
    </cfRule>
    <cfRule type="containsText" dxfId="187" priority="273" operator="containsText" text="Pendiente">
      <formula>NOT(ISERROR(SEARCH("Pendiente",BH6)))</formula>
    </cfRule>
    <cfRule type="containsText" dxfId="186" priority="274" operator="containsText" text="Cumplida">
      <formula>NOT(ISERROR(SEARCH("Cumplida",BH6)))</formula>
    </cfRule>
  </conditionalFormatting>
  <conditionalFormatting sqref="BH6">
    <cfRule type="containsText" dxfId="185" priority="270" stopIfTrue="1" operator="containsText" text="Cumplida">
      <formula>NOT(ISERROR(SEARCH("Cumplida",BH6)))</formula>
    </cfRule>
    <cfRule type="containsText" dxfId="184" priority="271" stopIfTrue="1" operator="containsText" text="Pendiente">
      <formula>NOT(ISERROR(SEARCH("Pendiente",BH6)))</formula>
    </cfRule>
  </conditionalFormatting>
  <conditionalFormatting sqref="BH6">
    <cfRule type="containsText" dxfId="183" priority="275" stopIfTrue="1" operator="containsText" text="CUMPLIDA">
      <formula>NOT(ISERROR(SEARCH("CUMPLIDA",BH6)))</formula>
    </cfRule>
  </conditionalFormatting>
  <conditionalFormatting sqref="BH6">
    <cfRule type="containsText" dxfId="182" priority="276" operator="containsText" text="INCUMPLIDA">
      <formula>NOT(ISERROR(SEARCH("INCUMPLIDA",BH6)))</formula>
    </cfRule>
  </conditionalFormatting>
  <conditionalFormatting sqref="BH6">
    <cfRule type="containsText" dxfId="181" priority="269" operator="containsText" text="ATENCIÓN">
      <formula>NOT(ISERROR(SEARCH("ATENCIÓN",BH6)))</formula>
    </cfRule>
  </conditionalFormatting>
  <conditionalFormatting sqref="BG6">
    <cfRule type="containsText" dxfId="180" priority="260" operator="containsText" text="Cumplida">
      <formula>NOT(ISERROR(SEARCH("Cumplida",BG6)))</formula>
    </cfRule>
    <cfRule type="containsText" dxfId="179" priority="261" operator="containsText" text="Pendiente">
      <formula>NOT(ISERROR(SEARCH("Pendiente",BG6)))</formula>
    </cfRule>
    <cfRule type="containsText" dxfId="178" priority="262" operator="containsText" text="Cumplida">
      <formula>NOT(ISERROR(SEARCH("Cumplida",BG6)))</formula>
    </cfRule>
  </conditionalFormatting>
  <conditionalFormatting sqref="BG6">
    <cfRule type="containsText" dxfId="177" priority="258" stopIfTrue="1" operator="containsText" text="Cumplida">
      <formula>NOT(ISERROR(SEARCH("Cumplida",BG6)))</formula>
    </cfRule>
    <cfRule type="containsText" dxfId="176" priority="259" stopIfTrue="1" operator="containsText" text="Pendiente">
      <formula>NOT(ISERROR(SEARCH("Pendiente",BG6)))</formula>
    </cfRule>
  </conditionalFormatting>
  <conditionalFormatting sqref="BG6">
    <cfRule type="containsText" dxfId="175" priority="263" stopIfTrue="1" operator="containsText" text="CUMPLIDA">
      <formula>NOT(ISERROR(SEARCH("CUMPLIDA",BG6)))</formula>
    </cfRule>
  </conditionalFormatting>
  <conditionalFormatting sqref="BG6">
    <cfRule type="containsText" dxfId="174" priority="264" operator="containsText" text="INCUMPLIDA">
      <formula>NOT(ISERROR(SEARCH("INCUMPLIDA",BG6)))</formula>
    </cfRule>
  </conditionalFormatting>
  <conditionalFormatting sqref="BG6">
    <cfRule type="containsText" dxfId="173" priority="257" operator="containsText" text="ATENCIÓN">
      <formula>NOT(ISERROR(SEARCH("ATENCIÓN",BG6)))</formula>
    </cfRule>
  </conditionalFormatting>
  <conditionalFormatting sqref="AC8 AC19:AC24">
    <cfRule type="containsText" dxfId="172" priority="253" stopIfTrue="1" operator="containsText" text="EN TERMINO">
      <formula>NOT(ISERROR(SEARCH("EN TERMINO",AC8)))</formula>
    </cfRule>
    <cfRule type="containsText" priority="254" operator="containsText" text="AMARILLO">
      <formula>NOT(ISERROR(SEARCH("AMARILLO",AC8)))</formula>
    </cfRule>
    <cfRule type="containsText" dxfId="171" priority="255" stopIfTrue="1" operator="containsText" text="ALERTA">
      <formula>NOT(ISERROR(SEARCH("ALERTA",AC8)))</formula>
    </cfRule>
    <cfRule type="containsText" dxfId="170" priority="256" stopIfTrue="1" operator="containsText" text="OK">
      <formula>NOT(ISERROR(SEARCH("OK",AC8)))</formula>
    </cfRule>
  </conditionalFormatting>
  <conditionalFormatting sqref="AF8">
    <cfRule type="containsText" dxfId="169" priority="248" operator="containsText" text="Cumplida">
      <formula>NOT(ISERROR(SEARCH("Cumplida",AF8)))</formula>
    </cfRule>
    <cfRule type="containsText" dxfId="168" priority="249" operator="containsText" text="Pendiente">
      <formula>NOT(ISERROR(SEARCH("Pendiente",AF8)))</formula>
    </cfRule>
    <cfRule type="containsText" dxfId="167" priority="250" operator="containsText" text="Cumplida">
      <formula>NOT(ISERROR(SEARCH("Cumplida",AF8)))</formula>
    </cfRule>
  </conditionalFormatting>
  <conditionalFormatting sqref="AF8">
    <cfRule type="containsText" dxfId="166" priority="246" stopIfTrue="1" operator="containsText" text="Cumplida">
      <formula>NOT(ISERROR(SEARCH("Cumplida",AF8)))</formula>
    </cfRule>
    <cfRule type="containsText" dxfId="165" priority="247" stopIfTrue="1" operator="containsText" text="Pendiente">
      <formula>NOT(ISERROR(SEARCH("Pendiente",AF8)))</formula>
    </cfRule>
  </conditionalFormatting>
  <conditionalFormatting sqref="AF8">
    <cfRule type="containsText" dxfId="164" priority="251" stopIfTrue="1" operator="containsText" text="CUMPLIDA">
      <formula>NOT(ISERROR(SEARCH("CUMPLIDA",AF8)))</formula>
    </cfRule>
  </conditionalFormatting>
  <conditionalFormatting sqref="AF8">
    <cfRule type="containsText" dxfId="163" priority="252" operator="containsText" text="INCUMPLIDA">
      <formula>NOT(ISERROR(SEARCH("INCUMPLIDA",AF8)))</formula>
    </cfRule>
  </conditionalFormatting>
  <conditionalFormatting sqref="AF8">
    <cfRule type="containsText" dxfId="162" priority="245" operator="containsText" text="ATENCIÓN">
      <formula>NOT(ISERROR(SEARCH("ATENCIÓN",AF8)))</formula>
    </cfRule>
  </conditionalFormatting>
  <conditionalFormatting sqref="AC27:AC28">
    <cfRule type="containsText" dxfId="161" priority="238" stopIfTrue="1" operator="containsText" text="EN TERMINO">
      <formula>NOT(ISERROR(SEARCH("EN TERMINO",AC27)))</formula>
    </cfRule>
    <cfRule type="containsText" priority="239" operator="containsText" text="AMARILLO">
      <formula>NOT(ISERROR(SEARCH("AMARILLO",AC27)))</formula>
    </cfRule>
    <cfRule type="containsText" dxfId="160" priority="240" stopIfTrue="1" operator="containsText" text="ALERTA">
      <formula>NOT(ISERROR(SEARCH("ALERTA",AC27)))</formula>
    </cfRule>
    <cfRule type="containsText" dxfId="159" priority="241" stopIfTrue="1" operator="containsText" text="OK">
      <formula>NOT(ISERROR(SEARCH("OK",AC27)))</formula>
    </cfRule>
  </conditionalFormatting>
  <conditionalFormatting sqref="BI5:BI28">
    <cfRule type="containsText" dxfId="158" priority="197" operator="containsText" text="cerrada">
      <formula>NOT(ISERROR(SEARCH("cerrada",BI5)))</formula>
    </cfRule>
    <cfRule type="containsText" dxfId="157" priority="198" operator="containsText" text="cerrado">
      <formula>NOT(ISERROR(SEARCH("cerrado",BI5)))</formula>
    </cfRule>
    <cfRule type="containsText" dxfId="156" priority="199" operator="containsText" text="Abierto">
      <formula>NOT(ISERROR(SEARCH("Abierto",BI5)))</formula>
    </cfRule>
  </conditionalFormatting>
  <conditionalFormatting sqref="AC9:AC18">
    <cfRule type="containsText" dxfId="155" priority="181" stopIfTrue="1" operator="containsText" text="EN TERMINO">
      <formula>NOT(ISERROR(SEARCH("EN TERMINO",AC9)))</formula>
    </cfRule>
    <cfRule type="containsText" priority="182" operator="containsText" text="AMARILLO">
      <formula>NOT(ISERROR(SEARCH("AMARILLO",AC9)))</formula>
    </cfRule>
    <cfRule type="containsText" dxfId="154" priority="183" stopIfTrue="1" operator="containsText" text="ALERTA">
      <formula>NOT(ISERROR(SEARCH("ALERTA",AC9)))</formula>
    </cfRule>
    <cfRule type="containsText" dxfId="153" priority="184" stopIfTrue="1" operator="containsText" text="OK">
      <formula>NOT(ISERROR(SEARCH("OK",AC9)))</formula>
    </cfRule>
  </conditionalFormatting>
  <conditionalFormatting sqref="AF11:AF18">
    <cfRule type="containsText" dxfId="152" priority="176" operator="containsText" text="Cumplida">
      <formula>NOT(ISERROR(SEARCH("Cumplida",AF11)))</formula>
    </cfRule>
    <cfRule type="containsText" dxfId="151" priority="177" operator="containsText" text="Pendiente">
      <formula>NOT(ISERROR(SEARCH("Pendiente",AF11)))</formula>
    </cfRule>
    <cfRule type="containsText" dxfId="150" priority="178" operator="containsText" text="Cumplida">
      <formula>NOT(ISERROR(SEARCH("Cumplida",AF11)))</formula>
    </cfRule>
  </conditionalFormatting>
  <conditionalFormatting sqref="AF11:AF18">
    <cfRule type="containsText" dxfId="149" priority="174" stopIfTrue="1" operator="containsText" text="Cumplida">
      <formula>NOT(ISERROR(SEARCH("Cumplida",AF11)))</formula>
    </cfRule>
    <cfRule type="containsText" dxfId="148" priority="175" stopIfTrue="1" operator="containsText" text="Pendiente">
      <formula>NOT(ISERROR(SEARCH("Pendiente",AF11)))</formula>
    </cfRule>
  </conditionalFormatting>
  <conditionalFormatting sqref="AF11:AF18">
    <cfRule type="containsText" dxfId="147" priority="179" stopIfTrue="1" operator="containsText" text="CUMPLIDA">
      <formula>NOT(ISERROR(SEARCH("CUMPLIDA",AF11)))</formula>
    </cfRule>
  </conditionalFormatting>
  <conditionalFormatting sqref="AF11:AF18">
    <cfRule type="containsText" dxfId="146" priority="180" operator="containsText" text="INCUMPLIDA">
      <formula>NOT(ISERROR(SEARCH("INCUMPLIDA",AF11)))</formula>
    </cfRule>
  </conditionalFormatting>
  <conditionalFormatting sqref="AF13:AF18">
    <cfRule type="containsText" dxfId="145" priority="173" operator="containsText" text="INCUMPLIDA">
      <formula>NOT(ISERROR(SEARCH("INCUMPLIDA",AF13)))</formula>
    </cfRule>
  </conditionalFormatting>
  <conditionalFormatting sqref="AC25:AC26">
    <cfRule type="containsText" dxfId="144" priority="169" stopIfTrue="1" operator="containsText" text="EN TERMINO">
      <formula>NOT(ISERROR(SEARCH("EN TERMINO",AC25)))</formula>
    </cfRule>
    <cfRule type="containsText" priority="170" operator="containsText" text="AMARILLO">
      <formula>NOT(ISERROR(SEARCH("AMARILLO",AC25)))</formula>
    </cfRule>
    <cfRule type="containsText" dxfId="143" priority="171" stopIfTrue="1" operator="containsText" text="ALERTA">
      <formula>NOT(ISERROR(SEARCH("ALERTA",AC25)))</formula>
    </cfRule>
    <cfRule type="containsText" dxfId="142" priority="172" stopIfTrue="1" operator="containsText" text="OK">
      <formula>NOT(ISERROR(SEARCH("OK",AC25)))</formula>
    </cfRule>
  </conditionalFormatting>
  <conditionalFormatting sqref="AF25">
    <cfRule type="containsText" dxfId="141" priority="164" operator="containsText" text="Cumplida">
      <formula>NOT(ISERROR(SEARCH("Cumplida",AF25)))</formula>
    </cfRule>
    <cfRule type="containsText" dxfId="140" priority="165" operator="containsText" text="Pendiente">
      <formula>NOT(ISERROR(SEARCH("Pendiente",AF25)))</formula>
    </cfRule>
    <cfRule type="containsText" dxfId="139" priority="166" operator="containsText" text="Cumplida">
      <formula>NOT(ISERROR(SEARCH("Cumplida",AF25)))</formula>
    </cfRule>
  </conditionalFormatting>
  <conditionalFormatting sqref="AF25">
    <cfRule type="containsText" dxfId="138" priority="162" stopIfTrue="1" operator="containsText" text="Cumplida">
      <formula>NOT(ISERROR(SEARCH("Cumplida",AF25)))</formula>
    </cfRule>
    <cfRule type="containsText" dxfId="137" priority="163" stopIfTrue="1" operator="containsText" text="Pendiente">
      <formula>NOT(ISERROR(SEARCH("Pendiente",AF25)))</formula>
    </cfRule>
  </conditionalFormatting>
  <conditionalFormatting sqref="AF25">
    <cfRule type="containsText" dxfId="136" priority="167" stopIfTrue="1" operator="containsText" text="CUMPLIDA">
      <formula>NOT(ISERROR(SEARCH("CUMPLIDA",AF25)))</formula>
    </cfRule>
  </conditionalFormatting>
  <conditionalFormatting sqref="AF25">
    <cfRule type="containsText" dxfId="135" priority="168" operator="containsText" text="INCUMPLIDA">
      <formula>NOT(ISERROR(SEARCH("INCUMPLIDA",AF25)))</formula>
    </cfRule>
  </conditionalFormatting>
  <conditionalFormatting sqref="AF19:AF20">
    <cfRule type="containsText" dxfId="134" priority="157" operator="containsText" text="Cumplida">
      <formula>NOT(ISERROR(SEARCH("Cumplida",AF19)))</formula>
    </cfRule>
    <cfRule type="containsText" dxfId="133" priority="158" operator="containsText" text="Pendiente">
      <formula>NOT(ISERROR(SEARCH("Pendiente",AF19)))</formula>
    </cfRule>
    <cfRule type="containsText" dxfId="132" priority="159" operator="containsText" text="Cumplida">
      <formula>NOT(ISERROR(SEARCH("Cumplida",AF19)))</formula>
    </cfRule>
  </conditionalFormatting>
  <conditionalFormatting sqref="AF19:AF20">
    <cfRule type="containsText" dxfId="131" priority="155" stopIfTrue="1" operator="containsText" text="Cumplida">
      <formula>NOT(ISERROR(SEARCH("Cumplida",AF19)))</formula>
    </cfRule>
    <cfRule type="containsText" dxfId="130" priority="156" stopIfTrue="1" operator="containsText" text="Pendiente">
      <formula>NOT(ISERROR(SEARCH("Pendiente",AF19)))</formula>
    </cfRule>
  </conditionalFormatting>
  <conditionalFormatting sqref="AF19:AF20">
    <cfRule type="containsText" dxfId="129" priority="160" stopIfTrue="1" operator="containsText" text="CUMPLIDA">
      <formula>NOT(ISERROR(SEARCH("CUMPLIDA",AF19)))</formula>
    </cfRule>
  </conditionalFormatting>
  <conditionalFormatting sqref="AF19:AF20">
    <cfRule type="containsText" dxfId="128" priority="161" operator="containsText" text="INCUMPLIDA">
      <formula>NOT(ISERROR(SEARCH("INCUMPLIDA",AF19)))</formula>
    </cfRule>
  </conditionalFormatting>
  <conditionalFormatting sqref="AF19:AF20">
    <cfRule type="containsText" dxfId="127" priority="154" operator="containsText" text="INCUMPLIDA">
      <formula>NOT(ISERROR(SEARCH("INCUMPLIDA",AF19)))</formula>
    </cfRule>
  </conditionalFormatting>
  <conditionalFormatting sqref="AF21:AF24">
    <cfRule type="containsText" dxfId="126" priority="149" operator="containsText" text="Cumplida">
      <formula>NOT(ISERROR(SEARCH("Cumplida",AF21)))</formula>
    </cfRule>
    <cfRule type="containsText" dxfId="125" priority="150" operator="containsText" text="Pendiente">
      <formula>NOT(ISERROR(SEARCH("Pendiente",AF21)))</formula>
    </cfRule>
    <cfRule type="containsText" dxfId="124" priority="151" operator="containsText" text="Cumplida">
      <formula>NOT(ISERROR(SEARCH("Cumplida",AF21)))</formula>
    </cfRule>
  </conditionalFormatting>
  <conditionalFormatting sqref="AF21:AF24">
    <cfRule type="containsText" dxfId="123" priority="147" stopIfTrue="1" operator="containsText" text="Cumplida">
      <formula>NOT(ISERROR(SEARCH("Cumplida",AF21)))</formula>
    </cfRule>
    <cfRule type="containsText" dxfId="122" priority="148" stopIfTrue="1" operator="containsText" text="Pendiente">
      <formula>NOT(ISERROR(SEARCH("Pendiente",AF21)))</formula>
    </cfRule>
  </conditionalFormatting>
  <conditionalFormatting sqref="AF21:AF24">
    <cfRule type="containsText" dxfId="121" priority="152" stopIfTrue="1" operator="containsText" text="CUMPLIDA">
      <formula>NOT(ISERROR(SEARCH("CUMPLIDA",AF21)))</formula>
    </cfRule>
  </conditionalFormatting>
  <conditionalFormatting sqref="AF21:AF24">
    <cfRule type="containsText" dxfId="120" priority="153" operator="containsText" text="INCUMPLIDA">
      <formula>NOT(ISERROR(SEARCH("INCUMPLIDA",AF21)))</formula>
    </cfRule>
  </conditionalFormatting>
  <conditionalFormatting sqref="AF21:AF24">
    <cfRule type="containsText" dxfId="119" priority="146" operator="containsText" text="INCUMPLIDA">
      <formula>NOT(ISERROR(SEARCH("INCUMPLIDA",AF21)))</formula>
    </cfRule>
  </conditionalFormatting>
  <conditionalFormatting sqref="AF24">
    <cfRule type="containsText" dxfId="118" priority="145" operator="containsText" text="ATENCIÓN">
      <formula>NOT(ISERROR(SEARCH("ATENCIÓN",AF24)))</formula>
    </cfRule>
  </conditionalFormatting>
  <conditionalFormatting sqref="AF26">
    <cfRule type="containsText" dxfId="117" priority="140" operator="containsText" text="Cumplida">
      <formula>NOT(ISERROR(SEARCH("Cumplida",AF26)))</formula>
    </cfRule>
    <cfRule type="containsText" dxfId="116" priority="141" operator="containsText" text="Pendiente">
      <formula>NOT(ISERROR(SEARCH("Pendiente",AF26)))</formula>
    </cfRule>
    <cfRule type="containsText" dxfId="115" priority="142" operator="containsText" text="Cumplida">
      <formula>NOT(ISERROR(SEARCH("Cumplida",AF26)))</formula>
    </cfRule>
  </conditionalFormatting>
  <conditionalFormatting sqref="AF26">
    <cfRule type="containsText" dxfId="114" priority="138" stopIfTrue="1" operator="containsText" text="Cumplida">
      <formula>NOT(ISERROR(SEARCH("Cumplida",AF26)))</formula>
    </cfRule>
    <cfRule type="containsText" dxfId="113" priority="139" stopIfTrue="1" operator="containsText" text="Pendiente">
      <formula>NOT(ISERROR(SEARCH("Pendiente",AF26)))</formula>
    </cfRule>
  </conditionalFormatting>
  <conditionalFormatting sqref="AF26">
    <cfRule type="containsText" dxfId="112" priority="143" stopIfTrue="1" operator="containsText" text="CUMPLIDA">
      <formula>NOT(ISERROR(SEARCH("CUMPLIDA",AF26)))</formula>
    </cfRule>
  </conditionalFormatting>
  <conditionalFormatting sqref="AF26">
    <cfRule type="containsText" dxfId="111" priority="144" operator="containsText" text="INCUMPLIDA">
      <formula>NOT(ISERROR(SEARCH("INCUMPLIDA",AF26)))</formula>
    </cfRule>
  </conditionalFormatting>
  <conditionalFormatting sqref="AF26">
    <cfRule type="containsText" dxfId="110" priority="137" operator="containsText" text="INCUMPLIDA">
      <formula>NOT(ISERROR(SEARCH("INCUMPLIDA",AF26)))</formula>
    </cfRule>
  </conditionalFormatting>
  <conditionalFormatting sqref="AF27">
    <cfRule type="containsText" dxfId="109" priority="132" operator="containsText" text="Cumplida">
      <formula>NOT(ISERROR(SEARCH("Cumplida",AF27)))</formula>
    </cfRule>
    <cfRule type="containsText" dxfId="108" priority="133" operator="containsText" text="Pendiente">
      <formula>NOT(ISERROR(SEARCH("Pendiente",AF27)))</formula>
    </cfRule>
    <cfRule type="containsText" dxfId="107" priority="134" operator="containsText" text="Cumplida">
      <formula>NOT(ISERROR(SEARCH("Cumplida",AF27)))</formula>
    </cfRule>
  </conditionalFormatting>
  <conditionalFormatting sqref="AF27">
    <cfRule type="containsText" dxfId="106" priority="130" stopIfTrue="1" operator="containsText" text="Cumplida">
      <formula>NOT(ISERROR(SEARCH("Cumplida",AF27)))</formula>
    </cfRule>
    <cfRule type="containsText" dxfId="105" priority="131" stopIfTrue="1" operator="containsText" text="Pendiente">
      <formula>NOT(ISERROR(SEARCH("Pendiente",AF27)))</formula>
    </cfRule>
  </conditionalFormatting>
  <conditionalFormatting sqref="AF27">
    <cfRule type="containsText" dxfId="104" priority="135" stopIfTrue="1" operator="containsText" text="CUMPLIDA">
      <formula>NOT(ISERROR(SEARCH("CUMPLIDA",AF27)))</formula>
    </cfRule>
  </conditionalFormatting>
  <conditionalFormatting sqref="AF27">
    <cfRule type="containsText" dxfId="103" priority="136" operator="containsText" text="INCUMPLIDA">
      <formula>NOT(ISERROR(SEARCH("INCUMPLIDA",AF27)))</formula>
    </cfRule>
  </conditionalFormatting>
  <conditionalFormatting sqref="AF27">
    <cfRule type="containsText" dxfId="102" priority="129" operator="containsText" text="INCUMPLIDA">
      <formula>NOT(ISERROR(SEARCH("INCUMPLIDA",AF27)))</formula>
    </cfRule>
  </conditionalFormatting>
  <conditionalFormatting sqref="AF27">
    <cfRule type="containsText" dxfId="101" priority="128" operator="containsText" text="ATENCIÓN">
      <formula>NOT(ISERROR(SEARCH("ATENCIÓN",AF27)))</formula>
    </cfRule>
  </conditionalFormatting>
  <conditionalFormatting sqref="AF28">
    <cfRule type="containsText" dxfId="100" priority="115" operator="containsText" text="Cumplida">
      <formula>NOT(ISERROR(SEARCH("Cumplida",AF28)))</formula>
    </cfRule>
    <cfRule type="containsText" dxfId="99" priority="116" operator="containsText" text="Pendiente">
      <formula>NOT(ISERROR(SEARCH("Pendiente",AF28)))</formula>
    </cfRule>
    <cfRule type="containsText" dxfId="98" priority="117" operator="containsText" text="Cumplida">
      <formula>NOT(ISERROR(SEARCH("Cumplida",AF28)))</formula>
    </cfRule>
  </conditionalFormatting>
  <conditionalFormatting sqref="AF28">
    <cfRule type="containsText" dxfId="97" priority="113" stopIfTrue="1" operator="containsText" text="Cumplida">
      <formula>NOT(ISERROR(SEARCH("Cumplida",AF28)))</formula>
    </cfRule>
    <cfRule type="containsText" dxfId="96" priority="114" stopIfTrue="1" operator="containsText" text="Pendiente">
      <formula>NOT(ISERROR(SEARCH("Pendiente",AF28)))</formula>
    </cfRule>
  </conditionalFormatting>
  <conditionalFormatting sqref="AF28">
    <cfRule type="containsText" dxfId="95" priority="118" stopIfTrue="1" operator="containsText" text="CUMPLIDA">
      <formula>NOT(ISERROR(SEARCH("CUMPLIDA",AF28)))</formula>
    </cfRule>
  </conditionalFormatting>
  <conditionalFormatting sqref="AF28">
    <cfRule type="containsText" dxfId="94" priority="119" operator="containsText" text="INCUMPLIDA">
      <formula>NOT(ISERROR(SEARCH("INCUMPLIDA",AF28)))</formula>
    </cfRule>
  </conditionalFormatting>
  <conditionalFormatting sqref="AF28">
    <cfRule type="containsText" dxfId="93" priority="112" operator="containsText" text="INCUMPLIDA">
      <formula>NOT(ISERROR(SEARCH("INCUMPLIDA",AF28)))</formula>
    </cfRule>
  </conditionalFormatting>
  <conditionalFormatting sqref="AF28">
    <cfRule type="containsText" dxfId="92" priority="111" operator="containsText" text="ATENCIÓN">
      <formula>NOT(ISERROR(SEARCH("ATENCIÓN",AF28)))</formula>
    </cfRule>
  </conditionalFormatting>
  <conditionalFormatting sqref="AL8:AL10">
    <cfRule type="containsText" dxfId="91" priority="107" stopIfTrue="1" operator="containsText" text="EN TERMINO">
      <formula>NOT(ISERROR(SEARCH("EN TERMINO",AL8)))</formula>
    </cfRule>
    <cfRule type="containsText" priority="108" operator="containsText" text="AMARILLO">
      <formula>NOT(ISERROR(SEARCH("AMARILLO",AL8)))</formula>
    </cfRule>
    <cfRule type="containsText" dxfId="90" priority="109" stopIfTrue="1" operator="containsText" text="ALERTA">
      <formula>NOT(ISERROR(SEARCH("ALERTA",AL8)))</formula>
    </cfRule>
    <cfRule type="containsText" dxfId="89" priority="110" stopIfTrue="1" operator="containsText" text="OK">
      <formula>NOT(ISERROR(SEARCH("OK",AL8)))</formula>
    </cfRule>
  </conditionalFormatting>
  <conditionalFormatting sqref="AO8:AO10">
    <cfRule type="containsText" dxfId="88" priority="102" operator="containsText" text="Cumplida">
      <formula>NOT(ISERROR(SEARCH("Cumplida",AO8)))</formula>
    </cfRule>
    <cfRule type="containsText" dxfId="87" priority="103" operator="containsText" text="Pendiente">
      <formula>NOT(ISERROR(SEARCH("Pendiente",AO8)))</formula>
    </cfRule>
    <cfRule type="containsText" dxfId="86" priority="104" operator="containsText" text="Cumplida">
      <formula>NOT(ISERROR(SEARCH("Cumplida",AO8)))</formula>
    </cfRule>
  </conditionalFormatting>
  <conditionalFormatting sqref="AO8:AO10">
    <cfRule type="containsText" dxfId="85" priority="100" stopIfTrue="1" operator="containsText" text="Cumplida">
      <formula>NOT(ISERROR(SEARCH("Cumplida",AO8)))</formula>
    </cfRule>
    <cfRule type="containsText" dxfId="84" priority="101" stopIfTrue="1" operator="containsText" text="Pendiente">
      <formula>NOT(ISERROR(SEARCH("Pendiente",AO8)))</formula>
    </cfRule>
  </conditionalFormatting>
  <conditionalFormatting sqref="AO8:AO10">
    <cfRule type="containsText" dxfId="83" priority="105" stopIfTrue="1" operator="containsText" text="CUMPLIDA">
      <formula>NOT(ISERROR(SEARCH("CUMPLIDA",AO8)))</formula>
    </cfRule>
  </conditionalFormatting>
  <conditionalFormatting sqref="AO8:AO10">
    <cfRule type="containsText" dxfId="82" priority="106" operator="containsText" text="INCUMPLIDA">
      <formula>NOT(ISERROR(SEARCH("INCUMPLIDA",AO8)))</formula>
    </cfRule>
  </conditionalFormatting>
  <conditionalFormatting sqref="AF9">
    <cfRule type="containsText" dxfId="81" priority="95" operator="containsText" text="Cumplida">
      <formula>NOT(ISERROR(SEARCH("Cumplida",AF9)))</formula>
    </cfRule>
    <cfRule type="containsText" dxfId="80" priority="96" operator="containsText" text="Pendiente">
      <formula>NOT(ISERROR(SEARCH("Pendiente",AF9)))</formula>
    </cfRule>
    <cfRule type="containsText" dxfId="79" priority="97" operator="containsText" text="Cumplida">
      <formula>NOT(ISERROR(SEARCH("Cumplida",AF9)))</formula>
    </cfRule>
  </conditionalFormatting>
  <conditionalFormatting sqref="AF9">
    <cfRule type="containsText" dxfId="78" priority="93" stopIfTrue="1" operator="containsText" text="Cumplida">
      <formula>NOT(ISERROR(SEARCH("Cumplida",AF9)))</formula>
    </cfRule>
    <cfRule type="containsText" dxfId="77" priority="94" stopIfTrue="1" operator="containsText" text="Pendiente">
      <formula>NOT(ISERROR(SEARCH("Pendiente",AF9)))</formula>
    </cfRule>
  </conditionalFormatting>
  <conditionalFormatting sqref="AF9">
    <cfRule type="containsText" dxfId="76" priority="98" stopIfTrue="1" operator="containsText" text="CUMPLIDA">
      <formula>NOT(ISERROR(SEARCH("CUMPLIDA",AF9)))</formula>
    </cfRule>
  </conditionalFormatting>
  <conditionalFormatting sqref="AF9">
    <cfRule type="containsText" dxfId="75" priority="99" operator="containsText" text="INCUMPLIDA">
      <formula>NOT(ISERROR(SEARCH("INCUMPLIDA",AF9)))</formula>
    </cfRule>
  </conditionalFormatting>
  <conditionalFormatting sqref="AF9">
    <cfRule type="containsText" dxfId="74" priority="92" operator="containsText" text="INCUMPLIDA">
      <formula>NOT(ISERROR(SEARCH("INCUMPLIDA",AF9)))</formula>
    </cfRule>
  </conditionalFormatting>
  <conditionalFormatting sqref="AF10">
    <cfRule type="containsText" dxfId="73" priority="87" operator="containsText" text="Cumplida">
      <formula>NOT(ISERROR(SEARCH("Cumplida",AF10)))</formula>
    </cfRule>
    <cfRule type="containsText" dxfId="72" priority="88" operator="containsText" text="Pendiente">
      <formula>NOT(ISERROR(SEARCH("Pendiente",AF10)))</formula>
    </cfRule>
    <cfRule type="containsText" dxfId="71" priority="89" operator="containsText" text="Cumplida">
      <formula>NOT(ISERROR(SEARCH("Cumplida",AF10)))</formula>
    </cfRule>
  </conditionalFormatting>
  <conditionalFormatting sqref="AF10">
    <cfRule type="containsText" dxfId="70" priority="85" stopIfTrue="1" operator="containsText" text="Cumplida">
      <formula>NOT(ISERROR(SEARCH("Cumplida",AF10)))</formula>
    </cfRule>
    <cfRule type="containsText" dxfId="69" priority="86" stopIfTrue="1" operator="containsText" text="Pendiente">
      <formula>NOT(ISERROR(SEARCH("Pendiente",AF10)))</formula>
    </cfRule>
  </conditionalFormatting>
  <conditionalFormatting sqref="AF10">
    <cfRule type="containsText" dxfId="68" priority="90" stopIfTrue="1" operator="containsText" text="CUMPLIDA">
      <formula>NOT(ISERROR(SEARCH("CUMPLIDA",AF10)))</formula>
    </cfRule>
  </conditionalFormatting>
  <conditionalFormatting sqref="AF10">
    <cfRule type="containsText" dxfId="67" priority="91" operator="containsText" text="INCUMPLIDA">
      <formula>NOT(ISERROR(SEARCH("INCUMPLIDA",AF10)))</formula>
    </cfRule>
  </conditionalFormatting>
  <conditionalFormatting sqref="AF10">
    <cfRule type="containsText" dxfId="66" priority="84" operator="containsText" text="INCUMPLIDA">
      <formula>NOT(ISERROR(SEARCH("INCUMPLIDA",AF10)))</formula>
    </cfRule>
  </conditionalFormatting>
  <conditionalFormatting sqref="AO9:AO10">
    <cfRule type="containsText" dxfId="65" priority="83" operator="containsText" text="INCUMPLIDA">
      <formula>NOT(ISERROR(SEARCH("INCUMPLIDA",AO9)))</formula>
    </cfRule>
  </conditionalFormatting>
  <conditionalFormatting sqref="AL17">
    <cfRule type="containsText" dxfId="64" priority="75" stopIfTrue="1" operator="containsText" text="EN TERMINO">
      <formula>NOT(ISERROR(SEARCH("EN TERMINO",AL17)))</formula>
    </cfRule>
    <cfRule type="containsText" priority="76" operator="containsText" text="AMARILLO">
      <formula>NOT(ISERROR(SEARCH("AMARILLO",AL17)))</formula>
    </cfRule>
    <cfRule type="containsText" dxfId="63" priority="77" stopIfTrue="1" operator="containsText" text="ALERTA">
      <formula>NOT(ISERROR(SEARCH("ALERTA",AL17)))</formula>
    </cfRule>
    <cfRule type="containsText" dxfId="62" priority="78" stopIfTrue="1" operator="containsText" text="OK">
      <formula>NOT(ISERROR(SEARCH("OK",AL17)))</formula>
    </cfRule>
  </conditionalFormatting>
  <conditionalFormatting sqref="AO17">
    <cfRule type="containsText" dxfId="61" priority="70" operator="containsText" text="Cumplida">
      <formula>NOT(ISERROR(SEARCH("Cumplida",AO17)))</formula>
    </cfRule>
    <cfRule type="containsText" dxfId="60" priority="71" operator="containsText" text="Pendiente">
      <formula>NOT(ISERROR(SEARCH("Pendiente",AO17)))</formula>
    </cfRule>
    <cfRule type="containsText" dxfId="59" priority="72" operator="containsText" text="Cumplida">
      <formula>NOT(ISERROR(SEARCH("Cumplida",AO17)))</formula>
    </cfRule>
  </conditionalFormatting>
  <conditionalFormatting sqref="AO17">
    <cfRule type="containsText" dxfId="58" priority="68" stopIfTrue="1" operator="containsText" text="Cumplida">
      <formula>NOT(ISERROR(SEARCH("Cumplida",AO17)))</formula>
    </cfRule>
    <cfRule type="containsText" dxfId="57" priority="69" stopIfTrue="1" operator="containsText" text="Pendiente">
      <formula>NOT(ISERROR(SEARCH("Pendiente",AO17)))</formula>
    </cfRule>
  </conditionalFormatting>
  <conditionalFormatting sqref="AO17">
    <cfRule type="containsText" dxfId="56" priority="73" stopIfTrue="1" operator="containsText" text="CUMPLIDA">
      <formula>NOT(ISERROR(SEARCH("CUMPLIDA",AO17)))</formula>
    </cfRule>
  </conditionalFormatting>
  <conditionalFormatting sqref="AO17">
    <cfRule type="containsText" dxfId="55" priority="74" operator="containsText" text="INCUMPLIDA">
      <formula>NOT(ISERROR(SEARCH("INCUMPLIDA",AO17)))</formula>
    </cfRule>
  </conditionalFormatting>
  <conditionalFormatting sqref="AL19:AL20">
    <cfRule type="containsText" dxfId="54" priority="64" stopIfTrue="1" operator="containsText" text="EN TERMINO">
      <formula>NOT(ISERROR(SEARCH("EN TERMINO",AL19)))</formula>
    </cfRule>
    <cfRule type="containsText" priority="65" operator="containsText" text="AMARILLO">
      <formula>NOT(ISERROR(SEARCH("AMARILLO",AL19)))</formula>
    </cfRule>
    <cfRule type="containsText" dxfId="53" priority="66" stopIfTrue="1" operator="containsText" text="ALERTA">
      <formula>NOT(ISERROR(SEARCH("ALERTA",AL19)))</formula>
    </cfRule>
    <cfRule type="containsText" dxfId="52" priority="67" stopIfTrue="1" operator="containsText" text="OK">
      <formula>NOT(ISERROR(SEARCH("OK",AL19)))</formula>
    </cfRule>
  </conditionalFormatting>
  <conditionalFormatting sqref="AO19:AO20">
    <cfRule type="containsText" dxfId="51" priority="52" operator="containsText" text="Cumplida">
      <formula>NOT(ISERROR(SEARCH("Cumplida",AO19)))</formula>
    </cfRule>
    <cfRule type="containsText" dxfId="50" priority="53" operator="containsText" text="Pendiente">
      <formula>NOT(ISERROR(SEARCH("Pendiente",AO19)))</formula>
    </cfRule>
    <cfRule type="containsText" dxfId="49" priority="54" operator="containsText" text="Cumplida">
      <formula>NOT(ISERROR(SEARCH("Cumplida",AO19)))</formula>
    </cfRule>
  </conditionalFormatting>
  <conditionalFormatting sqref="AO19:AO20">
    <cfRule type="containsText" dxfId="48" priority="50" stopIfTrue="1" operator="containsText" text="Cumplida">
      <formula>NOT(ISERROR(SEARCH("Cumplida",AO19)))</formula>
    </cfRule>
    <cfRule type="containsText" dxfId="47" priority="51" stopIfTrue="1" operator="containsText" text="Pendiente">
      <formula>NOT(ISERROR(SEARCH("Pendiente",AO19)))</formula>
    </cfRule>
  </conditionalFormatting>
  <conditionalFormatting sqref="AO19:AO20">
    <cfRule type="containsText" dxfId="46" priority="55" stopIfTrue="1" operator="containsText" text="CUMPLIDA">
      <formula>NOT(ISERROR(SEARCH("CUMPLIDA",AO19)))</formula>
    </cfRule>
  </conditionalFormatting>
  <conditionalFormatting sqref="AO19:AO20">
    <cfRule type="containsText" dxfId="45" priority="56" operator="containsText" text="INCUMPLIDA">
      <formula>NOT(ISERROR(SEARCH("INCUMPLIDA",AO19)))</formula>
    </cfRule>
  </conditionalFormatting>
  <conditionalFormatting sqref="AO19:AO20">
    <cfRule type="containsText" dxfId="44" priority="49" operator="containsText" text="INCUMPLIDA">
      <formula>NOT(ISERROR(SEARCH("INCUMPLIDA",AO19)))</formula>
    </cfRule>
  </conditionalFormatting>
  <conditionalFormatting sqref="AO26:AO28">
    <cfRule type="containsText" dxfId="43" priority="44" operator="containsText" text="Cumplida">
      <formula>NOT(ISERROR(SEARCH("Cumplida",AO26)))</formula>
    </cfRule>
    <cfRule type="containsText" dxfId="42" priority="45" operator="containsText" text="Pendiente">
      <formula>NOT(ISERROR(SEARCH("Pendiente",AO26)))</formula>
    </cfRule>
    <cfRule type="containsText" dxfId="41" priority="46" operator="containsText" text="Cumplida">
      <formula>NOT(ISERROR(SEARCH("Cumplida",AO26)))</formula>
    </cfRule>
  </conditionalFormatting>
  <conditionalFormatting sqref="AO26:AO28">
    <cfRule type="containsText" dxfId="40" priority="42" stopIfTrue="1" operator="containsText" text="Cumplida">
      <formula>NOT(ISERROR(SEARCH("Cumplida",AO26)))</formula>
    </cfRule>
    <cfRule type="containsText" dxfId="39" priority="43" stopIfTrue="1" operator="containsText" text="Pendiente">
      <formula>NOT(ISERROR(SEARCH("Pendiente",AO26)))</formula>
    </cfRule>
  </conditionalFormatting>
  <conditionalFormatting sqref="AO26:AO28">
    <cfRule type="containsText" dxfId="38" priority="47" stopIfTrue="1" operator="containsText" text="CUMPLIDA">
      <formula>NOT(ISERROR(SEARCH("CUMPLIDA",AO26)))</formula>
    </cfRule>
  </conditionalFormatting>
  <conditionalFormatting sqref="AO26:AO28">
    <cfRule type="containsText" dxfId="37" priority="48" operator="containsText" text="INCUMPLIDA">
      <formula>NOT(ISERROR(SEARCH("INCUMPLIDA",AO26)))</formula>
    </cfRule>
  </conditionalFormatting>
  <conditionalFormatting sqref="AO26:AO28">
    <cfRule type="containsText" dxfId="36" priority="41" operator="containsText" text="INCUMPLIDA">
      <formula>NOT(ISERROR(SEARCH("INCUMPLIDA",AO26)))</formula>
    </cfRule>
  </conditionalFormatting>
  <conditionalFormatting sqref="AL26:AL28">
    <cfRule type="containsText" dxfId="35" priority="37" stopIfTrue="1" operator="containsText" text="EN TERMINO">
      <formula>NOT(ISERROR(SEARCH("EN TERMINO",AL26)))</formula>
    </cfRule>
    <cfRule type="containsText" priority="38" operator="containsText" text="AMARILLO">
      <formula>NOT(ISERROR(SEARCH("AMARILLO",AL26)))</formula>
    </cfRule>
    <cfRule type="containsText" dxfId="34" priority="39" stopIfTrue="1" operator="containsText" text="ALERTA">
      <formula>NOT(ISERROR(SEARCH("ALERTA",AL26)))</formula>
    </cfRule>
    <cfRule type="containsText" dxfId="33" priority="40" stopIfTrue="1" operator="containsText" text="OK">
      <formula>NOT(ISERROR(SEARCH("OK",AL26)))</formula>
    </cfRule>
  </conditionalFormatting>
  <conditionalFormatting sqref="AO24">
    <cfRule type="containsText" dxfId="32" priority="32" operator="containsText" text="Cumplida">
      <formula>NOT(ISERROR(SEARCH("Cumplida",AO24)))</formula>
    </cfRule>
    <cfRule type="containsText" dxfId="31" priority="33" operator="containsText" text="Pendiente">
      <formula>NOT(ISERROR(SEARCH("Pendiente",AO24)))</formula>
    </cfRule>
    <cfRule type="containsText" dxfId="30" priority="34" operator="containsText" text="Cumplida">
      <formula>NOT(ISERROR(SEARCH("Cumplida",AO24)))</formula>
    </cfRule>
  </conditionalFormatting>
  <conditionalFormatting sqref="AO24">
    <cfRule type="containsText" dxfId="29" priority="30" stopIfTrue="1" operator="containsText" text="Cumplida">
      <formula>NOT(ISERROR(SEARCH("Cumplida",AO24)))</formula>
    </cfRule>
    <cfRule type="containsText" dxfId="28" priority="31" stopIfTrue="1" operator="containsText" text="Pendiente">
      <formula>NOT(ISERROR(SEARCH("Pendiente",AO24)))</formula>
    </cfRule>
  </conditionalFormatting>
  <conditionalFormatting sqref="AO24">
    <cfRule type="containsText" dxfId="27" priority="35" stopIfTrue="1" operator="containsText" text="CUMPLIDA">
      <formula>NOT(ISERROR(SEARCH("CUMPLIDA",AO24)))</formula>
    </cfRule>
  </conditionalFormatting>
  <conditionalFormatting sqref="AO24">
    <cfRule type="containsText" dxfId="26" priority="36" operator="containsText" text="INCUMPLIDA">
      <formula>NOT(ISERROR(SEARCH("INCUMPLIDA",AO24)))</formula>
    </cfRule>
  </conditionalFormatting>
  <conditionalFormatting sqref="AO24">
    <cfRule type="containsText" dxfId="25" priority="29" operator="containsText" text="INCUMPLIDA">
      <formula>NOT(ISERROR(SEARCH("INCUMPLIDA",AO24)))</formula>
    </cfRule>
  </conditionalFormatting>
  <conditionalFormatting sqref="AO21:AO23">
    <cfRule type="containsText" dxfId="24" priority="24" operator="containsText" text="Cumplida">
      <formula>NOT(ISERROR(SEARCH("Cumplida",AO21)))</formula>
    </cfRule>
    <cfRule type="containsText" dxfId="23" priority="25" operator="containsText" text="Pendiente">
      <formula>NOT(ISERROR(SEARCH("Pendiente",AO21)))</formula>
    </cfRule>
    <cfRule type="containsText" dxfId="22" priority="26" operator="containsText" text="Cumplida">
      <formula>NOT(ISERROR(SEARCH("Cumplida",AO21)))</formula>
    </cfRule>
  </conditionalFormatting>
  <conditionalFormatting sqref="AO21:AO23">
    <cfRule type="containsText" dxfId="21" priority="22" stopIfTrue="1" operator="containsText" text="Cumplida">
      <formula>NOT(ISERROR(SEARCH("Cumplida",AO21)))</formula>
    </cfRule>
    <cfRule type="containsText" dxfId="20" priority="23" stopIfTrue="1" operator="containsText" text="Pendiente">
      <formula>NOT(ISERROR(SEARCH("Pendiente",AO21)))</formula>
    </cfRule>
  </conditionalFormatting>
  <conditionalFormatting sqref="AO21:AO23">
    <cfRule type="containsText" dxfId="19" priority="27" stopIfTrue="1" operator="containsText" text="CUMPLIDA">
      <formula>NOT(ISERROR(SEARCH("CUMPLIDA",AO21)))</formula>
    </cfRule>
  </conditionalFormatting>
  <conditionalFormatting sqref="AO21:AO23">
    <cfRule type="containsText" dxfId="18" priority="28" operator="containsText" text="INCUMPLIDA">
      <formula>NOT(ISERROR(SEARCH("INCUMPLIDA",AO21)))</formula>
    </cfRule>
  </conditionalFormatting>
  <conditionalFormatting sqref="AO21:AO23">
    <cfRule type="containsText" dxfId="17" priority="21" operator="containsText" text="INCUMPLIDA">
      <formula>NOT(ISERROR(SEARCH("INCUMPLIDA",AO21)))</formula>
    </cfRule>
  </conditionalFormatting>
  <conditionalFormatting sqref="AL24">
    <cfRule type="containsText" dxfId="16" priority="17" stopIfTrue="1" operator="containsText" text="EN TERMINO">
      <formula>NOT(ISERROR(SEARCH("EN TERMINO",AL24)))</formula>
    </cfRule>
    <cfRule type="containsText" priority="18" operator="containsText" text="AMARILLO">
      <formula>NOT(ISERROR(SEARCH("AMARILLO",AL24)))</formula>
    </cfRule>
    <cfRule type="containsText" dxfId="15" priority="19" stopIfTrue="1" operator="containsText" text="ALERTA">
      <formula>NOT(ISERROR(SEARCH("ALERTA",AL24)))</formula>
    </cfRule>
    <cfRule type="containsText" dxfId="14" priority="20" stopIfTrue="1" operator="containsText" text="OK">
      <formula>NOT(ISERROR(SEARCH("OK",AL24)))</formula>
    </cfRule>
  </conditionalFormatting>
  <conditionalFormatting sqref="AL21:AL23">
    <cfRule type="containsText" dxfId="13" priority="13" stopIfTrue="1" operator="containsText" text="EN TERMINO">
      <formula>NOT(ISERROR(SEARCH("EN TERMINO",AL21)))</formula>
    </cfRule>
    <cfRule type="containsText" priority="14" operator="containsText" text="AMARILLO">
      <formula>NOT(ISERROR(SEARCH("AMARILLO",AL21)))</formula>
    </cfRule>
    <cfRule type="containsText" dxfId="12" priority="15" stopIfTrue="1" operator="containsText" text="ALERTA">
      <formula>NOT(ISERROR(SEARCH("ALERTA",AL21)))</formula>
    </cfRule>
    <cfRule type="containsText" dxfId="11" priority="16" stopIfTrue="1" operator="containsText" text="OK">
      <formula>NOT(ISERROR(SEARCH("OK",AL21)))</formula>
    </cfRule>
  </conditionalFormatting>
  <conditionalFormatting sqref="AL13">
    <cfRule type="containsText" dxfId="10" priority="9" stopIfTrue="1" operator="containsText" text="EN TERMINO">
      <formula>NOT(ISERROR(SEARCH("EN TERMINO",AL13)))</formula>
    </cfRule>
    <cfRule type="containsText" priority="10" operator="containsText" text="AMARILLO">
      <formula>NOT(ISERROR(SEARCH("AMARILLO",AL13)))</formula>
    </cfRule>
    <cfRule type="containsText" dxfId="9" priority="11" stopIfTrue="1" operator="containsText" text="ALERTA">
      <formula>NOT(ISERROR(SEARCH("ALERTA",AL13)))</formula>
    </cfRule>
    <cfRule type="containsText" dxfId="8" priority="12" stopIfTrue="1" operator="containsText" text="OK">
      <formula>NOT(ISERROR(SEARCH("OK",AL13)))</formula>
    </cfRule>
  </conditionalFormatting>
  <conditionalFormatting sqref="AO13">
    <cfRule type="containsText" dxfId="7" priority="4" operator="containsText" text="Cumplida">
      <formula>NOT(ISERROR(SEARCH("Cumplida",AO13)))</formula>
    </cfRule>
    <cfRule type="containsText" dxfId="6" priority="5" operator="containsText" text="Pendiente">
      <formula>NOT(ISERROR(SEARCH("Pendiente",AO13)))</formula>
    </cfRule>
    <cfRule type="containsText" dxfId="5" priority="6" operator="containsText" text="Cumplida">
      <formula>NOT(ISERROR(SEARCH("Cumplida",AO13)))</formula>
    </cfRule>
  </conditionalFormatting>
  <conditionalFormatting sqref="AO13">
    <cfRule type="containsText" dxfId="4" priority="2" stopIfTrue="1" operator="containsText" text="Cumplida">
      <formula>NOT(ISERROR(SEARCH("Cumplida",AO13)))</formula>
    </cfRule>
    <cfRule type="containsText" dxfId="3" priority="3" stopIfTrue="1" operator="containsText" text="Pendiente">
      <formula>NOT(ISERROR(SEARCH("Pendiente",AO13)))</formula>
    </cfRule>
  </conditionalFormatting>
  <conditionalFormatting sqref="AO13">
    <cfRule type="containsText" dxfId="2" priority="7" stopIfTrue="1" operator="containsText" text="CUMPLIDA">
      <formula>NOT(ISERROR(SEARCH("CUMPLIDA",AO13)))</formula>
    </cfRule>
  </conditionalFormatting>
  <conditionalFormatting sqref="AO13">
    <cfRule type="containsText" dxfId="1" priority="8" operator="containsText" text="INCUMPLIDA">
      <formula>NOT(ISERROR(SEARCH("INCUMPLIDA",AO13)))</formula>
    </cfRule>
  </conditionalFormatting>
  <conditionalFormatting sqref="AO13">
    <cfRule type="containsText" dxfId="0" priority="1" operator="containsText" text="INCUMPLIDA">
      <formula>NOT(ISERROR(SEARCH("INCUMPLIDA",AO13)))</formula>
    </cfRule>
  </conditionalFormatting>
  <dataValidations count="3">
    <dataValidation type="decimal" allowBlank="1" showInputMessage="1" showErrorMessage="1" errorTitle="Entrada no válida" error="Por favor escriba un número" promptTitle="Escriba un número en esta casilla" sqref="M8:M10 M14" xr:uid="{00000000-0002-0000-0100-000000000000}">
      <formula1>-999999</formula1>
      <formula2>999999</formula2>
    </dataValidation>
    <dataValidation type="date" allowBlank="1" showInputMessage="1" errorTitle="Entrada no válida" error="Por favor escriba una fecha válida (AAAA/MM/DD)" promptTitle="Ingrese una fecha (AAAA/MM/DD)" sqref="V8:W10 W14:W15" xr:uid="{00000000-0002-0000-0100-000001000000}">
      <formula1>1900/1/1</formula1>
      <formula2>3000/1/1</formula2>
    </dataValidation>
    <dataValidation type="textLength" allowBlank="1" showInputMessage="1" showErrorMessage="1" errorTitle="Entrada no válida" error="Escriba un texto  Maximo 100 Caracteres" promptTitle="Cualquier contenido Maximo 100 Caracteres" sqref="P5:P10 P26:P27 P14:P24" xr:uid="{00000000-0002-0000-0100-000002000000}">
      <formula1>0</formula1>
      <formula2>100</formula2>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4"/>
  <sheetViews>
    <sheetView topLeftCell="B1" zoomScale="120" zoomScaleNormal="120" workbookViewId="0">
      <selection activeCell="D8" sqref="D8:I12"/>
    </sheetView>
  </sheetViews>
  <sheetFormatPr baseColWidth="10" defaultRowHeight="15" x14ac:dyDescent="0.25"/>
  <cols>
    <col min="1" max="1" width="40.42578125" customWidth="1"/>
    <col min="3" max="3" width="10.5703125" customWidth="1"/>
    <col min="4" max="4" width="9" customWidth="1"/>
    <col min="5" max="5" width="11.140625" customWidth="1"/>
    <col min="6" max="6" width="9.28515625" customWidth="1"/>
    <col min="9" max="9" width="12.42578125" customWidth="1"/>
    <col min="10" max="10" width="20.42578125" customWidth="1"/>
  </cols>
  <sheetData>
    <row r="1" spans="1:15" ht="15.75" customHeight="1" thickBot="1" x14ac:dyDescent="0.3">
      <c r="A1" s="225" t="s">
        <v>115</v>
      </c>
      <c r="B1" s="227" t="s">
        <v>116</v>
      </c>
      <c r="C1" s="229" t="s">
        <v>117</v>
      </c>
      <c r="D1" s="35"/>
      <c r="E1" s="35"/>
      <c r="F1" s="36"/>
      <c r="G1" s="35"/>
      <c r="H1" s="35"/>
      <c r="I1" s="37"/>
    </row>
    <row r="2" spans="1:15" ht="41.25" customHeight="1" thickTop="1" thickBot="1" x14ac:dyDescent="0.3">
      <c r="A2" s="226"/>
      <c r="B2" s="228"/>
      <c r="C2" s="230"/>
      <c r="D2" s="38" t="s">
        <v>118</v>
      </c>
      <c r="E2" s="39" t="s">
        <v>119</v>
      </c>
      <c r="F2" s="40" t="s">
        <v>120</v>
      </c>
      <c r="G2" s="41" t="s">
        <v>121</v>
      </c>
      <c r="H2" s="42" t="s">
        <v>122</v>
      </c>
      <c r="I2" s="42" t="s">
        <v>123</v>
      </c>
      <c r="N2" s="38" t="s">
        <v>118</v>
      </c>
      <c r="O2">
        <v>27</v>
      </c>
    </row>
    <row r="3" spans="1:15" ht="10.5" hidden="1" customHeight="1" thickTop="1" thickBot="1" x14ac:dyDescent="0.3">
      <c r="A3" s="43" t="s">
        <v>124</v>
      </c>
      <c r="B3" s="44">
        <v>3</v>
      </c>
      <c r="C3" s="45">
        <v>3</v>
      </c>
      <c r="D3" s="46">
        <v>3</v>
      </c>
      <c r="E3" s="47"/>
      <c r="F3" s="48"/>
      <c r="G3" s="48"/>
      <c r="H3" s="47"/>
      <c r="I3" s="49"/>
      <c r="J3" t="s">
        <v>133</v>
      </c>
      <c r="N3" s="39" t="s">
        <v>119</v>
      </c>
    </row>
    <row r="4" spans="1:15" ht="16.5" hidden="1" customHeight="1" thickTop="1" thickBot="1" x14ac:dyDescent="0.3">
      <c r="A4" s="50" t="s">
        <v>125</v>
      </c>
      <c r="B4" s="51">
        <v>21</v>
      </c>
      <c r="C4" s="51">
        <v>31</v>
      </c>
      <c r="D4" s="85">
        <v>31</v>
      </c>
      <c r="E4" s="51"/>
      <c r="F4" s="53"/>
      <c r="G4" s="53"/>
      <c r="H4" s="52"/>
      <c r="I4" s="51"/>
      <c r="J4" t="s">
        <v>133</v>
      </c>
      <c r="N4" s="40" t="s">
        <v>120</v>
      </c>
    </row>
    <row r="5" spans="1:15" ht="11.25" hidden="1" customHeight="1" thickBot="1" x14ac:dyDescent="0.3">
      <c r="A5" s="54" t="s">
        <v>126</v>
      </c>
      <c r="B5" s="55">
        <v>3</v>
      </c>
      <c r="C5" s="55">
        <v>3</v>
      </c>
      <c r="D5" s="84">
        <v>3</v>
      </c>
      <c r="E5" s="55"/>
      <c r="F5" s="48"/>
      <c r="G5" s="48"/>
      <c r="H5" s="55"/>
      <c r="I5" s="48"/>
      <c r="J5" t="s">
        <v>133</v>
      </c>
    </row>
    <row r="6" spans="1:15" ht="17.25" hidden="1" customHeight="1" thickTop="1" thickBot="1" x14ac:dyDescent="0.3">
      <c r="A6" s="50" t="s">
        <v>127</v>
      </c>
      <c r="B6" s="51">
        <v>9</v>
      </c>
      <c r="C6" s="51">
        <v>11</v>
      </c>
      <c r="D6" s="53">
        <v>11</v>
      </c>
      <c r="E6" s="51"/>
      <c r="F6" s="51"/>
      <c r="G6" s="51"/>
      <c r="H6" s="51"/>
      <c r="I6" s="51"/>
      <c r="N6" s="39" t="s">
        <v>119</v>
      </c>
      <c r="O6">
        <v>16</v>
      </c>
    </row>
    <row r="7" spans="1:15" ht="13.5" hidden="1" customHeight="1" thickBot="1" x14ac:dyDescent="0.3">
      <c r="A7" s="56" t="s">
        <v>82</v>
      </c>
      <c r="B7" s="55">
        <v>1</v>
      </c>
      <c r="C7" s="55">
        <v>2</v>
      </c>
      <c r="D7" s="46">
        <v>2</v>
      </c>
      <c r="E7" s="55"/>
      <c r="F7" s="55"/>
      <c r="G7" s="55"/>
      <c r="H7" s="55"/>
      <c r="I7" s="55"/>
      <c r="J7" t="s">
        <v>133</v>
      </c>
    </row>
    <row r="8" spans="1:15" ht="15" customHeight="1" thickTop="1" thickBot="1" x14ac:dyDescent="0.3">
      <c r="A8" s="57" t="s">
        <v>173</v>
      </c>
      <c r="B8" s="51">
        <v>16</v>
      </c>
      <c r="C8" s="51">
        <v>40</v>
      </c>
      <c r="D8" s="85">
        <v>26</v>
      </c>
      <c r="E8" s="51">
        <v>14</v>
      </c>
      <c r="F8" s="51"/>
      <c r="G8" s="51"/>
      <c r="H8" s="51"/>
      <c r="I8" s="51"/>
      <c r="N8" t="s">
        <v>313</v>
      </c>
      <c r="O8">
        <v>36</v>
      </c>
    </row>
    <row r="9" spans="1:15" ht="27.75" customHeight="1" thickTop="1" thickBot="1" x14ac:dyDescent="0.3">
      <c r="A9" s="57" t="s">
        <v>132</v>
      </c>
      <c r="B9" s="51">
        <v>1</v>
      </c>
      <c r="C9" s="51">
        <v>4</v>
      </c>
      <c r="D9" s="85">
        <v>1</v>
      </c>
      <c r="E9" s="51">
        <v>3</v>
      </c>
      <c r="F9" s="51"/>
      <c r="G9" s="51"/>
      <c r="H9" s="51"/>
      <c r="I9" s="51"/>
      <c r="N9" s="40" t="s">
        <v>120</v>
      </c>
      <c r="O9">
        <v>2</v>
      </c>
    </row>
    <row r="10" spans="1:15" ht="21" customHeight="1" thickTop="1" thickBot="1" x14ac:dyDescent="0.3">
      <c r="A10" s="57" t="s">
        <v>179</v>
      </c>
      <c r="B10" s="85">
        <v>14</v>
      </c>
      <c r="C10" s="85">
        <v>21</v>
      </c>
      <c r="D10" s="58"/>
      <c r="E10" s="179">
        <v>19</v>
      </c>
      <c r="F10" s="197">
        <v>2</v>
      </c>
      <c r="G10" s="128"/>
      <c r="H10" s="128"/>
      <c r="I10" s="128"/>
      <c r="N10" s="42"/>
    </row>
    <row r="11" spans="1:15" ht="15" customHeight="1" thickBot="1" x14ac:dyDescent="0.3">
      <c r="A11" s="59" t="s">
        <v>128</v>
      </c>
      <c r="B11" s="60">
        <f>B8+B9+B10</f>
        <v>31</v>
      </c>
      <c r="C11" s="60">
        <f>SUM(+C8+C9+C10)</f>
        <v>65</v>
      </c>
      <c r="D11" s="60">
        <f>SUM(D8:D10)</f>
        <v>27</v>
      </c>
      <c r="E11" s="60">
        <f>SUM(E3:E10)</f>
        <v>36</v>
      </c>
      <c r="F11" s="60">
        <f>SUM(F3:F10)</f>
        <v>2</v>
      </c>
      <c r="G11" s="60">
        <f>SUM(G3:G10)</f>
        <v>0</v>
      </c>
      <c r="H11" s="60">
        <v>0</v>
      </c>
      <c r="I11" s="60"/>
    </row>
    <row r="12" spans="1:15" ht="15" customHeight="1" thickBot="1" x14ac:dyDescent="0.3">
      <c r="A12" s="61"/>
      <c r="B12" s="58"/>
      <c r="C12" s="58"/>
      <c r="D12" s="62">
        <f>D11/C11</f>
        <v>0.41538461538461541</v>
      </c>
      <c r="E12" s="62">
        <f>E11/C11</f>
        <v>0.55384615384615388</v>
      </c>
      <c r="F12" s="62">
        <f>F11/C11</f>
        <v>3.0769230769230771E-2</v>
      </c>
      <c r="G12" s="62">
        <f>G11/C11</f>
        <v>0</v>
      </c>
      <c r="H12" s="62">
        <f>H11/C11</f>
        <v>0</v>
      </c>
      <c r="I12" s="62">
        <f>I11/C11</f>
        <v>0</v>
      </c>
    </row>
    <row r="14" spans="1:15" x14ac:dyDescent="0.25">
      <c r="A14" t="s">
        <v>171</v>
      </c>
    </row>
    <row r="15" spans="1:15" x14ac:dyDescent="0.25">
      <c r="A15" t="s">
        <v>174</v>
      </c>
    </row>
    <row r="23" spans="3:6" x14ac:dyDescent="0.25">
      <c r="C23">
        <v>2794000</v>
      </c>
      <c r="D23">
        <f>C23*C24/100</f>
        <v>27940</v>
      </c>
      <c r="F23">
        <f>C23-D23</f>
        <v>2766060</v>
      </c>
    </row>
    <row r="24" spans="3:6" x14ac:dyDescent="0.25">
      <c r="C24">
        <v>1</v>
      </c>
    </row>
  </sheetData>
  <mergeCells count="3">
    <mergeCell ref="A1:A2"/>
    <mergeCell ref="B1:B2"/>
    <mergeCell ref="C1:C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B50ACF-F705-465B-8E9D-09923A9E0956}">
  <dimension ref="D4:J25"/>
  <sheetViews>
    <sheetView topLeftCell="A15" workbookViewId="0">
      <selection activeCell="I27" sqref="I27"/>
    </sheetView>
  </sheetViews>
  <sheetFormatPr baseColWidth="10" defaultRowHeight="15" x14ac:dyDescent="0.25"/>
  <sheetData>
    <row r="4" spans="4:10" x14ac:dyDescent="0.25">
      <c r="D4" t="s">
        <v>321</v>
      </c>
      <c r="E4" t="s">
        <v>314</v>
      </c>
    </row>
    <row r="5" spans="4:10" x14ac:dyDescent="0.25">
      <c r="E5" t="s">
        <v>317</v>
      </c>
      <c r="G5" s="195" t="s">
        <v>323</v>
      </c>
    </row>
    <row r="14" spans="4:10" x14ac:dyDescent="0.25">
      <c r="D14" t="s">
        <v>315</v>
      </c>
      <c r="E14" t="s">
        <v>316</v>
      </c>
      <c r="F14" t="s">
        <v>322</v>
      </c>
      <c r="G14" t="s">
        <v>318</v>
      </c>
      <c r="J14" s="195" t="s">
        <v>319</v>
      </c>
    </row>
    <row r="15" spans="4:10" x14ac:dyDescent="0.25">
      <c r="F15" t="s">
        <v>320</v>
      </c>
      <c r="G15" s="195" t="s">
        <v>325</v>
      </c>
    </row>
    <row r="16" spans="4:10" x14ac:dyDescent="0.25">
      <c r="F16" t="s">
        <v>326</v>
      </c>
      <c r="G16" s="195" t="s">
        <v>327</v>
      </c>
    </row>
    <row r="17" spans="4:7" x14ac:dyDescent="0.25">
      <c r="F17" t="s">
        <v>324</v>
      </c>
      <c r="G17" s="195" t="s">
        <v>328</v>
      </c>
    </row>
    <row r="18" spans="4:7" x14ac:dyDescent="0.25">
      <c r="F18" t="s">
        <v>329</v>
      </c>
      <c r="G18" s="195" t="s">
        <v>332</v>
      </c>
    </row>
    <row r="19" spans="4:7" x14ac:dyDescent="0.25">
      <c r="F19" t="s">
        <v>330</v>
      </c>
      <c r="G19" s="195" t="s">
        <v>331</v>
      </c>
    </row>
    <row r="20" spans="4:7" x14ac:dyDescent="0.25">
      <c r="F20" t="s">
        <v>333</v>
      </c>
      <c r="G20" s="195" t="s">
        <v>334</v>
      </c>
    </row>
    <row r="21" spans="4:7" x14ac:dyDescent="0.25">
      <c r="F21" t="s">
        <v>335</v>
      </c>
      <c r="G21" s="195" t="s">
        <v>336</v>
      </c>
    </row>
    <row r="24" spans="4:7" x14ac:dyDescent="0.25">
      <c r="D24" t="s">
        <v>337</v>
      </c>
      <c r="F24" t="s">
        <v>322</v>
      </c>
      <c r="G24" t="s">
        <v>338</v>
      </c>
    </row>
    <row r="25" spans="4:7" x14ac:dyDescent="0.25">
      <c r="F25" t="s">
        <v>320</v>
      </c>
      <c r="G25" t="s">
        <v>339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CB-0402F_P.MEJORAMIENTO</vt:lpstr>
      <vt:lpstr>CB-0402F_P.MEJORAMIENTO-ene</vt:lpstr>
      <vt:lpstr>RESUMÉN</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del Carmen Bonilla</dc:creator>
  <cp:lastModifiedBy>Wellfin Jhonathan Canro Rodriguez</cp:lastModifiedBy>
  <dcterms:created xsi:type="dcterms:W3CDTF">2019-01-04T19:58:30Z</dcterms:created>
  <dcterms:modified xsi:type="dcterms:W3CDTF">2022-05-04T15:39:43Z</dcterms:modified>
</cp:coreProperties>
</file>