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ARCHIVOS 2021\Seguimiento Planes de Mejoramiento 2021\Auditorías Contraloría\2. Corte 30 de junio-2021\"/>
    </mc:Choice>
  </mc:AlternateContent>
  <xr:revisionPtr revIDLastSave="0" documentId="13_ncr:1_{36C7B2D0-659C-4881-8739-5FA6E28B7986}" xr6:coauthVersionLast="47" xr6:coauthVersionMax="47" xr10:uidLastSave="{00000000-0000-0000-0000-000000000000}"/>
  <bookViews>
    <workbookView xWindow="-120" yWindow="-120" windowWidth="20730" windowHeight="11160" tabRatio="437" activeTab="1" xr2:uid="{00000000-000D-0000-FFFF-FFFF00000000}"/>
  </bookViews>
  <sheets>
    <sheet name="CB-0402F_P.MEJORAMIENTO" sheetId="6" r:id="rId1"/>
    <sheet name="RESUMÉN" sheetId="7" r:id="rId2"/>
    <sheet name="Hoja1" sheetId="8" r:id="rId3"/>
    <sheet name="INCUMPLIDAS" sheetId="9" r:id="rId4"/>
  </sheets>
  <definedNames>
    <definedName name="_xlnm._FilterDatabase" localSheetId="0" hidden="1">'CB-0402F_P.MEJORAMIENTO'!$A$3:$BI$58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7" l="1"/>
  <c r="H11" i="7" l="1"/>
  <c r="H12" i="7" s="1"/>
  <c r="B11" i="7"/>
  <c r="D12" i="7"/>
  <c r="C11" i="7"/>
  <c r="AA56" i="6"/>
  <c r="AB56" i="6" s="1"/>
  <c r="AC56" i="6" s="1"/>
  <c r="AA57" i="6"/>
  <c r="AB57" i="6" s="1"/>
  <c r="AF57" i="6" s="1"/>
  <c r="AA58" i="6"/>
  <c r="AB58" i="6" s="1"/>
  <c r="AC58" i="6" s="1"/>
  <c r="AF58" i="6" l="1"/>
  <c r="AC57" i="6"/>
  <c r="AF56" i="6"/>
  <c r="AA55" i="6" l="1"/>
  <c r="AB55" i="6" s="1"/>
  <c r="AC55" i="6" s="1"/>
  <c r="AF55" i="6" l="1"/>
  <c r="E11" i="7"/>
  <c r="E12" i="7" s="1"/>
  <c r="F11" i="7"/>
  <c r="F12" i="7" s="1"/>
  <c r="I11" i="7"/>
  <c r="I12" i="7" s="1"/>
  <c r="AA12" i="6" l="1"/>
  <c r="AB12" i="6" s="1"/>
  <c r="AC12" i="6" s="1"/>
  <c r="AA11" i="6"/>
  <c r="AB11" i="6" s="1"/>
  <c r="AC11" i="6" s="1"/>
  <c r="AA5" i="6"/>
  <c r="AB5" i="6" s="1"/>
  <c r="AC5" i="6" s="1"/>
  <c r="G11" i="7" l="1"/>
  <c r="G12" i="7" s="1"/>
  <c r="AC54" i="6"/>
  <c r="AA54" i="6"/>
  <c r="AB54" i="6" s="1"/>
  <c r="AC53" i="6"/>
  <c r="AA53" i="6"/>
  <c r="AB53" i="6" s="1"/>
  <c r="AC52" i="6"/>
  <c r="AA52" i="6"/>
  <c r="AB52" i="6" s="1"/>
  <c r="AC51" i="6"/>
  <c r="AA51" i="6"/>
  <c r="AB51" i="6" s="1"/>
  <c r="AC50" i="6"/>
  <c r="AA50" i="6"/>
  <c r="AB50" i="6" s="1"/>
  <c r="AC49" i="6"/>
  <c r="AA49" i="6"/>
  <c r="AB49" i="6" s="1"/>
  <c r="AA48" i="6"/>
  <c r="AB48" i="6" s="1"/>
  <c r="AF48" i="6" s="1"/>
  <c r="BG48" i="6" s="1"/>
  <c r="AA47" i="6"/>
  <c r="AB47" i="6" s="1"/>
  <c r="AF47" i="6" s="1"/>
  <c r="BG47" i="6" s="1"/>
  <c r="AC46" i="6"/>
  <c r="AA46" i="6"/>
  <c r="AB46" i="6" s="1"/>
  <c r="AJ45" i="6"/>
  <c r="AK45" i="6" s="1"/>
  <c r="AN45" i="6" s="1"/>
  <c r="AA45" i="6"/>
  <c r="AB45" i="6" s="1"/>
  <c r="AF45" i="6" s="1"/>
  <c r="AJ44" i="6"/>
  <c r="AK44" i="6" s="1"/>
  <c r="AN44" i="6" s="1"/>
  <c r="AA44" i="6"/>
  <c r="AB44" i="6" s="1"/>
  <c r="AF44" i="6" s="1"/>
  <c r="AJ43" i="6"/>
  <c r="AK43" i="6" s="1"/>
  <c r="AL43" i="6" s="1"/>
  <c r="AA43" i="6"/>
  <c r="AB43" i="6" s="1"/>
  <c r="AJ42" i="6"/>
  <c r="AK42" i="6" s="1"/>
  <c r="AC42" i="6"/>
  <c r="AA42" i="6"/>
  <c r="AB42" i="6" s="1"/>
  <c r="AF42" i="6" s="1"/>
  <c r="AJ41" i="6"/>
  <c r="AK41" i="6" s="1"/>
  <c r="AN41" i="6" s="1"/>
  <c r="BG41" i="6" s="1"/>
  <c r="AA41" i="6"/>
  <c r="AB41" i="6" s="1"/>
  <c r="AF41" i="6" s="1"/>
  <c r="AA40" i="6"/>
  <c r="AB40" i="6" s="1"/>
  <c r="AF40" i="6" s="1"/>
  <c r="AC39" i="6"/>
  <c r="AA39" i="6"/>
  <c r="AB39" i="6" s="1"/>
  <c r="AC38" i="6"/>
  <c r="AA38" i="6"/>
  <c r="AB38" i="6" s="1"/>
  <c r="AA37" i="6"/>
  <c r="AB37" i="6" s="1"/>
  <c r="AF37" i="6" s="1"/>
  <c r="BG37" i="6" s="1"/>
  <c r="AC36" i="6"/>
  <c r="AA36" i="6"/>
  <c r="AB36" i="6" s="1"/>
  <c r="AC35" i="6"/>
  <c r="AA35" i="6"/>
  <c r="AB35" i="6" s="1"/>
  <c r="AC34" i="6"/>
  <c r="AA34" i="6"/>
  <c r="AB34" i="6" s="1"/>
  <c r="AC33" i="6"/>
  <c r="AA33" i="6"/>
  <c r="AB33" i="6" s="1"/>
  <c r="AA32" i="6"/>
  <c r="AB32" i="6" s="1"/>
  <c r="AF32" i="6" s="1"/>
  <c r="BG32" i="6" s="1"/>
  <c r="AA31" i="6"/>
  <c r="AB31" i="6" s="1"/>
  <c r="AC31" i="6" s="1"/>
  <c r="AA30" i="6"/>
  <c r="AB30" i="6" s="1"/>
  <c r="AC30" i="6" s="1"/>
  <c r="AA29" i="6"/>
  <c r="AB29" i="6" s="1"/>
  <c r="AC29" i="6" s="1"/>
  <c r="AA28" i="6"/>
  <c r="AB28" i="6" s="1"/>
  <c r="AF28" i="6" s="1"/>
  <c r="BG28" i="6" s="1"/>
  <c r="AC27" i="6"/>
  <c r="AA27" i="6"/>
  <c r="AB27" i="6" s="1"/>
  <c r="AC26" i="6"/>
  <c r="AA26" i="6"/>
  <c r="AB26" i="6" s="1"/>
  <c r="AC25" i="6"/>
  <c r="AA25" i="6"/>
  <c r="AB25" i="6" s="1"/>
  <c r="AA24" i="6"/>
  <c r="AB24" i="6" s="1"/>
  <c r="AC23" i="6"/>
  <c r="AA23" i="6"/>
  <c r="AB23" i="6" s="1"/>
  <c r="AC22" i="6"/>
  <c r="AA22" i="6"/>
  <c r="AB22" i="6" s="1"/>
  <c r="AA21" i="6"/>
  <c r="AB21" i="6" s="1"/>
  <c r="AC20" i="6"/>
  <c r="AA20" i="6"/>
  <c r="AB20" i="6" s="1"/>
  <c r="AC19" i="6"/>
  <c r="AA19" i="6"/>
  <c r="AB19" i="6" s="1"/>
  <c r="AC18" i="6"/>
  <c r="AA18" i="6"/>
  <c r="AB18" i="6" s="1"/>
  <c r="AC17" i="6"/>
  <c r="AA17" i="6"/>
  <c r="AB17" i="6" s="1"/>
  <c r="AA16" i="6"/>
  <c r="AB16" i="6" s="1"/>
  <c r="AC15" i="6"/>
  <c r="AA15" i="6"/>
  <c r="AB15" i="6" s="1"/>
  <c r="AA14" i="6"/>
  <c r="AB14" i="6" s="1"/>
  <c r="AJ13" i="6"/>
  <c r="AK13" i="6" s="1"/>
  <c r="AN13" i="6" s="1"/>
  <c r="BG13" i="6" s="1"/>
  <c r="AC13" i="6"/>
  <c r="AA13" i="6"/>
  <c r="AB13" i="6" s="1"/>
  <c r="BE12" i="6"/>
  <c r="BE11" i="6"/>
  <c r="AA10" i="6"/>
  <c r="AB10" i="6" s="1"/>
  <c r="AA9" i="6"/>
  <c r="AB9" i="6" s="1"/>
  <c r="BE8" i="6"/>
  <c r="BE7" i="6"/>
  <c r="AC48" i="6" l="1"/>
  <c r="AC47" i="6"/>
  <c r="AC40" i="6"/>
  <c r="AC45" i="6"/>
  <c r="AC44" i="6"/>
  <c r="AC37" i="6"/>
  <c r="AC32" i="6"/>
  <c r="AC43" i="6"/>
  <c r="AF43" i="6"/>
  <c r="AN43" i="6"/>
  <c r="BG43" i="6" s="1"/>
  <c r="AF16" i="6"/>
  <c r="BG16" i="6" s="1"/>
  <c r="AC16" i="6"/>
  <c r="AC24" i="6"/>
  <c r="AF24" i="6"/>
  <c r="BG24" i="6" s="1"/>
  <c r="AN42" i="6"/>
  <c r="AL42" i="6"/>
  <c r="AL44" i="6"/>
  <c r="BG44" i="6"/>
  <c r="BG45" i="6"/>
  <c r="AL45" i="6"/>
  <c r="AF21" i="6"/>
  <c r="BG21" i="6" s="1"/>
  <c r="AC21" i="6"/>
  <c r="AC28" i="6"/>
  <c r="AC41" i="6"/>
  <c r="AL41" i="6"/>
  <c r="AF14" i="6"/>
  <c r="BG14" i="6" s="1"/>
  <c r="AC14" i="6"/>
  <c r="BE14" i="6"/>
  <c r="AL13" i="6"/>
  <c r="AC10" i="6"/>
  <c r="BE10" i="6"/>
  <c r="AC9" i="6"/>
  <c r="BE9" i="6"/>
</calcChain>
</file>

<file path=xl/sharedStrings.xml><?xml version="1.0" encoding="utf-8"?>
<sst xmlns="http://schemas.openxmlformats.org/spreadsheetml/2006/main" count="1038" uniqueCount="446">
  <si>
    <t>IDENTIFICACIÓN DEL HALLAZGO</t>
  </si>
  <si>
    <t>ESTABLECIMIENTO ACCIONES DE MEJORA</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</si>
  <si>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</si>
  <si>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</si>
  <si>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</si>
  <si>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</si>
  <si>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</si>
  <si>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</si>
  <si>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</si>
  <si>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</si>
  <si>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</si>
  <si>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</si>
  <si>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</si>
  <si>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</si>
  <si>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</si>
  <si>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</si>
  <si>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</si>
  <si>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</si>
  <si>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</si>
  <si>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</si>
  <si>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</si>
  <si>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</si>
  <si>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</si>
  <si>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</si>
  <si>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2.Evidencias o soportes ejecución acción de mejora</t>
  </si>
  <si>
    <t>2.Actividades realizadas  a la fecha</t>
  </si>
  <si>
    <t>2.Resultado del indicador</t>
  </si>
  <si>
    <t>2.Alerta</t>
  </si>
  <si>
    <t>2.Analisis - Seguimiento OCI4</t>
  </si>
  <si>
    <t>2.Auditor que realizó el seguimiento</t>
  </si>
  <si>
    <t>3.Fecha seguimiento</t>
  </si>
  <si>
    <t>3.Evidencias o soportes ejecución acción de mejora</t>
  </si>
  <si>
    <t>3.Actividades realizadas  a la fecha</t>
  </si>
  <si>
    <t>3.Resultado del indicador</t>
  </si>
  <si>
    <t>3.Alerta</t>
  </si>
  <si>
    <t>3.Analisis - Seguimiento OCI4</t>
  </si>
  <si>
    <t>4.Fecha seguimiento</t>
  </si>
  <si>
    <t>4.Evidencias o soportes ejecución acción de mejora</t>
  </si>
  <si>
    <t>4.Actividades realizadas  a la fecha</t>
  </si>
  <si>
    <t>4.Resultado del indicador</t>
  </si>
  <si>
    <t>4.Alerta</t>
  </si>
  <si>
    <t>4.Analisis - Seguimiento OCI4</t>
  </si>
  <si>
    <t>4.Auditor que realizó el seguimiento</t>
  </si>
  <si>
    <t>Estado de la acción</t>
  </si>
  <si>
    <t>Cierre Hallazgo</t>
  </si>
  <si>
    <t>Auditor que cierra el hallazgo</t>
  </si>
  <si>
    <t>Soporte que evidencia que el ente externo cerró el hallazgo</t>
  </si>
  <si>
    <t>Detalle de actividades para ejecutar la acción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</si>
  <si>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</si>
  <si>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</si>
  <si>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</si>
  <si>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</si>
  <si>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</si>
  <si>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</si>
  <si>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</si>
  <si>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</si>
  <si>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</si>
  <si>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</si>
  <si>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</si>
  <si>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</si>
  <si>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</si>
  <si>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</si>
  <si>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</si>
  <si>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</si>
  <si>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</si>
  <si>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</si>
  <si>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</si>
  <si>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Unidad de Medida</t>
  </si>
  <si>
    <t>Cantidad Unidad de Medida</t>
  </si>
  <si>
    <t>2. 25% avance en ejecución de la meta</t>
  </si>
  <si>
    <t>3. 50% avance en ejecución de la meta</t>
  </si>
  <si>
    <t>4. 75% avance en ejecución de la meta</t>
  </si>
  <si>
    <t>4. 100% avance en ejecución de la meta</t>
  </si>
  <si>
    <t>Auditor que valida cumplimiento a la acción</t>
  </si>
  <si>
    <t xml:space="preserve"> TERCER SEGUIMIENTO DE 2018</t>
  </si>
  <si>
    <t xml:space="preserve"> CUARTO SEGUIMIENTO DE 2018</t>
  </si>
  <si>
    <t>2.Fecha seguimiento</t>
  </si>
  <si>
    <t xml:space="preserve">Estado de la acción </t>
  </si>
  <si>
    <t>Origen Externo</t>
  </si>
  <si>
    <t xml:space="preserve">Auditoría Regular Vigencia 2017 - PAD 2018 </t>
  </si>
  <si>
    <t>2018-2018</t>
  </si>
  <si>
    <t>Correctiva</t>
  </si>
  <si>
    <t xml:space="preserve">3.1.1.3. </t>
  </si>
  <si>
    <t>Hallazgo administrativo con presunta incidencia disciplinaria por doble registro en el rubro Materiales y Suministros</t>
  </si>
  <si>
    <t>Deficiencia en la implementación del control de revisión previsto.</t>
  </si>
  <si>
    <t xml:space="preserve">Revisar y ajustar el diseño del control de revisión </t>
  </si>
  <si>
    <t>Diseño del Control ajustado</t>
  </si>
  <si>
    <t>Sistemas - Unidad Financiera y Contable 
Planeación</t>
  </si>
  <si>
    <t>Unidad Financiera y Contable</t>
  </si>
  <si>
    <t xml:space="preserve">Auditoría Regular Vigencia 2018 - PAD 2019 </t>
  </si>
  <si>
    <t>2019 2019</t>
  </si>
  <si>
    <t>3.3.1.1</t>
  </si>
  <si>
    <t>3.3.1.6</t>
  </si>
  <si>
    <t>Unidad Financiera y Contable - Sistemas</t>
  </si>
  <si>
    <t>2019/12/01</t>
  </si>
  <si>
    <t>2020/02/15</t>
  </si>
  <si>
    <t>3.3.1.14</t>
  </si>
  <si>
    <t>Hallazgo administrativo con presunta incidencia disciplinaria porque la lotería de Bogotá no tiene debidamente identificados, valorizados y clasificados los bienes de la cuenta propiedad planta y equipo, y los de menor cuantía   (valor inferior a 2 SMLMV).</t>
  </si>
  <si>
    <t>Presentar diferencias entre los saldos reportados en tres diferentes fuentes a 31-12-2018 en la cuenta 9120 – pasivos contingentes.</t>
  </si>
  <si>
    <t>Realizar revisión previa a la presentación de los estados financieros con el fin de evitar estos errores de transcripción.</t>
  </si>
  <si>
    <t>Revisión Estados Financieros</t>
  </si>
  <si>
    <t>Estados financieros revisados</t>
  </si>
  <si>
    <t>3.3.4.1</t>
  </si>
  <si>
    <t>Hallazgo administrativo con presunta incidencia disciplinaria, por la  expedición  de CDPS y el RPS que remplazan  a los que tenían saldo, con vigencia  del año 2018 y no de la vigencia anterior como lo establece la normatividad vigente</t>
  </si>
  <si>
    <t>Por la expedición de CDPs y los RPs que remplazan a los que tenían saldo, con vigencia del año 2018 y no de la vigencia anterior como lo establece la normatividad vigente</t>
  </si>
  <si>
    <t>Revisar y verificar que en la expedición de los CDPs y RPs de Cuentas por Pagar  que en el concepto quede escrito correctamente la vigencia.</t>
  </si>
  <si>
    <t>Revisión y verificación de CDPs Y RPs</t>
  </si>
  <si>
    <t>Listado de CDPs Y RPs</t>
  </si>
  <si>
    <t>2020/01/01</t>
  </si>
  <si>
    <t>4.2.1.1</t>
  </si>
  <si>
    <t>Hallazgo administrativo con incidencia fiscal y presunta incidencia disciplinaria  por pago de la sanción impuesta mediante resolución no par 000016 de 11 de enero de 2017 de la superintendencia nacional de salud, por parte de la lotería de Bogotá por valor de $9.374.904</t>
  </si>
  <si>
    <t>No reporte o reporte extemporáneo en los sorteo extraordinarios asociados de la información establecida en la Circular 047 de 2014 modificada por la circular 0005 de 24 de octubre de 2011 de la Superintendencia Nacional de Salud.</t>
  </si>
  <si>
    <t>Elaborar una Política en el caso de los sorteos extraordinarios asociados, en  la que se establezca que en el caso que se genere una sanción por el incumplimiento de los reportes  de la información establecida en la Circular 047 de 2014 modificada por la circular 0005 de 24 de octubre de 2011 u otras que las modifiquen de la Superintendencia Nacional de Salud, la responsabilidad será exclusiva del administrador del sorteo extraordinario.</t>
  </si>
  <si>
    <t>política</t>
  </si>
  <si>
    <t>política emitida</t>
  </si>
  <si>
    <t>2020/06/30</t>
  </si>
  <si>
    <t>4.2.2.1</t>
  </si>
  <si>
    <t>Hallazgo administrativo con incidencia fiscal y presunta incidencia disciplinaria  por pago de la sanción impuesta mediante resolución no par 2507  de 1 de agosto de 2017 de la superintendencia nacional de salud, por parte de la lotería de Bogotá por valor de $33.796.372</t>
  </si>
  <si>
    <t xml:space="preserve">Auditoría Especial 2019 apuestas </t>
  </si>
  <si>
    <t xml:space="preserve">3.1.1.1. </t>
  </si>
  <si>
    <t>HALLAZGO ADMINISTRATIVO CON INCIDENCIA FISCAL Y PRESUNTA INCIDENCIA DISCIPLINARIA  POR INEXISTENCIA DE RECIBO A SATISFACCIÓN POR PARTE DE LA LOTERÍA DE BOGOTÁ DE LOS BIENES PAGADOS EN EL CONTRATO NO 020 DE 2017  EN CUANTÍA DE $1.956.614.379.16</t>
  </si>
  <si>
    <t>3.1.1.1.Verificados los contratos suscritos entre la Lotería de Bogotá y el Concesionario Grupo Empresarial en Línea S.A. y la firma Impresora Thomas Greg &amp; Sons de Colombia S.A., no se encuentra expresa las obligaciones respecto al cumplimiento legal relacionado con los procedimientos de entrega y recibo a satisfacción de los formularios del juego de apuestas permanentes.</t>
  </si>
  <si>
    <t>Realizar una modificación contractual a los contratos suscritos con la firma impresora Thomas Greg &amp; Sons y del contrato de Concesión Suscrito con el Grupo Empresarial en Línea S.A., en el sentido de establecer obligaciones contractuales garantistas del cumplimiento legal relacionado con los procedimientos de entrega y recibo a satisfacción de los formularios del juego de apuestas permanentes.</t>
  </si>
  <si>
    <t>Contratos modificados</t>
  </si>
  <si>
    <t xml:space="preserve">Gerencia General
Subgerencia General
Secretaría General
Unidad de Apuestas y Control de Juegos </t>
  </si>
  <si>
    <t>Contratos modificados/contratos suscritos entre la Lotería de Bogotá y el Concesionario Grupo Empresarial en Línea S.A. y la firma Impresora Thomas Greg &amp; Sons de Colombia S.A.</t>
  </si>
  <si>
    <t xml:space="preserve">3.1.1.2. </t>
  </si>
  <si>
    <t>HALLAZGO ADMINISTRATIVO CON INCIDENCIA FISCAL Y PRESUNTA INCIDENCIA DISCIPLINARIA  POR INEXISTENCIA DE RECIBO A SATISFACCIÓN POR PARTE DE LA LOTERÍA DE BOGOTÁ DE LOS BIENES PAGADOS EN EL CONTRATO NO 024 DE 2018  EN CUANTÍA DE $3.054.423.010</t>
  </si>
  <si>
    <t>3.1.1.2.Verificados los contratos suscritos entre la Lotería de Bogotá y el Concesionario Grupo Empresarial en Línea S.A. y la firma Impresora Thomas Greg &amp; Sons de Colombia S.A., no se encuentra expresa las obligaciones respecto al cumplimiento legal relacionado con los procedimientos de entrega y recibo a satisfacción de los formularios del juego de apuestas permanentes.</t>
  </si>
  <si>
    <t>Procedimiento actualizado</t>
  </si>
  <si>
    <t>Auditoría de Desempeño PAD(79)</t>
  </si>
  <si>
    <t>2020 2020</t>
  </si>
  <si>
    <t>3,3,5,1,1</t>
  </si>
  <si>
    <t>HALLAZGO ADMINISTRATIVO CON PRESUNTA INCIDENCIA DISCIPLINARIA POR FALTA DE CONTROL Y SUPERVISIÓN EN LAS TRANSFERENCIAS REALIZADAS AL FFDS CON RESPECTO AL PORCENTAJE DEL 17,5% ESTABLECIDO LEGALMENTE FRENTE AL GIRADO EN LA VIGENCIA 2018.</t>
  </si>
  <si>
    <t>En la vigencia 2018, el Concesionario continuo aplicando lo normado en el articulo 22 de la Ley 643 de 2001 y no  aplicó el Decreto 2265 de 2017, expedido el el 29 de diciembre de de 2017, cuya vigencia inició el 1 de enero de 2018.</t>
  </si>
  <si>
    <t>Subgerencia General Secretaría General Unidad de Apuestas y Control de Juegos</t>
  </si>
  <si>
    <t xml:space="preserve">Conocer oportunamente los cambios en el Régimen Propio del Monopolio Rentístico de Juegos de Suerte y Azar, y verificar su comunicación al Concesionario  </t>
  </si>
  <si>
    <t xml:space="preserve">Revisión y control del cambio normativo
</t>
  </si>
  <si>
    <t xml:space="preserve">Normas revisadas y comunicadas  /Normas vigentes
</t>
  </si>
  <si>
    <r>
      <t xml:space="preserve">Se incorporó dentro del contrato de asesoría con la firma Avellaneda, la revisión y actualización del nomograma de la entidad.
Se presentó un primer avance, el cual fue remitido para revisión de los líderes de los procesos. Esta pendiente la incorporación de los ajustes pendientes y la entrega del documento final, el cual será publicado en la página web dela entida y en la intranet
</t>
    </r>
    <r>
      <rPr>
        <sz val="8"/>
        <color rgb="FFFF0000"/>
        <rFont val="Calibri"/>
        <family val="2"/>
        <scheme val="minor"/>
      </rPr>
      <t>Pendiente entrega documento final</t>
    </r>
  </si>
  <si>
    <t xml:space="preserve">Establecer los controles para  efectiva  aplicación de las normas vigentes al momento de realizar la liquidación de las transferencias, según la vigencia y aspectos que contemplen las nuevas normas. </t>
  </si>
  <si>
    <t>Consistencia en liquidación de las transferencias</t>
  </si>
  <si>
    <t>Liquidaciones realizadas con cumplimiento de normas vigentes/Total de liquidaciones realizadas</t>
  </si>
  <si>
    <t>Con el cambio de distribución de las transferencias dispuesto en el Decreto 2265 de 2017, se dispuso un módulo en el aplicativo Chanseguro que permite estimar los DDE esperados para cada una de las entidades de salud. Una vez presentado la Declaración de DDE y el registro diario de venta físico y en Excel por el concesionario se procede a realizar la carga de la información suministrada al aplicativo. Una vez realizado lo anterior, el mismo aplicativo genera la confrontación de la información con la ya obtenida en planos y en LTR el cual marca o identifica si se presenta alguna diferencia. 
Se adjunta a manera de ejemplo la generación de 3 reportes de las 3 opciones que conforma el módulo de DDE que son: 1) Comparativo; 2) DDE Esperados y 3) DDE Consolidado Anual.
Se considera que la acción adelantada se cumplió de manera eficaz y la misma es efectiva para procurar la superación del hallazgo</t>
  </si>
  <si>
    <t>Auditoría Regular Vigencia PAD 2020</t>
  </si>
  <si>
    <t>3.1.3.1</t>
  </si>
  <si>
    <t>HALLAZGO ADMINISTRATIVO CON PRESUNTA INCIDENCIA DISCIPLINARIA POR LA NO APLICACIÓN DEL PRINCIPIO DE PLANEACIÓN EN EL DESARROLLO DEL CONTRATO 19 DE 2019</t>
  </si>
  <si>
    <t>Estructuración de los estudios previos sin una adeduada planeación que permita determinar de manera acertiva las necesidades de la entidad.   No se incluyeron la totalidad de los inmuebles propiedad de la Loteria en el presupuesto y en el  contrato de vigilancia previendo el arriendo o venta de los que estan para este fin.</t>
  </si>
  <si>
    <t>Realizar una capacitación sobre selección de contratistas y elaboración de los estudios previos y estudios del sector, dirigida a los diferentes líderes del procesos de la entidad.</t>
  </si>
  <si>
    <t>Capacitación realizada</t>
  </si>
  <si>
    <t>Secretaría General</t>
  </si>
  <si>
    <t>Capacitación realizada / Capacitación programada</t>
  </si>
  <si>
    <t xml:space="preserve">Se valida el avance reportado, por lo tanto se da cierre a la presente acción de mejora. </t>
  </si>
  <si>
    <t>Revisión y ajuste de los controles internos relacionados con la planeación del proceso contractual</t>
  </si>
  <si>
    <t>Número de Procedimiento actualizado y aprobado por el CIGD</t>
  </si>
  <si>
    <t>Procedimiento contractuales actualizado / Procedimiento existente</t>
  </si>
  <si>
    <t>Realizar el contrato del servicio de vigilancia anual de  la entidad contemplando la totalidad de los inmuebles que deben ser vigilados, previendo en lo terminos de la contratación que la entidad podrá modificar los servicios requeridos, de acuerdo a las necesidades de la Entidad, previa comunicación al contratista.</t>
  </si>
  <si>
    <t>% de inmuebles a vigilar inluidos en las adquiciones de  PAA de la entidad</t>
  </si>
  <si>
    <t>Unidad de recursos físicos</t>
  </si>
  <si>
    <t>inmuebles a vigilar/ inmuebles inluidos en adquisición del PAA</t>
  </si>
  <si>
    <t>% de inmuebles a vigilar inluidos en los estudios previos del contrato de vigilancia</t>
  </si>
  <si>
    <t>inmuebles a vigilar/ inmuebles inluidos en estudios previos del contrato de vigilancia</t>
  </si>
  <si>
    <t>% de inmuebles a vigilar inluidos en el contrato de vigilancia</t>
  </si>
  <si>
    <t>inmuebles a vigilar/ inmuebles inluidos en el contrato de vigilancia</t>
  </si>
  <si>
    <t>3.1.3.2</t>
  </si>
  <si>
    <t>HALLAZGO ADMINISTRATIVO CON PRESUNTA INCIDENCIA DISCIPLINARIA POR LA NO APLICACIÓN DEL PRINCIPIO DE PLANEACIÓN EN LOS ESTUDIOS PREVIOS DEL CONTRATO DE SUMINISTRO NO. 47 DE 2019 SUSCRITO ENTRE LA LOTERÍA DE BOGOTÁ Y LA CAJA COLOMBIANA DE SUBSIDIO FAMILIAR – COLSUBSIDIO.</t>
  </si>
  <si>
    <t>Falta de planeación en los estudios previos, especialmente relacionado con la proyección del presupuesto de la contratación con el fin de evitar adiciones contractuales injustificadas.</t>
  </si>
  <si>
    <t>Contrato de suministro de medicamentos acorde a la necesidad institucional, con u presupuesto establecido conforme al estudio de mercado</t>
  </si>
  <si>
    <t>estudio de mercado realizado con base a las adiquisciones históricas</t>
  </si>
  <si>
    <t>Unidad de Talento Humano</t>
  </si>
  <si>
    <t>Estudios previos aprobados / estudios previos acordes con el estudio del mercado</t>
  </si>
  <si>
    <t>3.1.3.3</t>
  </si>
  <si>
    <t>HALLAZGO ADMINISTRATIVO POR LA NO APLICABILIDAD DEL PRINCIPIO DE PUBLICIDAD Y EL PRINCIPIO DE TRANSPARENCIA EN LOS CONTRATOS 47 Y 49 DE 2019</t>
  </si>
  <si>
    <t>No publicación de los contratos en el Secop I con las firmas de las partes.</t>
  </si>
  <si>
    <t>Publicación en la página web de la Entidad de la información de los contratos celebrados, la cual debe incluir el link que dirija al contrato electrónico del Secop II en cumplimiento de la Ley 1712 de 2014 literal e y f.</t>
  </si>
  <si>
    <t>Contratos publicados en el SECOP II (Boton de transparencia páqina Web Lotería.</t>
  </si>
  <si>
    <t>Contratos publicados / Contratos celebrados</t>
  </si>
  <si>
    <t>3.1.3.4</t>
  </si>
  <si>
    <t>HALLAZGO ADMINISTRATIVO POR NO SUSCRIPCIÓN DE LA PÓLIZA DE SEGURO QUE AMPARA EL CUMPLIMIENTO Y LA CALIDAD DEL OBJETO DEL CONTRATO 38 DE 2019</t>
  </si>
  <si>
    <t>Politica institucional sobre el manejo y solicitud de garantias no acorde con la dinámica del regimen de contratación privado de la entidad</t>
  </si>
  <si>
    <t>Modificación Manual de contratación en el que se indique los lineamientos mínimos en los procesos contractuales para la exigencia de garantías.</t>
  </si>
  <si>
    <t>Manual de contratación modificado</t>
  </si>
  <si>
    <t>Manual de Contratación modificado y listado de socialización del manual.</t>
  </si>
  <si>
    <t>3.1.3.5</t>
  </si>
  <si>
    <t>HALLAZGO ADMINISTRATIVO POR EL NO CUMPLIMIENTO DEL TIEMPO DE EJECUCIÓN DEL CONTRATO 73 Y LO ESTABLECIDO EN LA CLÁUSULA QUINTA DEL MISMO</t>
  </si>
  <si>
    <t>Error involutario en el diligenciamiento del informe de seguimiento por parte del supervisor el cual indicó que era un informe final dado que el pago de la obligación principal se daba con dicho informe y la obligación accesoría continuaba vigente.</t>
  </si>
  <si>
    <t>Mejoramiento de la cultura de autocontrol a través de capacitaciones y campañas de sensibilización.</t>
  </si>
  <si>
    <t>Capacitaciones y campañas de sensibilización implementadas</t>
  </si>
  <si>
    <t>Área de Sistemas  Oficina de Control Interno  Unidad de Talento Humano</t>
  </si>
  <si>
    <t>Número de capacitaciones implementadas/Número de capacitaciones  programadas</t>
  </si>
  <si>
    <t>Campañas de sensibilización implementadas/ Campañas de sensiblilización programadas</t>
  </si>
  <si>
    <t>3.1.3.6</t>
  </si>
  <si>
    <t>HALLAZGO ADMINISTRATIVO POR FALTA DE VERIFICACIÓN Y SEGUIMIENTO A LOS SOPORTES POR PARTE DE LA SUPERVISIÓN DEL CONTRATO 64 DE 2019</t>
  </si>
  <si>
    <t>Desconocimiento por parte de los Servidores públicos de los deberes y obligaciones del supervisor contractual y de la delimitación del alcance de la supervisión en el caso de supervisiones conjuntas</t>
  </si>
  <si>
    <t>Capacitación a los supervisores sobre deberes en la ejecución y seguimiento contractual</t>
  </si>
  <si>
    <t>Secretaría General 
Unidad de Talento Humano</t>
  </si>
  <si>
    <t>Capacitaciones realizadas / Capacitaciones programadas.</t>
  </si>
  <si>
    <t>Modificación al manual de contratación en el que se incluyan los criterios para la  delimitación del alcance de la supervisiones conjuntas en el anexo de las condiciones contractuales.</t>
  </si>
  <si>
    <t>3.2.1.1.1</t>
  </si>
  <si>
    <t>HALLAZGO ADMINISTRATIVO CON PRESUNTA INCIDENCIA DISCIPLINARIA POR BAJA EJECUCIÓN DE GIROS DE LOS RECURSOS COMPROMETIDOS CON CARGO AL PRESUPUESTO DE INVERSIÓN DIRECTA DE LA VIGENCIA 2019</t>
  </si>
  <si>
    <t>Los contratos fueron realizados en el mes de diciembre y adicionalmente, en relación con las actividades promocionales realizadas, los ganadores no reclamaron dentro de la vigencia  los premios ganados, afectando el valor de las cuentas por pagar.</t>
  </si>
  <si>
    <t>Realizar seguimiento mensual a la ejecución del proyecto de inversión.</t>
  </si>
  <si>
    <t>Seguimiento mensual al proyecto de inversión.</t>
  </si>
  <si>
    <t>Planeación Estratégica y de Negocios.</t>
  </si>
  <si>
    <t>Segumientos realizados / seguimientos planteada</t>
  </si>
  <si>
    <t>Incluir dentro de la planeación de actividades la realización de contratos con tiempo de ejecución que garantice que un alto porcentaje (70% mínimo) de los bienes y servicios contratados se ejecuten en la vigencia.</t>
  </si>
  <si>
    <t>Planeación de actividades proyecto de inversión.</t>
  </si>
  <si>
    <t>Actividades realizadas / Actividades programadas en el periodo.</t>
  </si>
  <si>
    <t>Seguimiento a giros realizados</t>
  </si>
  <si>
    <t>Giros realizados / Compromisos adquiridos en el periodo.</t>
  </si>
  <si>
    <t>HALLAZGO ADMINISTRATIVO POR INCONSISTENCIAS EN EL NOMBRE DE LOS BANCOS RELACIONADOS EN EL BALANCE DE PRUEBA DE LOS MESES DE ENERO Y FEBRERO DE 2019.</t>
  </si>
  <si>
    <t>Deficiencia de autocontrol por no corregir el nombre del banco en el auxiliar contable.</t>
  </si>
  <si>
    <t>Revisar mensualmente que en las conciliaciones bancarias los nombre de los bancos registrados en los extractos bancarios estén acordes con los nombre de las cuentas en los libros auxiliares de contabilidad.</t>
  </si>
  <si>
    <t>Conciliaciones Bancarias</t>
  </si>
  <si>
    <t>Unidad Financiera y Contable - Contabilidad</t>
  </si>
  <si>
    <t>Conciliaciones bancarias Revisadas</t>
  </si>
  <si>
    <t>Unidad Financiera y Contable - Contabilidad  Oficina de Control Interno  Unidad de Talento Humano</t>
  </si>
  <si>
    <t>3.3.1.2</t>
  </si>
  <si>
    <t>HALLAZGO ADMINISTRATIVO POR ERRORES EN LOS SALDOS DEL BALANCE DE PRUEBA DEL MES DE MAYO EN EL BANCO DAVIVIENDA CUENTA NO.0099 00134306</t>
  </si>
  <si>
    <t>Deficiencia de autocontrol por no verificar los soportes correspondientes en las carpetas de conciliaciones bancarias..</t>
  </si>
  <si>
    <t>3.3.1.3</t>
  </si>
  <si>
    <t>HALLAZGO ADMINISTRATIVO POR DIFERENCIAS ENTRE LOS SALDOS REPORTADOS EN TRES FUENTES DIFERENTES EN LA CONTABILIDAD DE LA LOTERÍA DE BOGOTÁ A 31-12-2019 EN LA CUENTA 13170301 DISTRIBUIDORES DE LOTERÍA ORDINARIA.</t>
  </si>
  <si>
    <t>Deficiencia de autocontrol por no verificar los reportes que genera el sistema.  Por inconsistencias presentadas en el software al generar la información financiera, después de haber efectuado el cierre contable.</t>
  </si>
  <si>
    <t>Crear una opción en el sistema administrativo y financiero para efectuar el cierre anual, totalmente diferente al proceso de cierre mensual.</t>
  </si>
  <si>
    <t>Requerimiento funcional</t>
  </si>
  <si>
    <t>Requerimiento efectivo / Requerimiento Solicitado</t>
  </si>
  <si>
    <t>Revisión y ajuste al procedimiento de generación de estados financieros para incorporar un control que garantice que la información reportada sea consistente con la información generada en el sistema administrativo y finaciero</t>
  </si>
  <si>
    <t>Procedimiento actualizado / Procedimiento existente</t>
  </si>
  <si>
    <t>3.3.1.4</t>
  </si>
  <si>
    <t>HALLAZGO ADMINISTRATIVO POR INEFICIENCIAS EN LA GESTIÓN DE LOS COMPARENDOS NÚMEROS 6710956, 10439243 Y 13018418 A LOS VEHÍCULOS DE PLACAS OBH023, POR INFRACCIÓN A LAS NORMAS DE TRÁNSITO</t>
  </si>
  <si>
    <t>Falta de gestión de cobro oportuna los infractores o conductores responsables del comparendo o un procedimiento establecido para tal fin.</t>
  </si>
  <si>
    <t>Instruir a todos los servidores públicos y contratistas de la entidad, sobre el uso adecuado, manejo y cuidado de los bienes de la entidad, mediante una Circular en la que se indiquen las consecuencias derivadas del incumplimiento de este deber.</t>
  </si>
  <si>
    <t>Circular emitida y entrega</t>
  </si>
  <si>
    <t>Circular Emitida / Circular Socializada</t>
  </si>
  <si>
    <t>Establecer un procedimiento con el fin de estandarizar las actividades y términos a seguir, para que en caso de imposición de multas o sanciones administrativas contra la entidad por el incumplimiento de las normas vigentes; vinculando al servidor y/o contratista que dio lugar a la multa o sanción.</t>
  </si>
  <si>
    <t>Procedimiento elaborado y aprobado por el CIGD</t>
  </si>
  <si>
    <t>Procedimiento Elaborado / Procedimiento Aprobado</t>
  </si>
  <si>
    <t>Consultar trimestralmente la existencia de comparendos por infracciones de los vehículos de propiedad de la Loteria de Bogotá o sanciones por parte de la Superintendencia Nacional de Salud.</t>
  </si>
  <si>
    <t>consultas de comparendos y sanciones</t>
  </si>
  <si>
    <t>Unidad de recursos físicos  Subgerencia General</t>
  </si>
  <si>
    <t>Consultas realizadas/ consultas programadas</t>
  </si>
  <si>
    <t>3.3.1.5</t>
  </si>
  <si>
    <t>HALLAZGO ADMINISTRATIVO CON PRESUNTA INCIDENCIA DISCIPLINARIA POR RIESGO DE PÉRDIDA DE RECURSOS POR LOS DISTRIBUIDORES DE LOTERÍA QUE SE ENCUENTRAN EN COBRO JURÍDICO Y LLEVAN MÁS DE 360 DÍAS DE MORA Y AÚN SE ENCUENTRAN EN PROCESO JURÍDICO Y NO SE HA REALIZADO EL DETERIORO.</t>
  </si>
  <si>
    <t>Falta de gestión continua y comunicación efectiva entre las dependencias que participan en los procesos de cobro, registros y reporte de información financiera.</t>
  </si>
  <si>
    <t>Solicitar informe trimestral a la Secretaria general para determinar la viabilidad de cobro o no de cada uno de los procesos que se encuentran en cobro jurídico</t>
  </si>
  <si>
    <t>Informe</t>
  </si>
  <si>
    <t>Unidad Financiera y Contable - Contabilidad - Secretaria General</t>
  </si>
  <si>
    <t>Informes recibidos / Informes solicitados</t>
  </si>
  <si>
    <t>Informar al Comité de Sostenibilidad Contable sobre el estado de los procesos de cobro vigentes, para que se tomen determinaciones respecto a la depuración a que haya lugar.</t>
  </si>
  <si>
    <t>Informes presentados al comité</t>
  </si>
  <si>
    <t>Unidad Financiera y Contable - Contabilidad - Comité de Sostenibilidad Contable</t>
  </si>
  <si>
    <t>Acta de Comité</t>
  </si>
  <si>
    <t>HALLAZGO ADMINISTRATIVO CON PRESUNTA INCIDENCIA DISCIPLINARIA POR RIESGO DE PÉRDIDA DE RECURSOS TENIENDO EN CUENTA QUE SE REALIZARON CONVENIOS INTERADMINISTRATIVOS EN LOS AÑOS 2013 Y 2014, PARA JUGAR UN SORTEO EXTRAORDINARIO DE NAVIDAD Y A LA FECHA NO HAN SIDO LIQUIDADOS, GENERANDO UN VALOR PENDIENTE DE COBRO.</t>
  </si>
  <si>
    <t>Deficiencia en el seguimiento por parte de la Lotería de Bogotá en las obligaciones de los representantes de los consorcios para el trámite de la liquidación de los respectivos convenios.</t>
  </si>
  <si>
    <t>Culminar las gestiones adelantadas para suscribir las actas de cierre del expediente contractual de los convenios interadministrativos SEN 2013 y 2014.</t>
  </si>
  <si>
    <t>Actas de Cierre.</t>
  </si>
  <si>
    <t>Expedientes contractuales cerrados / Convenios pendientes de cierre.</t>
  </si>
  <si>
    <t>3.3.3.1</t>
  </si>
  <si>
    <t>HALLAZGO ADMINISTRATIVO POR NO MANEJAR INDICADORES FINANCIEROS PARA ESTABLECER LA SITUACIÓN FINANCIERA DE LA LOTERÍA DE BOGOTÁ.</t>
  </si>
  <si>
    <t>Porque solo se tenian en consideración los indicadores del Consejo Nacional de Juegos de Suerte y Azar.</t>
  </si>
  <si>
    <t>Establecer los indicadores financieros que sean necesarios con el fin de mostrar la situación económico financiero de la entidad a un corte determinado, que ayude a la toma de decisiones por la gerencia</t>
  </si>
  <si>
    <t>Indicadores Financieros</t>
  </si>
  <si>
    <t>Indicadores evaluados / Indicadores establecidos</t>
  </si>
  <si>
    <t>HALLAZGO ADMINISTRATIVO POR QUE LA LOTERÍA DE BOGOTÁ NO REFLEJA EN LA EJECUCIÓN PRESUPUESTAL DE INGRESOS A 31 DE DICIEMBRE DE 2019 EL REGISTRO TOTAL DE DISPONIBILIDAD INICIAL.</t>
  </si>
  <si>
    <t>Deficiencia de autocontrol por falta de gestión al no efectuar el recaudo oportuno de la disponibilidad inicial de la Lotería.</t>
  </si>
  <si>
    <t>Una vez se realice el ajuste para establecer la Disponibilidad Inicial, realizar el recaudo de dicha disponibilidad y verificar que se vea reflejada en la ejecución del mes en el cual se haya recaudado y en el recaudo acumulado de los siguientes meses.</t>
  </si>
  <si>
    <t>Recaudo de Disponibilidad Inicial</t>
  </si>
  <si>
    <t>Disponibilidad recaudada / Disponibilidad programada</t>
  </si>
  <si>
    <t>Número de capacitaciones implementadas/Número de capacitaciones  programadas.</t>
  </si>
  <si>
    <t>3.3.4.3</t>
  </si>
  <si>
    <t>HALLAZGO ADMINISTRATIVO POR BAJA EJECUCIÓN DE GIROS EN LOS PRESUPUESTOS DE GASTOS, DE OPERACIÓN – RUBROS GESTIÓN COMERCIAL E IMPRESIÓN TALONARIOS Y BILLETES DE LOTERÍA Y GASTOS DE INVERSIÓN PROYECTO 193 - FORTALECIMIENTO INSTITUCIONAL COMERCIAL Y OPERATIVO DE LA LOTERÍA DE BOGOTÁ.</t>
  </si>
  <si>
    <t>Deficiencia de autocontrol que dio lugar a la baja ejecución de giros en los rubros de gastos de operación e inversión.</t>
  </si>
  <si>
    <t>Requerir a los supervisores de los contratos, el trámite oportuno de las ordenes de pago de las facturas y/o cuentas de cobro a su cargo, para que al cierre de la vigencia fiscal haya un cumplimiento de por lo menos el 70% de los giros sobre los compromisos.</t>
  </si>
  <si>
    <t>Porcentaje de ejecución de giros acumulados</t>
  </si>
  <si>
    <t>Unidad Financiera y Contable -Profesional de Presupuesto</t>
  </si>
  <si>
    <t>Total de ejecución de giros acumulados al cierre de la vigencia &gt;70%</t>
  </si>
  <si>
    <t>Implementar el plan de depuración de las cuentas por pagar presupuestales de las vigencias anteriores</t>
  </si>
  <si>
    <t>Cuentas por pagar depuradas</t>
  </si>
  <si>
    <t>Cuentas por pagar depuradas / Cuentas por pagar pendientes a la fecha de corte.</t>
  </si>
  <si>
    <t>AUDITORÍA</t>
  </si>
  <si>
    <t>N° HALLAZGOS / OBSERVACIONES</t>
  </si>
  <si>
    <t>N° ACCIONES</t>
  </si>
  <si>
    <t xml:space="preserve">CERRADAS </t>
  </si>
  <si>
    <t>CUMPLIDO PENDIENTE DE CIERRE</t>
  </si>
  <si>
    <t>EN EJECUCIÓN</t>
  </si>
  <si>
    <t>EN EJECUCIÓN SIN REPORTE DE AVANCE</t>
  </si>
  <si>
    <t>INCUMPLIDAS</t>
  </si>
  <si>
    <t>EN EJECUCIÓN TERMINO VENCIDO</t>
  </si>
  <si>
    <t xml:space="preserve">Auditoría Especial 2018 apuestas (067) </t>
  </si>
  <si>
    <t xml:space="preserve">Auditoría Regular Vigencia 2017 - PAD 2018 (070) </t>
  </si>
  <si>
    <t xml:space="preserve">Auditoría Especial 2019 apuestas (44) </t>
  </si>
  <si>
    <t>Auditoría Regular Vigencia 2018 - PAD 2019(47)</t>
  </si>
  <si>
    <t>TOTAL</t>
  </si>
  <si>
    <t>2020-2021</t>
  </si>
  <si>
    <t>3.5.1</t>
  </si>
  <si>
    <t>AUDITORÍA DE DESEMPEÑO Apuestas 70-Vigencia pad 2021</t>
  </si>
  <si>
    <t>Auditoría de Desempeño Apuestas-PAD 2021 (70)</t>
  </si>
  <si>
    <t>No se tiene en cuenta</t>
  </si>
  <si>
    <t>Hallazgo administrativo por no aplicar las multas pactadas en la cláusula décimo tercera del Contrato de Concesión No. 068 de 2016, ante el incumplimiento en el pago por concepto de rentabilidad mínima para la vigencia 2019 por parte del Grupo Empresarial en Línea S.A.</t>
  </si>
  <si>
    <t>CERRADO</t>
  </si>
  <si>
    <t>Secreraría General</t>
  </si>
  <si>
    <t>Acta de comité con procedimientos aprobados</t>
  </si>
  <si>
    <t>Se valida el avance reportado por el área.</t>
  </si>
  <si>
    <t xml:space="preserve">Acta de comité con nuevo manual aprobado </t>
  </si>
  <si>
    <t>No se reporta avance por el área.</t>
  </si>
  <si>
    <t>Consulta realizada el 23 de abril del 2021.</t>
  </si>
  <si>
    <t xml:space="preserve">Se consultó en el Sistema Integrado de Información sobre Multas y Sanciones por infracciones de Tránsito, a corte 23 de abril de 2021, encontrando que a la fecha el conductor no posee pagos pendientes por ese concepto. No obstante, la acción de mejora menciona que la consulta es trimestralmente. Adicional, se sugiere implementar un cronograma para las consultas de dichas multas durante el año. </t>
  </si>
  <si>
    <t>31/06/2021</t>
  </si>
  <si>
    <t>SubGerencia General</t>
  </si>
  <si>
    <t xml:space="preserve">Se presentó propuesta de la política Comercial para los Sorteos Extraordinarios asociados; hace falta aprobación por parte de la Gerencia y la formalización y comunicación de dicha política. 
No obstante, dentro de la política planteada no se hace mención a que llegado el caso en que se genere  genere una sanción por el incumplimiento de los reportes  de la información establecida en la Circular 047 de 2014 modificada por la circular 0005 de 24 de octubre de 2011 u otras que las modifiquen de la Superintendencia Nacional de Salud, la responsabilidad será exclusiva del administrador del sorteo extraordinario, como se había plantado en la acción de mejora a implementar. </t>
  </si>
  <si>
    <t>CUMPLIDA</t>
  </si>
  <si>
    <t>Reporte a 31/12/2020: SE REALIZÒ CAAPCITACIÒN, BUSCAR CERTIFICADOS CON TALENTO HUMANO</t>
  </si>
  <si>
    <t xml:space="preserve">Reporte a 31/12/2020: El contrato de vigilancia se encuentra en vigencia, con fecha de terminación en febrero de 2021. </t>
  </si>
  <si>
    <t xml:space="preserve">Análisis a 31/12/2020: Se valida el avance reportado, por lo tanto se da cierre a la presente acción de mejora. </t>
  </si>
  <si>
    <t>Reporte a 31/12/2020: El 15 de octubre de 2020, se suscribió contrato para el suministro de medicamentos previa elaboracion de los estudios precontractuales para tal fin.</t>
  </si>
  <si>
    <t>Reporte a 31/12/2020: CUMPLIDA, en la pàgina web se actualiza confome a las contrataiones celebradas.</t>
  </si>
  <si>
    <t>Reporte a 31/12/2020: Aprovechando la oferta de capacitación del DASC, la Veeduría Distrital  y la Secretaría General, Se realizarn capacitaciones  sobre el tema de contratación  a los funcionarios vinculados al proceso de gestión contractual</t>
  </si>
  <si>
    <t>Reporte a 31/12/2020 Se publican en banners  de la intranet y a través mailing campañas de autocontrol.
 La actividad tiene fecha de vencimiento 28/02/2021</t>
  </si>
  <si>
    <t xml:space="preserve">Reporte a 31/12/2020: El ärea de Planeación  realiza el seguimiento a la ejecución de los proyectos de inversión  </t>
  </si>
  <si>
    <t xml:space="preserve">Reporte a 31/12/2020: Se incorporaron los ajustes en la planeación lo que permitió logra una ejecución del 100% de los recursos programados, dentro de los proyectos de inversión  niveles de ejecución </t>
  </si>
  <si>
    <t>Reporte a 31/12/2020: Aprovechando la oferta de capacitación del DASC, la Veeduría Distrital  y la Contaduría General, Se realizarn capacitaciones  sobre el tema de contratación  a los funcionarios vinculados al proceso de gestión contractual</t>
  </si>
  <si>
    <t>Reporte a 31/12/2020: Se publican en banners  de la intranet y a través mailing campañas de autocontrol. 
La actividad tiene fecha de vencimiento 28/02/2021</t>
  </si>
  <si>
    <t xml:space="preserve">Reporte a 31/12/2020: Con el concurso de la Red Latinoamericana de Cumplimiento, se realizaron actividades de capacitación sobre temas rela tivos al código de integridad y gestión de riesgos, en los cuales se desarrollaron temáticas relativas al auto control  </t>
  </si>
  <si>
    <t>Reporte a 31/12/2020: Se publican en banners  de la intranet y a través mailing campañas de autocontrol.</t>
  </si>
  <si>
    <t>Reporte a 31/12/2020: CUMPLIDA, ANEXAR ACTAS DE CIERRE DE LOS SEN 2013 Y 2014.</t>
  </si>
  <si>
    <t>Reporte a 31/12/2020: Circular Cierre Contable</t>
  </si>
  <si>
    <t>Reporte a 31/12/2020: La Unidad Financiera y Contable remitio a jefes de oficina informacion de saldos de cuentas por pagara presupuestales con el proposito dar tramite de depuracion.  Se adjunta correo electrónico del 20 de agosto de 2020  - Reporte Registros por rubro cuentas por pagar presupuestales (31122020).</t>
  </si>
  <si>
    <t xml:space="preserve">Se encontraba pendiente de envío de evidencias; en el seguimiento a 31/03/2021, enviaron las respectivas evidencias (pliego de condiciones) que validan el cumplimiento de la acción </t>
  </si>
  <si>
    <t>PENDIENTE</t>
  </si>
  <si>
    <t>Pendiente envío de evidencia.</t>
  </si>
  <si>
    <t>Cerrado por contraloría, INFORME FINAL DE AUDITORÍA DE DESEMPEÑO-70 2021 pág. 17-18</t>
  </si>
  <si>
    <t>PRIMER SEGUIMIENTO CONTRALORIA  DE 2021</t>
  </si>
  <si>
    <t>Falta de conocimiento del supervisor del contrato, del procedimiento interno para iniciar las acciones a iniciar con ocasión a los incumplimientos contractuales, que puedan poner en riesgo su ejecución.</t>
  </si>
  <si>
    <t>Cambios normativos en materia de la rentabilidad mínima por la operación del juego de apuestas permanentes que no fueron previstos en la etapa precontractual de asignacion de riesgos y que generaron una inseguridad jurídica para resolver el conflicto durante la etapa de ejecución contractual.</t>
  </si>
  <si>
    <t>Requerir el cumplimiento de la obligacion de pago a cargo del concesionario, en el marco del artículo 43 de la Ley 463 de 2001</t>
  </si>
  <si>
    <t>Definir  el procedimiento de imposicion de multas, sanciones y declaratoria de incumplimiento contractual, con el fin de incluir las acciones y términos perentorios y precisos para la declaratoria del incumplimiento contractual, así como la aplicación de las sanciones o multas a que haya lugar.</t>
  </si>
  <si>
    <t>Capacitar a todos los supervisores en la aplicación del procedimiento de imposicion de multas, sanciones y declaratoria de incumplimiento contractual</t>
  </si>
  <si>
    <t>Realizar una adecuada identificación, tipificacion y asignación de riesgos en la etapa preecontractual, que incluya la valoración de los mismos, por cambios normativos los cuales deben verse reflejados en la matriz de riesgos del proceso contractual.</t>
  </si>
  <si>
    <t>Requerimiento de pago al concesionario</t>
  </si>
  <si>
    <t>Procedimiento aprobado</t>
  </si>
  <si>
    <t>Capacitacion</t>
  </si>
  <si>
    <t>Matriz de Riesgos del respectivo proceso contractual con inclusión de riesgos jurídicos</t>
  </si>
  <si>
    <t>2020/02/25</t>
  </si>
  <si>
    <t>2021/06/30</t>
  </si>
  <si>
    <t>2021/04/01</t>
  </si>
  <si>
    <t>2021/05/31</t>
  </si>
  <si>
    <t>2021/06/01</t>
  </si>
  <si>
    <t>2021/12/31</t>
  </si>
  <si>
    <t>2021/03/01</t>
  </si>
  <si>
    <t>2021/11/30</t>
  </si>
  <si>
    <t>Requerimientos programados / Requerimientos enviados</t>
  </si>
  <si>
    <t>Procedimineto aprobado / Procedimiento diseñado</t>
  </si>
  <si>
    <t>Capacitación efectuada / Capacitación programada</t>
  </si>
  <si>
    <t>Matriz de riesgo elaborado / Matriz de riesgo con el cumplimiento de las condiciones estipuladas</t>
  </si>
  <si>
    <t>Secretaria General - Unidad de Apuestas y Control de Juegos</t>
  </si>
  <si>
    <t>Secretaria General</t>
  </si>
  <si>
    <t>Secretaria General y Unidad de Talento Humano</t>
  </si>
  <si>
    <t>Realizar pagos de premios caducos por los Distribuidores sin que la entidad haya adelantado el proceso de cobro oportunamente.</t>
  </si>
  <si>
    <t>Se efectuara una revisión y análisis de los saldos registrados en esta cuenta con el fin de establecer el saldo real y efectuar los ajustes necesarios</t>
  </si>
  <si>
    <t>Reclasificacion premios caducos</t>
  </si>
  <si>
    <t>Registros Clasificados/Registros por reclasificar</t>
  </si>
  <si>
    <t>Hallazgo Administrativo por realizar pagos de premios caducos por los Distribuidores sin que la entidad haya adelantado el proceso de cobro oportunamente.</t>
  </si>
  <si>
    <t>El sistema se ajustó y no permite efectuar giros superiores al comprometido</t>
  </si>
  <si>
    <t>Se adjunta  el acta de verificación de funcionamiento de dicho ajuste, se considera que la acción adelantada se cumplió de manera eficaz y la misma es efectiva para procurar la superación del hallazgo</t>
  </si>
  <si>
    <t>En reunión de fecha 19 de noviembre de 2019, la Lotería de Bogotá, solicializó al Concesionario Grupo Empresarial en Línea S.A. y a la firma impresora  Thomas Greg &amp; Sons de Colombia S.A., el ajuste al Procedimiento “FACTURACION DE INSTRUMENTOS DE JUEGOS”, aprobado por el Comité Institucional  de Gestión y Desempeño de la Lotería de Bogotá, en sesión del 18 de noviembre de 2019, dado que  las partes concluyeron  que con la modificación de dicho procedimiento,  no era necesario el otrosí a los contratos, sobre la entrega y recibo a satisfacción de los formularios del juego de apuestas permanentes o chance.</t>
  </si>
  <si>
    <r>
      <t xml:space="preserve">Se realizó reunión en la que definió el compromiso acordado entre las partes para la aplicación del procedimiento “FACTURACION DE INSTRUMENTOS DE JUEGOS” y hace innecesario tramitar la suscripción de una modificación contractual, con todas las formalidades. La OCI recomendó   solicitar a al Concesionario Grupo Empresarial en Línea S.A. y a la firma impresora  Thomas Greg &amp; Sons de Colombia S.A. la validación de lo acordado en las reuniones citadas; por parte de los representantes legales o de los funcionarios facultados para tal efecto, de manera tal que el compromiso allí adquirido, tenga el efecto vinculante adecuado y permita sustentar, con mayor claridad la determinación de no tramitar una modificación contractual.
Por lo anterior, se considera que la acción adelantada se cumplió de manera eficaz y la misma es efectiva para procurar la superación del hallazgo. Se adjunta el acta correspondiente, </t>
    </r>
    <r>
      <rPr>
        <sz val="8"/>
        <color rgb="FFFF0000"/>
        <rFont val="Calibri"/>
        <family val="2"/>
        <scheme val="minor"/>
      </rPr>
      <t xml:space="preserve">Pendiente entrega del Acta firmada </t>
    </r>
    <r>
      <rPr>
        <sz val="8"/>
        <color rgb="FF000000"/>
        <rFont val="Calibri"/>
        <family val="2"/>
        <scheme val="minor"/>
      </rPr>
      <t xml:space="preserve">
</t>
    </r>
  </si>
  <si>
    <r>
      <t xml:space="preserve">Se realizó reunión en la que definió el compromiso acordado entre las partes para la aplicación del procedimiento “FACTURACION DE INSTRUMENTOS DE JUEGOS” y hace innecesario tramitar la suscripción de una modificación contractual, con todas las formalidades. La OCI recomendó   solicitar a al Concesionario Grupo Empresarial en Línea S.A. y a la firma impresora  Thomas Greg &amp; Sons de Colombia S.A. la validación de lo acordado en las reuniones citadas; por parte de los representantes legales o de los funcionarios facultados para tal efecto, de manera tal que el compromiso allí adquirido, tenga el efecto vinculante adecuado y permita sustentar, con mayor claridad la determinación de no tramitar una modificación contractual.
Por lo anterior, se considera que la acción adelantada se cumplió de manera eficaz y la misma es efectiva para procurar la superación del hallazgo. 
</t>
    </r>
    <r>
      <rPr>
        <sz val="8"/>
        <color rgb="FFFF0000"/>
        <rFont val="Calibri"/>
        <family val="2"/>
        <scheme val="minor"/>
      </rPr>
      <t>Pendiente entrega del Acta citada</t>
    </r>
    <r>
      <rPr>
        <sz val="8"/>
        <color theme="1"/>
        <rFont val="Calibri"/>
        <family val="2"/>
        <scheme val="minor"/>
      </rPr>
      <t xml:space="preserve">
</t>
    </r>
  </si>
  <si>
    <t>Actas de seguimiento al proyecto de inversión- CIDGYD.</t>
  </si>
  <si>
    <t>Informe Final de proyecto de inversión con corte a mayo, septiembre y diciembre del 2020</t>
  </si>
  <si>
    <t>Reporte corte a 20/05/2021:
Se envió requerimiento a la Mesa de Servicio, se creo la opció de cierre anual</t>
  </si>
  <si>
    <t>Reporte corte a 20/05/2021:
Se realizaron las conciliaciones bancarias (15)</t>
  </si>
  <si>
    <t>Reporte corte a 20/05/2021:
Se efectuó revisión y ajuste al procedimiento generación de estados financieros en julio de 2020. En la vigencia 2021 se efectuará nuevamente revisión y ajuste</t>
  </si>
  <si>
    <t>Se incluyó en la modificacion del  manual de funciones de los empleados públicos de la Lotería de Bogotá, el deber de manejo y cuidado de los bienes de la entidad.
Se encuentra pendiente la proyección y envio de circular a todos los servidores de la entidad.</t>
  </si>
  <si>
    <t>Reporte a 20/05/2021:
Se efectuó Comité de Sostenibilidad, se efectúa depuración de cuentas</t>
  </si>
  <si>
    <t>Reporte a 20/05/2021:
Actas y Fichas comité sostenibilidad</t>
  </si>
  <si>
    <t>Reporte a 20/05/2021: Indicadores financieros presentados</t>
  </si>
  <si>
    <t>Reporte a 20/05/2021:
Se efectuó el recaudo de la Disponibilidad inicial en la vigencia 2020 y en la vigencia 2021 esta actividad se realizó en el primer trimestre.</t>
  </si>
  <si>
    <t xml:space="preserve"> SEGUNDO SEGUIMIENTO DE 2021</t>
  </si>
  <si>
    <t>Se realizó la emisión de la circular correspondiente al cumplimiento de las normas de transito, a los funcionarios-conductores de la entidad.</t>
  </si>
  <si>
    <t>Se adjunta procedimiento PRO103-385-1 Declaración de incumplimiento total o parcial Póliza de cumplimiento ante entidades publicas con régimen privado de contratación Y CDT</t>
  </si>
  <si>
    <t>Se valida el avance reportado, por lo tanto se da cierre a la presente acción de mejora. 
Pendiente acta de CIDGYD</t>
  </si>
  <si>
    <t>Se solicitó a la Sec General informe sobre los procesos de cobro jurídico de los distribuidores. La Secretaría General envío reporte</t>
  </si>
  <si>
    <t>Se desarrollo la sesión del Comité de Sostenibilidad el 18 de septiembre de 2020.</t>
  </si>
  <si>
    <t>Se solicita ampliación del término de esta actividad para el 30 de septiembre de 2021</t>
  </si>
  <si>
    <t>En termino</t>
  </si>
  <si>
    <t>No se presenta evidencias del avance de ejecución de la acción de mejora.</t>
  </si>
  <si>
    <t>Se adjunta requerimiento realizado al concesionario; Mediante comuicación con registro 2-2021-157 del 17 de febrero de 2021, se efectuó requerimiento al concesionario para efectuar Corrección Declaración Derechos de Explotación Diciembre de 2019.
El concesionario mediante comunicaciones  1-2021-353 del 25 de febrero de 2021 y 1-2021-986 del 18 de mayo de 2021, el concesionario informó sobre el pago efectuado de la compensación contractual y sus respectivos intereses.</t>
  </si>
  <si>
    <t>Se adjunta matriz de riesgos del proceso de contratación; La Lotería de Bogotá, viene adelantando el proceso licitatorio 01 de 2021, para la adjudicación del contrato de concesión para la operación del juego de apuestas permanentes desde el 4 de febrero de 2022 al 3 de febrero de 2027, dentro del cual se establecio la matriz de riesgos del proceso, que incluyó la valoración de los mismos, por cambios normativos los cuales deben verse reflejados en la matriz de riesgos del proceso contractual.</t>
  </si>
  <si>
    <t>A 2/07/2021 se ha seguidoperiodicamente consultando la existencia de comparendos por infracciones de los vehículos de propiedad de la Lotería de Bogotá o sanciones por parte de la Superintendencia Nacional de Salud.” y con fecha 3 de julio 2021, se remitieron los soportes correspondientes a C.I (Se remiten las consultas de comparendos de las siguientes fechas: 27/09/2020, 30/11/2020, 23/04/2021 y 2/07/2021 )</t>
  </si>
  <si>
    <t xml:space="preserve">Si bien se socializó la comunicación a los funcionarios responsables del manejo de los vehículos de la entidad, sobre el incumplimiento de las normas de transito la acción de mejora establecía que se instruiría el uso adecuado, manejo y cuidado de los bienes de la entidad y las consecuencias derivadas del incumplimiento del deber, mediante circular a todos los funcionarios de la entidad.  No obstante, se valida el avance reportado, toda vez, que a los funcionarios responsables del manejo de los vehículos de la entidad e implicados en la deficiencia encontrada, se les notificó el deber que como funcionarios de la entidad deben cumplir respecto a las normas de transito. </t>
  </si>
  <si>
    <t xml:space="preserve">Según la resolución reglamentaria No. 36-2019 de la Contraloría de Bogotá, por la cual reglamentan el tramite de Plan de Mejoramiento, en su art, 9 parágrafo 1 dice que deben ser con 30 días hábiles de antelación, por lo tanto, la solicitud de modificación para el cambio de fecha de ejecución no cumple con la normatividad. De acuerdo a lo anterior, se establece que la acción se encuentra en estado "INCUMPLIDA". </t>
  </si>
  <si>
    <t xml:space="preserve">Se valida el avance reportado y se da cierre a la acción de mejora para solucionar el hallazgo.  </t>
  </si>
  <si>
    <t>Listado de los nombres de los líderes de los procesos
Contenidos de esa capacitación que se recibio-capcitación virtual 40 horas.</t>
  </si>
  <si>
    <t>Se solicitó el contrato con los soportes- no se ha podido acceder la información. Remitir solo el Contrato 47.</t>
  </si>
  <si>
    <t xml:space="preserve">No se entregó en la primera hoja, en la segunda entrega documento word con todos los links para accder al contrato. Se requiere la publicación en el link en la pagina web para. Pantallazo
</t>
  </si>
  <si>
    <t xml:space="preserve">No abre el archivo. 
</t>
  </si>
  <si>
    <t>informe proyectos de inversión, revisión soportes.  Adjunto actas.</t>
  </si>
  <si>
    <t xml:space="preserve">Evidenciar la creación del modulo de cierre anual. </t>
  </si>
  <si>
    <t xml:space="preserve">no abre archivo
</t>
  </si>
  <si>
    <t>revisar reporte</t>
  </si>
  <si>
    <t>cómo se hizo el informe; no hay seguimiento. Seguimiento y avance.</t>
  </si>
  <si>
    <t>revisar soportes</t>
  </si>
  <si>
    <t>N° HALLAZGO</t>
  </si>
  <si>
    <t>HALLAZGO</t>
  </si>
  <si>
    <t>ACCIÓN DE MEJORA</t>
  </si>
  <si>
    <t>ESTADO</t>
  </si>
  <si>
    <t>Auditoría Regular Vigencia 2018 - PAD 2019 - COD 47</t>
  </si>
  <si>
    <t>Auditoría Regular Vigencia PAD 2020 - COD 86</t>
  </si>
  <si>
    <t>Anexar el listado- nombres de los líderes de los procesos que participaron en la capacitación. Relacionar los contenidos abarcados en la capacitación que se recibio-capcitación virtual 40 horas.</t>
  </si>
  <si>
    <t>Anexar unicamente el Contrato 47, suscrito para el suministro de medicamentos.</t>
  </si>
  <si>
    <t xml:space="preserve">Anexar pantallazo de la publlicación de los contratos en la pagina web (cuadro con los links)
</t>
  </si>
  <si>
    <t>Anexar agenda de capacitaciones realizadas durante la vigencia 2020; (revisión con sistemas para organizar la información requerida)</t>
  </si>
  <si>
    <t>Anexar las actas de reuniones de seguimiento a los mensual a la ejecución del proyecto de inversión, relacionadas para la acción 1; o indicar que los anexos para la acción 1 soportan también la ejecución de esta acción.</t>
  </si>
  <si>
    <t xml:space="preserve">Revisar el documento que hace relación a las conciliaciones del 2020, teniendo en cuenta que el remitido no abre. Ajustar y envíar. </t>
  </si>
  <si>
    <t>No se adjunto el soporte correspondiente.</t>
  </si>
  <si>
    <t>Se adjunto pantallazo de la opción de cierre anual, no obstante solicitan evidenciar cómo fue la creación y desarrollo de dicha opción en el aplicativo financiero.</t>
  </si>
  <si>
    <t xml:space="preserve">Revisar el documento que hace relación al procedimiento, teniendo en cuenta que el remitido no abre. Ajustar y envíar. </t>
  </si>
  <si>
    <t xml:space="preserve">La información remitida no permite verificar como se realizó la revisión y análisis de los saldos. Revisar soportes y según corresponda anexar para complementar la información. </t>
  </si>
  <si>
    <t xml:space="preserve">Los dos soportes adjuntos hacen referencia a seguimientos relizados, más no un informe, pero los mismos no son consecutivos ni relación el uno con el otro.  Revisar si existe la solicitud trimestral a la S. General y según corresponda completar la información. </t>
  </si>
  <si>
    <t xml:space="preserve">Según el acta de comité, se informó el estado de cada uno de los procesos, y se generó alarma frente quizá a la falta de seguimiento por la que no se pudo dar cobro a alguno de los cobros vigentes.  </t>
  </si>
  <si>
    <t xml:space="preserve">Revisar soportes y según corresponda anexar para complementar la información; teniendo en cuenta que se adjunto propuesta de política, pero la misma esta pendiente de aprobar. 
No obstante, se anexa resolución del 2019 que hace referencia a los sorteos extraordinarios para superar el hallazgo. La auditora reafirma que la acción de mejora señala la elaoración de una política adicional que empate con la citada resoulción. </t>
  </si>
  <si>
    <t>RESPONSABLE</t>
  </si>
  <si>
    <t>FECHA INICIO</t>
  </si>
  <si>
    <t>FECHA TERMINACIÓN</t>
  </si>
  <si>
    <t>CAUSA</t>
  </si>
  <si>
    <t xml:space="preserve">Unidad Financiera y Contable - Contabilidad  </t>
  </si>
  <si>
    <t xml:space="preserve">Unidad Financiera y Contable - Contabilidad </t>
  </si>
  <si>
    <t xml:space="preserve">Se valida la información reportada durante el periodo; debido a que si bien se han adelantado las actividades establecidas, hasta la fecha reportada no se evidencia acto administrativo que ordene las depuración de las cuentas sometidas a saneamiento;  en el acta de fecha mayo 4 de 2021, se sugiere a la gerencia, la depuración de ciertos deudas pero no más. 
De las actas deberían extraer únicamente la parte relacionada con las cuentas de los distribuidores, ya que se reporta el total de las cuentas por cobrar y se observa más crítico el estado de las cuentas por cobrar de vivienda.  </t>
  </si>
  <si>
    <t>INCUMPLIDA</t>
  </si>
  <si>
    <t>ANALISIS CONTRALORÍA</t>
  </si>
  <si>
    <t>Valorados los soportes de la ejecución de la acción que la lotería de Bogotá entregó a la auditoría, esta concluye que la acción fue incumplida, en razón a que la entidad hace entrega únicamente de los pantallazos de la campaña de auto control y algunos correos de citación a las capacitaciones realizadas por los funcionarios en el mes de abril de 2020, fecha anterior a la acción y sin ningún tipo de seguimiento o soporte adicional que pueda indicarla cobertura de las capacitaciones y el impacto de las campañas de sensibilización En consecuencia, la acción es calificada como INCUMPLIDA.</t>
  </si>
  <si>
    <t>Valorados los soportes de la ejecución de la acción entregados por la lotería de Bogotá donde se remitió el procedimiento generación de estados financieros con fecha de última actualización del 13/07/2020 fecha anterior a la acción por esta razón no se evidencia ningún ajuste al mismo. En consecuencia, la acción es calificada como INCUMPLIDA</t>
  </si>
  <si>
    <r>
      <t xml:space="preserve">Unidad Financiera y Contable - </t>
    </r>
    <r>
      <rPr>
        <sz val="8"/>
        <color rgb="FFFF0000"/>
        <rFont val="Arial"/>
        <family val="2"/>
      </rPr>
      <t>Planeación</t>
    </r>
  </si>
  <si>
    <t>Valorados los soportes de la ejecución de la acción la entidad remitió el procedimiento de declaración de incumplimiento total o parcial póliza de cumplimiento ante entidades públicas con régimen privado de contratación y cdt, única versión con fecha de 13/09/2019 dado que la acción fue durante el 2020, no se evidencia ningún ajuste al mismo En consecuencia, la acción es calificada como INCUMPLIDA.</t>
  </si>
  <si>
    <t>Valorados los soportes de la ejecución de la acción que la lotería de Bogotá entregó a la auditoría, esta concluye que la acción fue incumplida, en razón a que la entidad hace entrega únicamente de los pantallazos de la campaña de auto control y algunos correos de citación a las capacitaciones realizadas por los funcionarios en el mes de abril de 2020, fecha anterior a la acción y sin ningún tipo de seguimiento o soporte adicional que pueda indicarla cobertura de las capacitaciones y el impacto de las campañas de sensibilización En consecuencia, la acción es 
calificada como INCUMPLIDA.</t>
  </si>
  <si>
    <t>Valorados los soportes de la ejecución de la acción que la Lotería de Bogotá entregó a la auditoría, la entidad remitió como soporte la matriz de riesgos - licitación pública N°01 de 2021 de la lotería de Bogotá, Requerimiento Solicitud de Corrección Declaración Derechos de Explotación diciembre de 2019 y el Manual de Contratación del 2021 cuando lo que establece la acción definir un procedimiento de imposición de multas y sanciones. En consecuencia, la acción es calificada como INCUMPLIDA.</t>
  </si>
  <si>
    <t xml:space="preserve">INCUMPLIDA-Informe Auditoría de Regularidad N°86 vigencia 2020, pág 27 </t>
  </si>
  <si>
    <t>INCUMPLIDA-Informe Auditoría de Regularidad N°47 vigencia 2019, pág 24</t>
  </si>
  <si>
    <t>**La contraloría cerró las 5 acciones de mejora faltantes de la Auditoría Regular Vigencia 2018 - PAD 2019(47), durante la auditoría de regularidad, vigencia 2020-PAD 2021 (76)</t>
  </si>
  <si>
    <t>ABIERTO</t>
  </si>
  <si>
    <t>Informe Auditoría de Regularidad N°76 vigencia 2020,pad 2021 pág 32 a 42.</t>
  </si>
  <si>
    <t>Cerrado por contraloría, Informe Auditoría de Regularidad N°76 vigencia 2020,pad 2021 pág 32 a 42.</t>
  </si>
  <si>
    <t>Auditoría Regular Vigencia 2019-PAD 2020 (86)</t>
  </si>
  <si>
    <t>**32 de las acciones de mejora fueron cerrada por la Contraloría durante la Auditoría de Regularidad, Vigencia 2020- PAD 2021 (76), ver informe final, pág 32 a 42; las 6 restantes durante la Auditoría Regular Vigencia 2019-PAD 2020 (86), ver informe final, pág 27 a 33.</t>
  </si>
  <si>
    <t>Auditoría de Regularidad, Vigencia 2020- PAD 2021 (76)**</t>
  </si>
  <si>
    <t xml:space="preserve">**Plan de mejoramiento en proceso de formulación por parte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</si>
</sst>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0.0"/>
  </numFmts>
  <fonts count="37"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sz val="10"/>
      <name val="Arial"/>
      <family val="2"/>
    </font>
    <font>
      <sz val="8"/>
      <color indexed="8"/>
      <name val="Calibri"/>
      <family val="2"/>
      <scheme val="minor"/>
    </font>
    <font>
      <sz val="8"/>
      <name val="Calibri"/>
      <family val="2"/>
      <scheme val="minor"/>
    </font>
    <font>
      <sz val="11"/>
      <color indexed="8"/>
      <name val="Calibri"/>
      <family val="2"/>
      <scheme val="minor"/>
    </font>
    <font>
      <sz val="9"/>
      <name val="Arial"/>
      <family val="2"/>
    </font>
    <font>
      <sz val="9"/>
      <color theme="1"/>
      <name val="Arial"/>
      <family val="2"/>
    </font>
    <font>
      <b/>
      <sz val="8"/>
      <color rgb="FF000000"/>
      <name val="Calibri"/>
      <family val="2"/>
      <scheme val="minor"/>
    </font>
    <font>
      <sz val="8"/>
      <color rgb="FFFF0000"/>
      <name val="Calibri"/>
      <family val="2"/>
      <scheme val="minor"/>
    </font>
    <font>
      <sz val="8"/>
      <color rgb="FF000000"/>
      <name val="Calibri"/>
      <family val="2"/>
      <scheme val="minor"/>
    </font>
    <font>
      <sz val="8"/>
      <color indexed="8"/>
      <name val="Calibri Light"/>
      <family val="2"/>
      <scheme val="major"/>
    </font>
    <font>
      <sz val="9"/>
      <color theme="1"/>
      <name val="Calibri"/>
      <family val="2"/>
      <scheme val="minor"/>
    </font>
    <font>
      <sz val="9"/>
      <color indexed="8"/>
      <name val="Arial"/>
      <family val="2"/>
    </font>
    <font>
      <sz val="9"/>
      <name val="Calibri"/>
      <family val="2"/>
      <scheme val="minor"/>
    </font>
    <font>
      <sz val="9"/>
      <color indexed="8"/>
      <name val="Calibri"/>
      <family val="2"/>
      <scheme val="minor"/>
    </font>
    <font>
      <b/>
      <sz val="7"/>
      <color rgb="FF000000"/>
      <name val="Arial"/>
      <family val="2"/>
    </font>
    <font>
      <b/>
      <sz val="6"/>
      <color rgb="FF000000"/>
      <name val="Arial"/>
      <family val="2"/>
    </font>
    <font>
      <sz val="18"/>
      <name val="Arial"/>
      <family val="2"/>
    </font>
    <font>
      <sz val="9"/>
      <color rgb="FF000000"/>
      <name val="Arial"/>
      <family val="2"/>
    </font>
    <font>
      <sz val="7"/>
      <color rgb="FF000000"/>
      <name val="Arial"/>
      <family val="2"/>
    </font>
    <font>
      <sz val="7"/>
      <name val="Arial"/>
      <family val="2"/>
    </font>
    <font>
      <sz val="8"/>
      <color rgb="FF000000"/>
      <name val="Calibri"/>
      <family val="2"/>
    </font>
    <font>
      <b/>
      <sz val="7"/>
      <name val="Arial"/>
      <family val="2"/>
    </font>
    <font>
      <b/>
      <sz val="9"/>
      <color theme="1"/>
      <name val="Arial"/>
      <family val="2"/>
    </font>
    <font>
      <b/>
      <sz val="9"/>
      <color theme="1"/>
      <name val="Calibri"/>
      <family val="2"/>
      <scheme val="minor"/>
    </font>
    <font>
      <b/>
      <sz val="10"/>
      <color theme="1"/>
      <name val="Arial"/>
      <family val="2"/>
    </font>
    <font>
      <sz val="10"/>
      <color theme="1"/>
      <name val="Arial"/>
      <family val="2"/>
    </font>
    <font>
      <sz val="10"/>
      <color indexed="8"/>
      <name val="Arial"/>
      <family val="2"/>
    </font>
    <font>
      <b/>
      <sz val="8"/>
      <color theme="1"/>
      <name val="Arial"/>
      <family val="2"/>
    </font>
    <font>
      <sz val="8"/>
      <color theme="1"/>
      <name val="Arial"/>
      <family val="2"/>
    </font>
    <font>
      <sz val="8"/>
      <color indexed="8"/>
      <name val="Arial"/>
      <family val="2"/>
    </font>
    <font>
      <sz val="8"/>
      <color rgb="FFFF0000"/>
      <name val="Arial"/>
      <family val="2"/>
    </font>
    <font>
      <sz val="11"/>
      <color theme="1"/>
      <name val="Calibri"/>
      <family val="2"/>
    </font>
    <font>
      <sz val="7"/>
      <color rgb="FFFF0000"/>
      <name val="Arial"/>
      <family val="2"/>
    </font>
  </fonts>
  <fills count="30">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indexed="9"/>
      </patternFill>
    </fill>
    <fill>
      <patternFill patternType="solid">
        <fgColor rgb="FF5B9BD5"/>
        <bgColor indexed="64"/>
      </patternFill>
    </fill>
    <fill>
      <patternFill patternType="solid">
        <fgColor theme="0" tint="-4.9989318521683403E-2"/>
        <bgColor indexed="64"/>
      </patternFill>
    </fill>
    <fill>
      <patternFill patternType="solid">
        <fgColor rgb="FFD2DEEF"/>
        <bgColor indexed="64"/>
      </patternFill>
    </fill>
    <fill>
      <patternFill patternType="solid">
        <fgColor rgb="FF0070C0"/>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00B050"/>
        <bgColor indexed="64"/>
      </patternFill>
    </fill>
  </fills>
  <borders count="15">
    <border>
      <left/>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right/>
      <top style="medium">
        <color rgb="FFFFFFFF"/>
      </top>
      <bottom style="thick">
        <color rgb="FFFFFFFF"/>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style="medium">
        <color rgb="FFFFFFFF"/>
      </left>
      <right style="medium">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right style="medium">
        <color rgb="FFFFFFFF"/>
      </right>
      <top style="thick">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s>
  <cellStyleXfs count="8">
    <xf numFmtId="0" fontId="0" fillId="0" borderId="0"/>
    <xf numFmtId="9" fontId="1" fillId="0" borderId="0" applyFont="0" applyFill="0" applyBorder="0" applyAlignment="0" applyProtection="0"/>
    <xf numFmtId="0" fontId="4" fillId="0" borderId="0"/>
    <xf numFmtId="0" fontId="7"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35" fillId="0" borderId="0"/>
  </cellStyleXfs>
  <cellXfs count="323">
    <xf numFmtId="0" fontId="0" fillId="0" borderId="0" xfId="0"/>
    <xf numFmtId="0" fontId="8" fillId="4"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3" fillId="0" borderId="0" xfId="0" applyFont="1" applyBorder="1" applyAlignment="1">
      <alignment vertical="center"/>
    </xf>
    <xf numFmtId="0" fontId="3" fillId="11" borderId="0" xfId="0" applyFont="1" applyFill="1" applyBorder="1" applyAlignment="1">
      <alignment horizontal="center" vertical="center" wrapText="1"/>
    </xf>
    <xf numFmtId="0" fontId="3" fillId="12"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15" borderId="0" xfId="0" applyFont="1" applyFill="1" applyBorder="1" applyAlignment="1">
      <alignment horizontal="center" vertical="center" wrapText="1"/>
    </xf>
    <xf numFmtId="0" fontId="5" fillId="0" borderId="0" xfId="3" applyFont="1" applyFill="1" applyBorder="1" applyAlignment="1">
      <alignment horizontal="center" vertical="center"/>
    </xf>
    <xf numFmtId="0" fontId="3" fillId="0" borderId="0" xfId="0" applyFont="1" applyBorder="1" applyAlignment="1">
      <alignment horizontal="center" vertical="center"/>
    </xf>
    <xf numFmtId="0" fontId="6" fillId="0" borderId="0" xfId="2" applyNumberFormat="1" applyFont="1" applyFill="1" applyBorder="1" applyAlignment="1">
      <alignment horizontal="center" vertical="center" wrapText="1"/>
    </xf>
    <xf numFmtId="9" fontId="3" fillId="0" borderId="0" xfId="1" applyFont="1" applyFill="1" applyBorder="1" applyAlignment="1">
      <alignment horizontal="center" vertical="center"/>
    </xf>
    <xf numFmtId="164" fontId="5" fillId="0" borderId="0" xfId="0" applyNumberFormat="1" applyFont="1" applyFill="1" applyBorder="1" applyAlignment="1" applyProtection="1">
      <alignment horizontal="center" vertical="center" wrapText="1"/>
      <protection locked="0"/>
    </xf>
    <xf numFmtId="2" fontId="3" fillId="0" borderId="0" xfId="0" applyNumberFormat="1" applyFont="1" applyFill="1" applyBorder="1" applyAlignment="1" applyProtection="1">
      <alignment horizontal="center" vertical="center"/>
      <protection locked="0"/>
    </xf>
    <xf numFmtId="9" fontId="3" fillId="0" borderId="0" xfId="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0" xfId="0" applyNumberFormat="1" applyFont="1" applyFill="1" applyBorder="1" applyAlignment="1">
      <alignment horizontal="center" vertical="center"/>
    </xf>
    <xf numFmtId="0" fontId="5" fillId="0" borderId="0" xfId="3" applyFont="1" applyFill="1" applyBorder="1" applyAlignment="1">
      <alignment horizontal="left" vertical="center" wrapText="1"/>
    </xf>
    <xf numFmtId="0" fontId="5" fillId="0" borderId="0" xfId="3" applyFont="1" applyFill="1" applyBorder="1" applyAlignment="1">
      <alignment horizontal="center" vertical="center" wrapText="1"/>
    </xf>
    <xf numFmtId="0" fontId="5" fillId="0" borderId="0" xfId="3" applyFont="1" applyFill="1" applyBorder="1" applyAlignment="1" applyProtection="1">
      <alignment horizontal="left" vertical="center" wrapText="1"/>
      <protection locked="0"/>
    </xf>
    <xf numFmtId="0" fontId="6" fillId="0" borderId="0" xfId="0" applyFont="1" applyFill="1" applyBorder="1" applyAlignment="1">
      <alignment vertical="center" wrapText="1"/>
    </xf>
    <xf numFmtId="2" fontId="3" fillId="0" borderId="0" xfId="0" applyNumberFormat="1" applyFont="1" applyFill="1" applyBorder="1" applyAlignment="1">
      <alignment horizontal="center" vertical="center"/>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9" fontId="5" fillId="0" borderId="0" xfId="1"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lignment vertical="center" wrapText="1"/>
    </xf>
    <xf numFmtId="0" fontId="5" fillId="22" borderId="0" xfId="0" applyFont="1" applyFill="1" applyBorder="1" applyAlignment="1" applyProtection="1">
      <alignment vertical="top" wrapText="1"/>
      <protection locked="0"/>
    </xf>
    <xf numFmtId="0" fontId="5" fillId="0" borderId="0" xfId="0" applyFont="1" applyBorder="1" applyAlignment="1">
      <alignment vertical="center" wrapText="1"/>
    </xf>
    <xf numFmtId="0" fontId="5" fillId="0" borderId="0" xfId="0" applyFont="1" applyFill="1" applyBorder="1" applyAlignment="1">
      <alignment horizontal="left" vertical="center" wrapText="1"/>
    </xf>
    <xf numFmtId="14" fontId="5" fillId="0" borderId="0"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lignment horizontal="center" vertical="center" wrapText="1"/>
    </xf>
    <xf numFmtId="14" fontId="5" fillId="20" borderId="0" xfId="0" applyNumberFormat="1" applyFont="1" applyFill="1" applyBorder="1" applyAlignment="1" applyProtection="1">
      <alignment horizontal="center" vertical="center" wrapText="1"/>
      <protection locked="0"/>
    </xf>
    <xf numFmtId="1" fontId="3" fillId="0" borderId="0" xfId="0" applyNumberFormat="1" applyFont="1" applyFill="1" applyBorder="1" applyAlignment="1">
      <alignment horizontal="center" vertical="center"/>
    </xf>
    <xf numFmtId="0" fontId="5" fillId="19" borderId="0" xfId="0" applyFont="1" applyFill="1" applyBorder="1" applyAlignment="1">
      <alignment horizontal="justify" vertical="center" wrapText="1"/>
    </xf>
    <xf numFmtId="14"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2" fontId="9" fillId="0" borderId="0" xfId="0" applyNumberFormat="1" applyFont="1" applyBorder="1" applyAlignment="1" applyProtection="1">
      <alignment horizontal="center" vertical="center" wrapText="1"/>
      <protection locked="0"/>
    </xf>
    <xf numFmtId="9" fontId="9" fillId="0" borderId="0" xfId="0" applyNumberFormat="1" applyFont="1" applyBorder="1" applyAlignment="1" applyProtection="1">
      <alignment horizontal="center" vertical="center" wrapText="1"/>
      <protection locked="0"/>
    </xf>
    <xf numFmtId="0" fontId="9" fillId="14" borderId="0"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2" fontId="9" fillId="0" borderId="0" xfId="0" applyNumberFormat="1" applyFont="1" applyFill="1" applyBorder="1" applyAlignment="1" applyProtection="1">
      <alignment horizontal="center" vertical="center"/>
      <protection locked="0"/>
    </xf>
    <xf numFmtId="9" fontId="9" fillId="0" borderId="0" xfId="1" applyFont="1" applyFill="1" applyBorder="1" applyAlignment="1" applyProtection="1">
      <alignment horizontal="center" vertical="center"/>
      <protection locked="0"/>
    </xf>
    <xf numFmtId="0" fontId="9" fillId="19" borderId="0" xfId="0" applyFont="1" applyFill="1" applyBorder="1" applyAlignment="1">
      <alignment vertical="center" wrapText="1"/>
    </xf>
    <xf numFmtId="9" fontId="3" fillId="0" borderId="0" xfId="0" applyNumberFormat="1" applyFont="1" applyFill="1" applyBorder="1" applyAlignment="1">
      <alignment horizontal="center" vertical="center"/>
    </xf>
    <xf numFmtId="9" fontId="9" fillId="0" borderId="0" xfId="0" applyNumberFormat="1" applyFont="1" applyFill="1" applyBorder="1" applyAlignment="1" applyProtection="1">
      <alignment horizontal="center" vertical="center"/>
      <protection locked="0"/>
    </xf>
    <xf numFmtId="2" fontId="9" fillId="0" borderId="0" xfId="0" applyNumberFormat="1" applyFont="1" applyBorder="1" applyAlignment="1" applyProtection="1">
      <alignment horizontal="center" vertical="center"/>
      <protection locked="0"/>
    </xf>
    <xf numFmtId="9" fontId="9" fillId="0" borderId="0" xfId="1" applyFont="1" applyBorder="1" applyAlignment="1" applyProtection="1">
      <alignment horizontal="center" vertical="center"/>
      <protection locked="0"/>
    </xf>
    <xf numFmtId="14" fontId="5" fillId="0" borderId="0" xfId="0" applyNumberFormat="1" applyFont="1" applyFill="1" applyBorder="1" applyAlignment="1" applyProtection="1">
      <alignment horizontal="center" vertical="center"/>
      <protection locked="0"/>
    </xf>
    <xf numFmtId="14" fontId="9" fillId="0" borderId="0" xfId="0" applyNumberFormat="1" applyFont="1" applyFill="1" applyBorder="1" applyAlignment="1">
      <alignment horizontal="center" vertical="center"/>
    </xf>
    <xf numFmtId="0" fontId="15" fillId="0" borderId="0"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0" fontId="3" fillId="0" borderId="0" xfId="0" applyFont="1" applyFill="1" applyBorder="1" applyAlignment="1" applyProtection="1">
      <alignment horizontal="center" vertical="center" wrapText="1"/>
    </xf>
    <xf numFmtId="9" fontId="3" fillId="0" borderId="0" xfId="0" applyNumberFormat="1" applyFont="1" applyFill="1" applyBorder="1" applyAlignment="1" applyProtection="1">
      <alignment horizontal="center" vertical="center" wrapText="1"/>
      <protection locked="0" hidden="1"/>
    </xf>
    <xf numFmtId="0" fontId="9" fillId="0" borderId="0" xfId="0" applyFont="1" applyFill="1" applyBorder="1" applyAlignment="1">
      <alignment horizontal="center" vertical="center"/>
    </xf>
    <xf numFmtId="0" fontId="17" fillId="0" borderId="0" xfId="0" applyFont="1" applyFill="1" applyBorder="1" applyAlignment="1" applyProtection="1">
      <alignment horizontal="center" vertical="center" wrapText="1"/>
      <protection locked="0"/>
    </xf>
    <xf numFmtId="0" fontId="16" fillId="0" borderId="0" xfId="0" applyFont="1" applyFill="1" applyBorder="1" applyAlignment="1">
      <alignment horizontal="center" vertical="center"/>
    </xf>
    <xf numFmtId="14" fontId="5" fillId="2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locked="0" hidden="1"/>
    </xf>
    <xf numFmtId="14" fontId="3" fillId="20" borderId="0" xfId="0" applyNumberFormat="1" applyFont="1" applyFill="1" applyBorder="1" applyAlignment="1">
      <alignment horizontal="center" vertical="center"/>
    </xf>
    <xf numFmtId="0" fontId="20" fillId="23" borderId="4" xfId="0" applyFont="1" applyFill="1" applyBorder="1" applyAlignment="1">
      <alignment vertical="center" wrapText="1"/>
    </xf>
    <xf numFmtId="0" fontId="20" fillId="23" borderId="5" xfId="0" applyFont="1" applyFill="1" applyBorder="1" applyAlignment="1">
      <alignment vertical="center" wrapText="1"/>
    </xf>
    <xf numFmtId="0" fontId="20" fillId="23" borderId="6" xfId="0" applyFont="1" applyFill="1" applyBorder="1" applyAlignment="1">
      <alignment vertical="center" wrapText="1"/>
    </xf>
    <xf numFmtId="0" fontId="19" fillId="17" borderId="9" xfId="0" applyFont="1" applyFill="1" applyBorder="1" applyAlignment="1">
      <alignment horizontal="center" vertical="center" wrapText="1" readingOrder="1"/>
    </xf>
    <xf numFmtId="0" fontId="19" fillId="18" borderId="9" xfId="0" applyFont="1" applyFill="1" applyBorder="1" applyAlignment="1">
      <alignment horizontal="center" vertical="center" wrapText="1" readingOrder="1"/>
    </xf>
    <xf numFmtId="0" fontId="19" fillId="19" borderId="10" xfId="0" applyFont="1" applyFill="1" applyBorder="1" applyAlignment="1">
      <alignment horizontal="center" vertical="center" wrapText="1" readingOrder="1"/>
    </xf>
    <xf numFmtId="0" fontId="19" fillId="19" borderId="11" xfId="0" applyFont="1" applyFill="1" applyBorder="1" applyAlignment="1">
      <alignment horizontal="center" vertical="center" wrapText="1" readingOrder="1"/>
    </xf>
    <xf numFmtId="0" fontId="19" fillId="20" borderId="9" xfId="0" applyFont="1" applyFill="1" applyBorder="1" applyAlignment="1">
      <alignment horizontal="center" vertical="center" wrapText="1" readingOrder="1"/>
    </xf>
    <xf numFmtId="0" fontId="21" fillId="24" borderId="9" xfId="0" applyFont="1" applyFill="1" applyBorder="1" applyAlignment="1">
      <alignment horizontal="left" vertical="center" wrapText="1" readingOrder="1"/>
    </xf>
    <xf numFmtId="0" fontId="22" fillId="24" borderId="9" xfId="0" applyFont="1" applyFill="1" applyBorder="1" applyAlignment="1">
      <alignment horizontal="center" vertical="center" wrapText="1" readingOrder="1"/>
    </xf>
    <xf numFmtId="0" fontId="22" fillId="24" borderId="12" xfId="0" applyFont="1" applyFill="1" applyBorder="1" applyAlignment="1">
      <alignment horizontal="center" vertical="center" wrapText="1" readingOrder="1"/>
    </xf>
    <xf numFmtId="0" fontId="23" fillId="24" borderId="13" xfId="0" applyFont="1" applyFill="1" applyBorder="1" applyAlignment="1">
      <alignment horizontal="center" vertical="center" wrapText="1"/>
    </xf>
    <xf numFmtId="0" fontId="24" fillId="24" borderId="13" xfId="0" applyFont="1" applyFill="1" applyBorder="1" applyAlignment="1">
      <alignment horizontal="center" vertical="center" wrapText="1" readingOrder="1"/>
    </xf>
    <xf numFmtId="0" fontId="20" fillId="24" borderId="13" xfId="0" applyFont="1" applyFill="1" applyBorder="1" applyAlignment="1">
      <alignment horizontal="center" vertical="center" wrapText="1"/>
    </xf>
    <xf numFmtId="0" fontId="20" fillId="24" borderId="13" xfId="0" applyFont="1" applyFill="1" applyBorder="1" applyAlignment="1">
      <alignment vertical="top" wrapText="1"/>
    </xf>
    <xf numFmtId="0" fontId="21" fillId="25" borderId="13" xfId="0" applyFont="1" applyFill="1" applyBorder="1" applyAlignment="1">
      <alignment horizontal="justify" vertical="center" wrapText="1" readingOrder="1"/>
    </xf>
    <xf numFmtId="0" fontId="22" fillId="25" borderId="13" xfId="0" applyFont="1" applyFill="1" applyBorder="1" applyAlignment="1">
      <alignment horizontal="center" vertical="center" wrapText="1" readingOrder="1"/>
    </xf>
    <xf numFmtId="0" fontId="18" fillId="25" borderId="13" xfId="0" applyFont="1" applyFill="1" applyBorder="1" applyAlignment="1">
      <alignment horizontal="center" vertical="center" wrapText="1" readingOrder="1"/>
    </xf>
    <xf numFmtId="0" fontId="23" fillId="25" borderId="13" xfId="0" applyFont="1" applyFill="1" applyBorder="1" applyAlignment="1">
      <alignment horizontal="center" vertical="center" wrapText="1"/>
    </xf>
    <xf numFmtId="0" fontId="21" fillId="24" borderId="13" xfId="0" applyFont="1" applyFill="1" applyBorder="1" applyAlignment="1">
      <alignment horizontal="justify" vertical="center" wrapText="1" readingOrder="1"/>
    </xf>
    <xf numFmtId="0" fontId="22" fillId="24" borderId="13" xfId="0" applyFont="1" applyFill="1" applyBorder="1" applyAlignment="1">
      <alignment horizontal="center" vertical="center" wrapText="1" readingOrder="1"/>
    </xf>
    <xf numFmtId="0" fontId="21" fillId="24" borderId="13" xfId="0" applyNumberFormat="1" applyFont="1" applyFill="1" applyBorder="1" applyAlignment="1">
      <alignment horizontal="justify" vertical="center" wrapText="1" readingOrder="1"/>
    </xf>
    <xf numFmtId="0" fontId="21" fillId="25" borderId="13" xfId="0" applyNumberFormat="1" applyFont="1" applyFill="1" applyBorder="1" applyAlignment="1">
      <alignment horizontal="justify" vertical="center" wrapText="1" readingOrder="1"/>
    </xf>
    <xf numFmtId="0" fontId="20" fillId="25" borderId="13" xfId="0" applyFont="1" applyFill="1" applyBorder="1" applyAlignment="1">
      <alignment horizontal="center" vertical="center" wrapText="1"/>
    </xf>
    <xf numFmtId="0" fontId="25" fillId="26" borderId="13" xfId="0" applyFont="1" applyFill="1" applyBorder="1" applyAlignment="1">
      <alignment vertical="center" wrapText="1"/>
    </xf>
    <xf numFmtId="0" fontId="18" fillId="26" borderId="13" xfId="0" applyFont="1" applyFill="1" applyBorder="1" applyAlignment="1">
      <alignment horizontal="center" vertical="center" wrapText="1" readingOrder="1"/>
    </xf>
    <xf numFmtId="0" fontId="20" fillId="25" borderId="13" xfId="0" applyFont="1" applyFill="1" applyBorder="1" applyAlignment="1">
      <alignment vertical="center" wrapText="1"/>
    </xf>
    <xf numFmtId="10" fontId="18" fillId="25" borderId="13" xfId="0" applyNumberFormat="1" applyFont="1" applyFill="1" applyBorder="1" applyAlignment="1">
      <alignment horizontal="center" wrapText="1" readingOrder="1"/>
    </xf>
    <xf numFmtId="1" fontId="14" fillId="0" borderId="0" xfId="0" applyNumberFormat="1" applyFont="1" applyFill="1" applyBorder="1" applyAlignment="1">
      <alignment horizontal="center" vertical="center"/>
    </xf>
    <xf numFmtId="1" fontId="14" fillId="19" borderId="0" xfId="0" applyNumberFormat="1" applyFont="1" applyFill="1" applyBorder="1" applyAlignment="1">
      <alignment horizontal="justify" vertical="justify"/>
    </xf>
    <xf numFmtId="0" fontId="15" fillId="0" borderId="0" xfId="0" applyFont="1" applyFill="1" applyBorder="1" applyAlignment="1">
      <alignment horizontal="justify" vertical="top"/>
    </xf>
    <xf numFmtId="0" fontId="9" fillId="0" borderId="0" xfId="0" applyFont="1" applyBorder="1" applyAlignment="1" applyProtection="1">
      <alignment horizontal="center" vertical="center"/>
      <protection locked="0"/>
    </xf>
    <xf numFmtId="0" fontId="26" fillId="20" borderId="0" xfId="0" applyFont="1" applyFill="1" applyBorder="1" applyAlignment="1">
      <alignment horizontal="center" vertical="top" wrapText="1"/>
    </xf>
    <xf numFmtId="0" fontId="3" fillId="0" borderId="0" xfId="0" applyFont="1" applyFill="1" applyBorder="1" applyAlignment="1">
      <alignment horizontal="left" vertical="center" wrapText="1"/>
    </xf>
    <xf numFmtId="0" fontId="9" fillId="19" borderId="0" xfId="0" applyFont="1" applyFill="1" applyBorder="1" applyAlignment="1">
      <alignment horizontal="center" vertical="top" wrapText="1"/>
    </xf>
    <xf numFmtId="0" fontId="14" fillId="19" borderId="0" xfId="0"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3" fillId="20" borderId="0" xfId="0" applyFont="1" applyFill="1" applyBorder="1" applyAlignment="1">
      <alignment horizontal="center" vertical="center"/>
    </xf>
    <xf numFmtId="0" fontId="5" fillId="19" borderId="0" xfId="0" applyFont="1" applyFill="1" applyBorder="1" applyAlignment="1" applyProtection="1">
      <alignment horizontal="center" vertical="center" wrapText="1"/>
      <protection locked="0"/>
    </xf>
    <xf numFmtId="9" fontId="5" fillId="0" borderId="0" xfId="1" applyFont="1" applyFill="1" applyBorder="1" applyAlignment="1" applyProtection="1">
      <alignment horizontal="center" vertical="center" wrapText="1"/>
      <protection locked="0"/>
    </xf>
    <xf numFmtId="0" fontId="14" fillId="0" borderId="0" xfId="0" applyFont="1" applyFill="1" applyBorder="1" applyAlignment="1">
      <alignment horizontal="center" vertical="justify"/>
    </xf>
    <xf numFmtId="0" fontId="26" fillId="0" borderId="0" xfId="0" applyFont="1" applyFill="1" applyBorder="1" applyAlignment="1" applyProtection="1">
      <alignment horizontal="center" vertical="center" wrapText="1"/>
      <protection locked="0"/>
    </xf>
    <xf numFmtId="0" fontId="26" fillId="0" borderId="0" xfId="0" applyFont="1" applyFill="1" applyBorder="1" applyAlignment="1">
      <alignment horizontal="center" vertical="top" wrapText="1"/>
    </xf>
    <xf numFmtId="0" fontId="26" fillId="19" borderId="0" xfId="0" applyFont="1" applyFill="1" applyBorder="1" applyAlignment="1">
      <alignment horizontal="center" vertical="top" wrapText="1"/>
    </xf>
    <xf numFmtId="0" fontId="9" fillId="0" borderId="0" xfId="0" applyFont="1" applyFill="1" applyBorder="1" applyAlignment="1">
      <alignment vertical="center" wrapText="1"/>
    </xf>
    <xf numFmtId="0" fontId="8" fillId="0" borderId="0" xfId="0" applyFont="1" applyFill="1" applyBorder="1" applyAlignment="1" applyProtection="1">
      <alignment horizontal="center" vertical="center"/>
      <protection locked="0"/>
    </xf>
    <xf numFmtId="0" fontId="14" fillId="0" borderId="0" xfId="0" applyFont="1" applyFill="1" applyBorder="1" applyAlignment="1">
      <alignment vertical="center" wrapText="1"/>
    </xf>
    <xf numFmtId="2" fontId="14" fillId="0" borderId="0" xfId="0" applyNumberFormat="1" applyFont="1" applyFill="1" applyBorder="1" applyAlignment="1">
      <alignment horizontal="center" vertical="center" wrapText="1"/>
    </xf>
    <xf numFmtId="0" fontId="27" fillId="27"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26" fillId="27" borderId="0" xfId="0" applyFont="1" applyFill="1" applyBorder="1" applyAlignment="1" applyProtection="1">
      <alignment horizontal="center" vertical="center" wrapText="1"/>
      <protection locked="0"/>
    </xf>
    <xf numFmtId="14" fontId="3" fillId="19" borderId="0"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0" fontId="3" fillId="19" borderId="0" xfId="0" applyFont="1" applyFill="1" applyBorder="1" applyAlignment="1" applyProtection="1">
      <alignment horizontal="center" vertical="center" wrapText="1"/>
      <protection locked="0" hidden="1"/>
    </xf>
    <xf numFmtId="0" fontId="3" fillId="19" borderId="0" xfId="0" applyFont="1" applyFill="1" applyBorder="1" applyAlignment="1" applyProtection="1">
      <alignment horizontal="center" vertical="center" wrapText="1"/>
    </xf>
    <xf numFmtId="0" fontId="27" fillId="27"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center" wrapText="1"/>
      <protection locked="0" hidden="1"/>
    </xf>
    <xf numFmtId="0" fontId="3" fillId="19" borderId="0" xfId="0" applyFont="1" applyFill="1" applyBorder="1" applyAlignment="1" applyProtection="1">
      <alignment vertical="center" wrapText="1"/>
      <protection locked="0" hidden="1"/>
    </xf>
    <xf numFmtId="0" fontId="3" fillId="19" borderId="0" xfId="0" applyFont="1" applyFill="1" applyBorder="1" applyAlignment="1">
      <alignment horizontal="center" vertical="top" wrapText="1"/>
    </xf>
    <xf numFmtId="0" fontId="29" fillId="0" borderId="0" xfId="0" applyFont="1"/>
    <xf numFmtId="0" fontId="29" fillId="0" borderId="0" xfId="0" applyFont="1" applyAlignment="1">
      <alignment vertical="center"/>
    </xf>
    <xf numFmtId="0" fontId="29" fillId="0" borderId="14" xfId="0" applyFont="1" applyBorder="1" applyAlignment="1">
      <alignment horizontal="center" vertical="center"/>
    </xf>
    <xf numFmtId="0" fontId="30" fillId="0" borderId="14" xfId="0" applyFont="1" applyFill="1" applyBorder="1" applyAlignment="1" applyProtection="1">
      <alignment vertical="center" wrapText="1"/>
      <protection locked="0"/>
    </xf>
    <xf numFmtId="0" fontId="29" fillId="19" borderId="14"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30" fillId="0" borderId="14" xfId="0" applyFont="1" applyFill="1" applyBorder="1" applyAlignment="1" applyProtection="1">
      <alignment horizontal="left" vertical="center" wrapText="1"/>
      <protection locked="0"/>
    </xf>
    <xf numFmtId="0" fontId="29" fillId="0" borderId="14" xfId="0" applyFont="1" applyBorder="1" applyAlignment="1">
      <alignment horizontal="left" vertical="center" wrapText="1"/>
    </xf>
    <xf numFmtId="0" fontId="29" fillId="0" borderId="14" xfId="0" applyFont="1" applyBorder="1" applyAlignment="1">
      <alignment horizontal="left" wrapText="1"/>
    </xf>
    <xf numFmtId="0" fontId="29" fillId="0" borderId="14" xfId="0" applyFont="1" applyBorder="1" applyAlignment="1">
      <alignment horizontal="left" vertical="top" wrapText="1"/>
    </xf>
    <xf numFmtId="0" fontId="30" fillId="0" borderId="14" xfId="0" applyFont="1" applyFill="1" applyBorder="1" applyAlignment="1" applyProtection="1">
      <alignment horizontal="center" vertical="center" wrapText="1"/>
      <protection locked="0"/>
    </xf>
    <xf numFmtId="0" fontId="29" fillId="0" borderId="14" xfId="0" applyFont="1" applyFill="1" applyBorder="1" applyAlignment="1" applyProtection="1">
      <alignment horizontal="left" vertical="center" wrapText="1"/>
      <protection locked="0" hidden="1"/>
    </xf>
    <xf numFmtId="0" fontId="28" fillId="0" borderId="14" xfId="0" applyFont="1" applyBorder="1" applyAlignment="1">
      <alignment horizontal="center" vertical="center" wrapText="1"/>
    </xf>
    <xf numFmtId="0" fontId="29" fillId="19" borderId="14" xfId="0" applyFont="1" applyFill="1" applyBorder="1" applyAlignment="1">
      <alignment horizontal="left" vertical="center"/>
    </xf>
    <xf numFmtId="0" fontId="30" fillId="0" borderId="14" xfId="0" applyFont="1" applyFill="1" applyBorder="1" applyAlignment="1" applyProtection="1">
      <alignment horizontal="left" wrapText="1"/>
      <protection locked="0"/>
    </xf>
    <xf numFmtId="0" fontId="29" fillId="21" borderId="14" xfId="0" applyFont="1" applyFill="1" applyBorder="1" applyAlignment="1" applyProtection="1">
      <alignment horizontal="left" vertical="center" wrapText="1"/>
      <protection locked="0" hidden="1"/>
    </xf>
    <xf numFmtId="0" fontId="29" fillId="21" borderId="14" xfId="0" applyFont="1" applyFill="1" applyBorder="1" applyAlignment="1">
      <alignment horizontal="left" vertical="center" wrapText="1"/>
    </xf>
    <xf numFmtId="0" fontId="30" fillId="21" borderId="14" xfId="0" applyFont="1" applyFill="1" applyBorder="1" applyAlignment="1" applyProtection="1">
      <alignment horizontal="left" vertical="center" wrapText="1"/>
      <protection locked="0"/>
    </xf>
    <xf numFmtId="0" fontId="30" fillId="21" borderId="14" xfId="0" applyFont="1" applyFill="1" applyBorder="1" applyAlignment="1" applyProtection="1">
      <alignment horizontal="left" vertical="top" wrapText="1"/>
      <protection locked="0"/>
    </xf>
    <xf numFmtId="0" fontId="29" fillId="0" borderId="0" xfId="0" applyFont="1" applyFill="1"/>
    <xf numFmtId="0" fontId="30" fillId="0" borderId="14" xfId="0" applyFont="1" applyBorder="1" applyAlignment="1" applyProtection="1">
      <alignment horizontal="center" vertical="center" wrapText="1"/>
      <protection locked="0"/>
    </xf>
    <xf numFmtId="164" fontId="30" fillId="0" borderId="14" xfId="0" applyNumberFormat="1" applyFont="1" applyFill="1" applyBorder="1" applyAlignment="1" applyProtection="1">
      <alignment horizontal="center" vertical="center" wrapText="1"/>
      <protection locked="0"/>
    </xf>
    <xf numFmtId="0" fontId="29" fillId="0" borderId="14" xfId="0" applyFont="1" applyFill="1" applyBorder="1" applyAlignment="1">
      <alignment horizontal="center" vertical="center" wrapText="1"/>
    </xf>
    <xf numFmtId="14" fontId="29" fillId="0" borderId="14" xfId="0" applyNumberFormat="1" applyFont="1" applyFill="1" applyBorder="1" applyAlignment="1">
      <alignment horizontal="center" vertical="center"/>
    </xf>
    <xf numFmtId="14" fontId="30" fillId="0" borderId="14" xfId="0" applyNumberFormat="1" applyFont="1" applyFill="1" applyBorder="1" applyAlignment="1" applyProtection="1">
      <alignment horizontal="center" vertical="center"/>
      <protection locked="0"/>
    </xf>
    <xf numFmtId="9" fontId="29" fillId="0" borderId="14" xfId="0" applyNumberFormat="1" applyFont="1" applyFill="1" applyBorder="1" applyAlignment="1" applyProtection="1">
      <alignment horizontal="center" vertical="center" wrapText="1"/>
      <protection locked="0" hidden="1"/>
    </xf>
    <xf numFmtId="0" fontId="29" fillId="0" borderId="14" xfId="0" applyFont="1" applyFill="1" applyBorder="1" applyAlignment="1" applyProtection="1">
      <alignment horizontal="center" vertical="center" wrapText="1"/>
      <protection locked="0"/>
    </xf>
    <xf numFmtId="0" fontId="29" fillId="0" borderId="14" xfId="0" applyFont="1" applyFill="1" applyBorder="1" applyAlignment="1">
      <alignment horizontal="center" vertical="center"/>
    </xf>
    <xf numFmtId="0" fontId="30" fillId="22" borderId="14" xfId="0" applyFont="1" applyFill="1" applyBorder="1" applyAlignment="1" applyProtection="1">
      <alignment vertical="center" wrapText="1"/>
      <protection locked="0"/>
    </xf>
    <xf numFmtId="0" fontId="28" fillId="28" borderId="14" xfId="0" applyFont="1" applyFill="1" applyBorder="1" applyAlignment="1">
      <alignment horizontal="center" vertical="center"/>
    </xf>
    <xf numFmtId="0" fontId="28" fillId="28" borderId="14" xfId="0" applyFont="1" applyFill="1" applyBorder="1" applyAlignment="1">
      <alignment horizontal="center" vertical="center" wrapText="1"/>
    </xf>
    <xf numFmtId="0" fontId="31" fillId="28" borderId="14" xfId="0" applyFont="1" applyFill="1" applyBorder="1" applyAlignment="1">
      <alignment horizontal="center" vertical="center"/>
    </xf>
    <xf numFmtId="0" fontId="31" fillId="28" borderId="14" xfId="0" applyFont="1" applyFill="1" applyBorder="1" applyAlignment="1">
      <alignment horizontal="center" vertical="center" wrapText="1"/>
    </xf>
    <xf numFmtId="0" fontId="32" fillId="0" borderId="0" xfId="0" applyFont="1"/>
    <xf numFmtId="0" fontId="32" fillId="0" borderId="0" xfId="0" applyFont="1" applyAlignment="1">
      <alignment vertical="center"/>
    </xf>
    <xf numFmtId="0" fontId="32" fillId="0" borderId="0" xfId="0" applyFont="1" applyAlignment="1">
      <alignment horizontal="center"/>
    </xf>
    <xf numFmtId="0" fontId="32" fillId="0" borderId="14" xfId="0" applyFont="1" applyBorder="1" applyAlignment="1">
      <alignment horizontal="center" vertical="center"/>
    </xf>
    <xf numFmtId="0" fontId="32" fillId="0" borderId="14" xfId="0" applyFont="1" applyFill="1" applyBorder="1" applyAlignment="1">
      <alignment horizontal="center" vertical="center" wrapText="1"/>
    </xf>
    <xf numFmtId="14" fontId="33" fillId="0" borderId="14" xfId="0" applyNumberFormat="1" applyFont="1" applyFill="1" applyBorder="1" applyAlignment="1" applyProtection="1">
      <alignment horizontal="center" vertical="center"/>
      <protection locked="0"/>
    </xf>
    <xf numFmtId="14" fontId="33" fillId="20" borderId="14" xfId="0" applyNumberFormat="1" applyFont="1" applyFill="1" applyBorder="1" applyAlignment="1" applyProtection="1">
      <alignment horizontal="center" vertical="center"/>
      <protection locked="0"/>
    </xf>
    <xf numFmtId="0" fontId="33" fillId="0" borderId="14" xfId="0" applyFont="1" applyFill="1" applyBorder="1" applyAlignment="1" applyProtection="1">
      <alignment horizontal="center" vertical="center" wrapText="1"/>
      <protection locked="0"/>
    </xf>
    <xf numFmtId="0" fontId="32" fillId="0" borderId="14" xfId="0" applyFont="1" applyFill="1" applyBorder="1" applyAlignment="1" applyProtection="1">
      <alignment horizontal="center" vertical="center" wrapText="1"/>
      <protection locked="0" hidden="1"/>
    </xf>
    <xf numFmtId="9" fontId="32" fillId="0" borderId="14" xfId="0" applyNumberFormat="1" applyFont="1" applyFill="1" applyBorder="1" applyAlignment="1" applyProtection="1">
      <alignment horizontal="center" vertical="center" wrapText="1"/>
      <protection locked="0" hidden="1"/>
    </xf>
    <xf numFmtId="0" fontId="32" fillId="0" borderId="14" xfId="0" applyFont="1" applyBorder="1" applyAlignment="1">
      <alignment wrapText="1"/>
    </xf>
    <xf numFmtId="0" fontId="32" fillId="0" borderId="14" xfId="0" applyFont="1" applyBorder="1" applyAlignment="1">
      <alignment vertical="center" wrapText="1"/>
    </xf>
    <xf numFmtId="9" fontId="3" fillId="0" borderId="14" xfId="0" applyNumberFormat="1" applyFont="1" applyFill="1" applyBorder="1" applyAlignment="1" applyProtection="1">
      <alignment horizontal="center" vertical="center" wrapText="1"/>
      <protection locked="0" hidden="1"/>
    </xf>
    <xf numFmtId="14" fontId="5" fillId="0" borderId="14" xfId="0" applyNumberFormat="1" applyFont="1" applyFill="1" applyBorder="1" applyAlignment="1" applyProtection="1">
      <alignment horizontal="center" vertical="center"/>
      <protection locked="0"/>
    </xf>
    <xf numFmtId="14" fontId="5" fillId="20" borderId="14" xfId="0" applyNumberFormat="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wrapText="1"/>
      <protection locked="0" hidden="1"/>
    </xf>
    <xf numFmtId="0" fontId="3" fillId="0" borderId="14" xfId="0" applyFont="1" applyFill="1" applyBorder="1" applyAlignment="1" applyProtection="1">
      <alignment horizontal="center" vertical="center" wrapText="1"/>
    </xf>
    <xf numFmtId="0" fontId="3" fillId="0" borderId="14" xfId="0" applyFont="1" applyFill="1" applyBorder="1" applyAlignment="1">
      <alignment horizontal="center" vertical="center" wrapText="1"/>
    </xf>
    <xf numFmtId="14" fontId="3" fillId="0" borderId="14" xfId="0" applyNumberFormat="1" applyFont="1" applyFill="1" applyBorder="1" applyAlignment="1">
      <alignment horizontal="center" vertical="center"/>
    </xf>
    <xf numFmtId="14" fontId="3" fillId="20" borderId="14" xfId="0" applyNumberFormat="1" applyFont="1" applyFill="1" applyBorder="1" applyAlignment="1">
      <alignment horizontal="center" vertical="center"/>
    </xf>
    <xf numFmtId="0" fontId="3" fillId="0" borderId="14" xfId="0" applyFont="1" applyFill="1" applyBorder="1" applyAlignment="1" applyProtection="1">
      <alignment horizontal="center" vertical="center" wrapText="1"/>
      <protection locked="0"/>
    </xf>
    <xf numFmtId="0" fontId="3" fillId="0" borderId="14" xfId="0" applyFont="1" applyFill="1" applyBorder="1" applyAlignment="1">
      <alignment horizontal="center" vertical="center"/>
    </xf>
    <xf numFmtId="0" fontId="3" fillId="20" borderId="14" xfId="0" applyFont="1" applyFill="1" applyBorder="1" applyAlignment="1">
      <alignment horizontal="center" vertical="center"/>
    </xf>
    <xf numFmtId="0" fontId="5" fillId="14" borderId="0" xfId="0" applyFont="1" applyFill="1" applyBorder="1" applyAlignment="1" applyProtection="1">
      <alignment horizontal="center" vertical="center" wrapText="1"/>
      <protection locked="0"/>
    </xf>
    <xf numFmtId="14" fontId="3" fillId="14" borderId="0" xfId="0" applyNumberFormat="1" applyFont="1" applyFill="1" applyBorder="1" applyAlignment="1">
      <alignment horizontal="center" vertical="center"/>
    </xf>
    <xf numFmtId="0" fontId="3" fillId="14" borderId="0" xfId="0" applyFont="1" applyFill="1" applyBorder="1" applyAlignment="1">
      <alignment horizontal="center" vertical="center"/>
    </xf>
    <xf numFmtId="0" fontId="5" fillId="14" borderId="0" xfId="0" applyFont="1" applyFill="1" applyBorder="1" applyAlignment="1" applyProtection="1">
      <alignment vertical="center" wrapText="1"/>
      <protection locked="0"/>
    </xf>
    <xf numFmtId="0" fontId="5" fillId="14" borderId="0" xfId="0" applyFont="1" applyFill="1" applyBorder="1" applyAlignment="1" applyProtection="1">
      <alignment vertical="top" wrapText="1"/>
      <protection locked="0"/>
    </xf>
    <xf numFmtId="9" fontId="5" fillId="14" borderId="0" xfId="1" applyNumberFormat="1" applyFont="1" applyFill="1" applyBorder="1" applyAlignment="1" applyProtection="1">
      <alignment horizontal="center" vertical="center" wrapText="1"/>
      <protection locked="0"/>
    </xf>
    <xf numFmtId="0" fontId="3" fillId="14" borderId="0" xfId="0" applyFont="1" applyFill="1" applyBorder="1" applyAlignment="1" applyProtection="1">
      <alignment horizontal="center" vertical="center" wrapText="1"/>
      <protection locked="0"/>
    </xf>
    <xf numFmtId="9" fontId="3" fillId="14" borderId="0" xfId="1" applyFont="1" applyFill="1" applyBorder="1" applyAlignment="1">
      <alignment horizontal="center" vertical="center"/>
    </xf>
    <xf numFmtId="0" fontId="5" fillId="14" borderId="0" xfId="0" applyFont="1" applyFill="1" applyBorder="1" applyAlignment="1" applyProtection="1">
      <alignment horizontal="left" vertical="center" wrapText="1"/>
      <protection locked="0"/>
    </xf>
    <xf numFmtId="164" fontId="5" fillId="14" borderId="0" xfId="0" applyNumberFormat="1" applyFont="1" applyFill="1" applyBorder="1" applyAlignment="1" applyProtection="1">
      <alignment horizontal="center" vertical="center" wrapText="1"/>
      <protection locked="0"/>
    </xf>
    <xf numFmtId="2" fontId="3" fillId="14" borderId="0" xfId="0" applyNumberFormat="1" applyFont="1" applyFill="1" applyBorder="1" applyAlignment="1" applyProtection="1">
      <alignment horizontal="center" vertical="center"/>
      <protection locked="0"/>
    </xf>
    <xf numFmtId="9" fontId="3" fillId="14" borderId="0" xfId="1" applyFont="1" applyFill="1" applyBorder="1" applyAlignment="1" applyProtection="1">
      <alignment horizontal="center" vertical="center"/>
      <protection locked="0"/>
    </xf>
    <xf numFmtId="0" fontId="3" fillId="14" borderId="0" xfId="0" applyFont="1" applyFill="1" applyBorder="1" applyAlignment="1" applyProtection="1">
      <alignment horizontal="center" vertical="center"/>
      <protection locked="0"/>
    </xf>
    <xf numFmtId="0" fontId="3" fillId="14" borderId="0" xfId="0" applyFont="1" applyFill="1" applyBorder="1" applyAlignment="1">
      <alignment horizontal="left" vertical="center" wrapText="1"/>
    </xf>
    <xf numFmtId="0" fontId="6" fillId="14" borderId="0" xfId="0" applyFont="1" applyFill="1" applyBorder="1" applyAlignment="1" applyProtection="1">
      <alignment horizontal="center" vertical="center"/>
      <protection locked="0"/>
    </xf>
    <xf numFmtId="2" fontId="3" fillId="14" borderId="0" xfId="0" applyNumberFormat="1" applyFont="1" applyFill="1" applyBorder="1" applyAlignment="1">
      <alignment horizontal="center" vertical="center"/>
    </xf>
    <xf numFmtId="9" fontId="3" fillId="19" borderId="0" xfId="0" applyNumberFormat="1" applyFont="1" applyFill="1" applyBorder="1" applyAlignment="1" applyProtection="1">
      <alignment horizontal="center" vertical="center" wrapText="1"/>
      <protection locked="0" hidden="1"/>
    </xf>
    <xf numFmtId="14" fontId="5" fillId="19" borderId="0" xfId="0" applyNumberFormat="1" applyFont="1" applyFill="1" applyBorder="1" applyAlignment="1" applyProtection="1">
      <alignment horizontal="center" vertical="center"/>
      <protection locked="0"/>
    </xf>
    <xf numFmtId="9" fontId="3" fillId="19" borderId="0" xfId="1" applyFont="1" applyFill="1" applyBorder="1" applyAlignment="1">
      <alignment horizontal="center" vertical="center"/>
    </xf>
    <xf numFmtId="14" fontId="9" fillId="19" borderId="0" xfId="0" applyNumberFormat="1" applyFont="1" applyFill="1" applyBorder="1" applyAlignment="1" applyProtection="1">
      <alignment horizontal="center" vertical="center"/>
      <protection locked="0"/>
    </xf>
    <xf numFmtId="0" fontId="14" fillId="19" borderId="0" xfId="0" applyFont="1" applyFill="1" applyBorder="1" applyAlignment="1">
      <alignment horizontal="center" vertical="center"/>
    </xf>
    <xf numFmtId="2" fontId="9" fillId="19" borderId="0" xfId="0" applyNumberFormat="1" applyFont="1" applyFill="1" applyBorder="1" applyAlignment="1" applyProtection="1">
      <alignment horizontal="center" vertical="center"/>
      <protection locked="0"/>
    </xf>
    <xf numFmtId="9" fontId="9" fillId="19" borderId="0" xfId="0" applyNumberFormat="1" applyFont="1" applyFill="1" applyBorder="1" applyAlignment="1" applyProtection="1">
      <alignment horizontal="center" vertical="center"/>
      <protection locked="0"/>
    </xf>
    <xf numFmtId="0" fontId="9" fillId="19" borderId="0" xfId="0" applyFont="1" applyFill="1" applyBorder="1" applyAlignment="1" applyProtection="1">
      <alignment horizontal="center" vertical="center"/>
      <protection locked="0"/>
    </xf>
    <xf numFmtId="0" fontId="9" fillId="19" borderId="0" xfId="0" applyFont="1" applyFill="1" applyBorder="1" applyAlignment="1" applyProtection="1">
      <alignment horizontal="center" vertical="center" wrapText="1"/>
      <protection locked="0"/>
    </xf>
    <xf numFmtId="0" fontId="6" fillId="19" borderId="0" xfId="0" applyFont="1" applyFill="1" applyBorder="1" applyAlignment="1" applyProtection="1">
      <alignment horizontal="center" vertical="center"/>
      <protection locked="0"/>
    </xf>
    <xf numFmtId="9" fontId="9" fillId="19" borderId="0" xfId="1" applyFont="1" applyFill="1" applyBorder="1" applyAlignment="1" applyProtection="1">
      <alignment horizontal="center" vertical="center"/>
      <protection locked="0"/>
    </xf>
    <xf numFmtId="0" fontId="5" fillId="19" borderId="0" xfId="0" applyFont="1" applyFill="1" applyBorder="1" applyAlignment="1" applyProtection="1">
      <alignment vertical="center" wrapText="1"/>
      <protection locked="0"/>
    </xf>
    <xf numFmtId="0" fontId="3" fillId="19"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14"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19"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0" fontId="3" fillId="19" borderId="0" xfId="0" applyFont="1" applyFill="1" applyBorder="1" applyAlignment="1">
      <alignment horizontal="center" vertical="center"/>
    </xf>
    <xf numFmtId="0" fontId="2" fillId="3"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3" fillId="29" borderId="0"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22" fillId="25" borderId="13" xfId="0" applyFont="1" applyFill="1" applyBorder="1" applyAlignment="1">
      <alignment horizontal="center" vertical="center" wrapText="1" readingOrder="1"/>
    </xf>
    <xf numFmtId="0" fontId="3" fillId="2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0" fillId="0" borderId="0" xfId="0" applyFont="1" applyBorder="1" applyAlignment="1">
      <alignment horizontal="center" vertical="center" wrapText="1"/>
    </xf>
    <xf numFmtId="14" fontId="3" fillId="0" borderId="0" xfId="0" applyNumberFormat="1" applyFont="1" applyBorder="1" applyAlignment="1">
      <alignment horizontal="center" vertical="center"/>
    </xf>
    <xf numFmtId="0" fontId="3" fillId="17" borderId="0" xfId="0" applyFont="1" applyFill="1" applyBorder="1" applyAlignment="1" applyProtection="1">
      <alignment horizontal="center" vertical="center" wrapText="1"/>
      <protection locked="0"/>
    </xf>
    <xf numFmtId="2"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17" borderId="0" xfId="0" applyFont="1" applyFill="1" applyBorder="1" applyAlignment="1">
      <alignment horizontal="left" vertical="center" wrapText="1"/>
    </xf>
    <xf numFmtId="0" fontId="5" fillId="0" borderId="0" xfId="0" applyFont="1" applyBorder="1" applyAlignment="1" applyProtection="1">
      <alignment horizontal="center" vertical="center" wrapText="1"/>
      <protection locked="0"/>
    </xf>
    <xf numFmtId="0" fontId="5" fillId="17" borderId="0" xfId="0" applyFont="1" applyFill="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164" fontId="5" fillId="0" borderId="0" xfId="0" applyNumberFormat="1" applyFont="1" applyBorder="1" applyAlignment="1" applyProtection="1">
      <alignment horizontal="center" vertical="center" wrapText="1"/>
      <protection locked="0"/>
    </xf>
    <xf numFmtId="0" fontId="14" fillId="14" borderId="0" xfId="0" applyFont="1" applyFill="1" applyBorder="1" applyAlignment="1">
      <alignment horizontal="center" vertical="center" wrapText="1"/>
    </xf>
    <xf numFmtId="0" fontId="12" fillId="17" borderId="0" xfId="0" applyFont="1" applyFill="1" applyBorder="1" applyAlignment="1">
      <alignment vertical="center" wrapText="1"/>
    </xf>
    <xf numFmtId="0" fontId="3" fillId="17" borderId="0" xfId="0" applyFont="1" applyFill="1" applyBorder="1" applyAlignment="1">
      <alignment vertical="center" wrapText="1"/>
    </xf>
    <xf numFmtId="0" fontId="6" fillId="17" borderId="0" xfId="0" applyFont="1" applyFill="1" applyBorder="1" applyAlignment="1">
      <alignment horizontal="justify" vertical="center" wrapText="1"/>
    </xf>
    <xf numFmtId="14" fontId="5" fillId="14" borderId="0" xfId="0" applyNumberFormat="1" applyFont="1" applyFill="1" applyBorder="1" applyAlignment="1" applyProtection="1">
      <alignment horizontal="center" vertical="center"/>
      <protection locked="0"/>
    </xf>
    <xf numFmtId="14" fontId="9" fillId="14" borderId="0" xfId="0" applyNumberFormat="1" applyFont="1" applyFill="1" applyBorder="1" applyAlignment="1" applyProtection="1">
      <alignment horizontal="center" vertical="center"/>
      <protection locked="0"/>
    </xf>
    <xf numFmtId="1" fontId="3" fillId="14" borderId="0" xfId="0" applyNumberFormat="1" applyFont="1" applyFill="1" applyBorder="1" applyAlignment="1">
      <alignment horizontal="center" vertical="center"/>
    </xf>
    <xf numFmtId="2" fontId="9" fillId="14" borderId="0" xfId="0" applyNumberFormat="1" applyFont="1" applyFill="1" applyBorder="1" applyAlignment="1" applyProtection="1">
      <alignment horizontal="center" vertical="center" wrapText="1"/>
      <protection locked="0"/>
    </xf>
    <xf numFmtId="9" fontId="9" fillId="14" borderId="0" xfId="0" applyNumberFormat="1" applyFont="1" applyFill="1" applyBorder="1" applyAlignment="1" applyProtection="1">
      <alignment horizontal="center" vertical="center" wrapText="1"/>
      <protection locked="0"/>
    </xf>
    <xf numFmtId="0" fontId="9" fillId="14" borderId="0" xfId="0" applyFont="1" applyFill="1" applyBorder="1" applyAlignment="1">
      <alignment horizontal="center" vertical="top" wrapText="1"/>
    </xf>
    <xf numFmtId="0" fontId="3" fillId="14" borderId="0" xfId="0" applyNumberFormat="1" applyFont="1" applyFill="1" applyBorder="1" applyAlignment="1">
      <alignment horizontal="center" vertical="center"/>
    </xf>
    <xf numFmtId="2" fontId="9" fillId="14" borderId="0" xfId="0" applyNumberFormat="1" applyFont="1" applyFill="1" applyBorder="1" applyAlignment="1" applyProtection="1">
      <alignment horizontal="center" vertical="center"/>
      <protection locked="0"/>
    </xf>
    <xf numFmtId="9" fontId="9" fillId="14" borderId="0" xfId="1" applyFont="1" applyFill="1" applyBorder="1" applyAlignment="1" applyProtection="1">
      <alignment horizontal="center" vertical="center"/>
      <protection locked="0"/>
    </xf>
    <xf numFmtId="0" fontId="9" fillId="14" borderId="0" xfId="0" applyFont="1" applyFill="1" applyBorder="1" applyAlignment="1">
      <alignment vertical="center" wrapText="1"/>
    </xf>
    <xf numFmtId="0" fontId="3" fillId="14" borderId="0" xfId="0" applyFont="1" applyFill="1" applyBorder="1" applyAlignment="1" applyProtection="1">
      <alignment horizontal="center" vertical="center" wrapText="1"/>
    </xf>
    <xf numFmtId="0" fontId="3" fillId="14" borderId="0" xfId="0" applyFont="1" applyFill="1" applyBorder="1" applyAlignment="1" applyProtection="1">
      <alignment horizontal="center" vertical="center" wrapText="1"/>
      <protection locked="0" hidden="1"/>
    </xf>
    <xf numFmtId="0" fontId="15" fillId="0" borderId="0" xfId="0" applyFont="1" applyFill="1" applyBorder="1" applyAlignment="1">
      <alignment horizontal="justify" vertical="center"/>
    </xf>
    <xf numFmtId="14" fontId="8" fillId="19" borderId="0" xfId="0" applyNumberFormat="1" applyFont="1" applyFill="1" applyBorder="1" applyAlignment="1" applyProtection="1">
      <alignment horizontal="center" vertical="center"/>
      <protection locked="0"/>
    </xf>
    <xf numFmtId="0" fontId="9" fillId="0" borderId="0" xfId="0" applyFont="1" applyBorder="1" applyAlignment="1">
      <alignment horizontal="left" vertical="center" wrapText="1"/>
    </xf>
    <xf numFmtId="0" fontId="27" fillId="19"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27" fillId="19" borderId="0" xfId="0" applyFont="1" applyFill="1" applyBorder="1" applyAlignment="1" applyProtection="1">
      <alignment horizontal="center" vertical="top" wrapText="1"/>
      <protection locked="0"/>
    </xf>
    <xf numFmtId="0" fontId="27" fillId="19"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top" wrapText="1"/>
      <protection locked="0"/>
    </xf>
    <xf numFmtId="0" fontId="15"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19"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3" fillId="14" borderId="0" xfId="0" applyFont="1" applyFill="1" applyBorder="1" applyAlignment="1">
      <alignment horizontal="center" vertical="center"/>
    </xf>
    <xf numFmtId="0" fontId="3" fillId="14"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hidden="1"/>
    </xf>
    <xf numFmtId="0" fontId="2" fillId="10" borderId="0"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2" fillId="8" borderId="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3" fillId="13" borderId="0" xfId="0" applyFont="1" applyFill="1" applyBorder="1" applyAlignment="1">
      <alignment horizontal="center" vertical="center" wrapText="1"/>
    </xf>
    <xf numFmtId="0" fontId="2" fillId="16"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6" borderId="0" xfId="0" applyFont="1" applyFill="1" applyBorder="1" applyAlignment="1">
      <alignment horizontal="center" vertical="center"/>
    </xf>
    <xf numFmtId="0" fontId="2" fillId="15"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3" fillId="19" borderId="0" xfId="0" applyFont="1" applyFill="1" applyBorder="1" applyAlignment="1">
      <alignment horizontal="center" vertical="center" wrapText="1"/>
    </xf>
    <xf numFmtId="0" fontId="2" fillId="14" borderId="0" xfId="0" applyFont="1" applyFill="1" applyBorder="1" applyAlignment="1">
      <alignment horizontal="center" vertical="center" wrapText="1"/>
    </xf>
    <xf numFmtId="0" fontId="2" fillId="19" borderId="0" xfId="0" applyFont="1" applyFill="1" applyBorder="1" applyAlignment="1">
      <alignment horizontal="center" vertical="center" wrapText="1"/>
    </xf>
    <xf numFmtId="0" fontId="3" fillId="19"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0" fontId="26" fillId="19" borderId="0"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top" wrapText="1"/>
    </xf>
    <xf numFmtId="14" fontId="3" fillId="0" borderId="0" xfId="0" applyNumberFormat="1" applyFont="1" applyFill="1" applyBorder="1" applyAlignment="1">
      <alignment horizontal="center" vertical="center"/>
    </xf>
    <xf numFmtId="0" fontId="18" fillId="23" borderId="1" xfId="0" applyFont="1" applyFill="1" applyBorder="1" applyAlignment="1">
      <alignment horizontal="center" vertical="center" wrapText="1" readingOrder="1"/>
    </xf>
    <xf numFmtId="0" fontId="18" fillId="23" borderId="7" xfId="0" applyFont="1" applyFill="1" applyBorder="1" applyAlignment="1">
      <alignment horizontal="center" vertical="center" wrapText="1" readingOrder="1"/>
    </xf>
    <xf numFmtId="0" fontId="19" fillId="23" borderId="2" xfId="0" applyFont="1" applyFill="1" applyBorder="1" applyAlignment="1">
      <alignment horizontal="center" vertical="center" wrapText="1" readingOrder="1"/>
    </xf>
    <xf numFmtId="0" fontId="19" fillId="23" borderId="8" xfId="0" applyFont="1" applyFill="1" applyBorder="1" applyAlignment="1">
      <alignment horizontal="center" vertical="center" wrapText="1" readingOrder="1"/>
    </xf>
    <xf numFmtId="0" fontId="19" fillId="23" borderId="3" xfId="0" applyFont="1" applyFill="1" applyBorder="1" applyAlignment="1">
      <alignment horizontal="center" vertical="center" wrapText="1" readingOrder="1"/>
    </xf>
    <xf numFmtId="0" fontId="19" fillId="23" borderId="0" xfId="0" applyFont="1" applyFill="1" applyBorder="1" applyAlignment="1">
      <alignment horizontal="center" vertical="center" wrapText="1" readingOrder="1"/>
    </xf>
    <xf numFmtId="0" fontId="29" fillId="0" borderId="14" xfId="0" applyFont="1" applyBorder="1" applyAlignment="1">
      <alignment horizontal="left" vertical="center" wrapText="1"/>
    </xf>
    <xf numFmtId="0" fontId="29" fillId="0" borderId="14" xfId="0" applyFont="1" applyFill="1" applyBorder="1" applyAlignment="1">
      <alignment horizontal="center" vertical="center" wrapText="1"/>
    </xf>
    <xf numFmtId="0" fontId="29" fillId="19" borderId="14" xfId="0" applyFont="1" applyFill="1" applyBorder="1" applyAlignment="1">
      <alignment horizontal="left" vertical="center" wrapText="1"/>
    </xf>
    <xf numFmtId="0" fontId="29" fillId="0" borderId="14" xfId="0" applyFont="1" applyBorder="1" applyAlignment="1">
      <alignment horizontal="center" vertical="center"/>
    </xf>
    <xf numFmtId="0" fontId="28" fillId="0" borderId="14" xfId="0" applyFont="1" applyBorder="1" applyAlignment="1">
      <alignment horizontal="center" vertical="center" wrapText="1"/>
    </xf>
    <xf numFmtId="0" fontId="29" fillId="0" borderId="14" xfId="0" applyFont="1" applyBorder="1" applyAlignment="1">
      <alignment horizontal="center" vertical="center" wrapText="1"/>
    </xf>
    <xf numFmtId="0" fontId="29" fillId="21" borderId="14" xfId="0" applyFont="1" applyFill="1" applyBorder="1" applyAlignment="1">
      <alignment horizontal="center" vertical="center"/>
    </xf>
    <xf numFmtId="0" fontId="29" fillId="0" borderId="14" xfId="0" applyFont="1" applyBorder="1" applyAlignment="1">
      <alignment horizontal="left" wrapText="1"/>
    </xf>
    <xf numFmtId="9" fontId="29" fillId="0" borderId="14" xfId="0" applyNumberFormat="1" applyFont="1" applyFill="1" applyBorder="1" applyAlignment="1" applyProtection="1">
      <alignment horizontal="center" vertical="center" wrapText="1"/>
      <protection locked="0" hidden="1"/>
    </xf>
    <xf numFmtId="0" fontId="29" fillId="21" borderId="14" xfId="0" applyFont="1" applyFill="1" applyBorder="1" applyAlignment="1">
      <alignment horizontal="left" vertical="center" wrapText="1"/>
    </xf>
    <xf numFmtId="0" fontId="32" fillId="0" borderId="14" xfId="0" applyFont="1" applyBorder="1" applyAlignment="1">
      <alignment horizontal="center" wrapText="1"/>
    </xf>
    <xf numFmtId="0" fontId="32" fillId="0" borderId="14" xfId="0" applyFont="1" applyBorder="1" applyAlignment="1">
      <alignment horizontal="center" vertical="center" wrapText="1"/>
    </xf>
    <xf numFmtId="0" fontId="32" fillId="0" borderId="14" xfId="0" applyFont="1" applyBorder="1" applyAlignment="1">
      <alignment horizontal="center" vertical="center"/>
    </xf>
    <xf numFmtId="0" fontId="19" fillId="0" borderId="0" xfId="0" applyFont="1" applyFill="1" applyBorder="1" applyAlignment="1">
      <alignment horizontal="center" vertical="center" wrapText="1" readingOrder="1"/>
    </xf>
    <xf numFmtId="0" fontId="0" fillId="0" borderId="0" xfId="0" applyFill="1" applyBorder="1"/>
  </cellXfs>
  <cellStyles count="8">
    <cellStyle name="Millares 2" xfId="5" xr:uid="{FCA347D2-A8F9-4E61-BA56-5B93E9097048}"/>
    <cellStyle name="Normal" xfId="0" builtinId="0"/>
    <cellStyle name="Normal 2" xfId="2" xr:uid="{00000000-0005-0000-0000-000001000000}"/>
    <cellStyle name="Normal 2 2" xfId="4" xr:uid="{CF157486-9941-40C5-96BB-A5DD3343A665}"/>
    <cellStyle name="Normal 3" xfId="7" xr:uid="{03C9DED2-28EC-493F-B102-4BEEBD969264}"/>
    <cellStyle name="Normal 4" xfId="3" xr:uid="{00000000-0005-0000-0000-000002000000}"/>
    <cellStyle name="Porcentaje" xfId="1" builtinId="5"/>
    <cellStyle name="Porcentaje 2" xfId="6" xr:uid="{C5C88B5F-30D4-4E22-B3D2-3F070C45E3C9}"/>
  </cellStyles>
  <dxfs count="146">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575"/>
        </patternFill>
      </fill>
    </dxf>
    <dxf>
      <fill>
        <patternFill>
          <bgColor rgb="FF9BFFC8"/>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C92C0D"/>
      <color rgb="FFEE56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74"/>
  <sheetViews>
    <sheetView zoomScale="80" zoomScaleNormal="80" workbookViewId="0">
      <pane xSplit="9" ySplit="1" topLeftCell="W52" activePane="bottomRight" state="frozen"/>
      <selection pane="topRight" activeCell="J1" sqref="J1"/>
      <selection pane="bottomLeft" activeCell="A2" sqref="A2"/>
      <selection pane="bottomRight" activeCell="Y57" sqref="Y57"/>
    </sheetView>
  </sheetViews>
  <sheetFormatPr baseColWidth="10" defaultRowHeight="35.1" customHeight="1" outlineLevelCol="2" x14ac:dyDescent="0.25"/>
  <cols>
    <col min="1" max="7" width="11.42578125" style="11"/>
    <col min="8" max="8" width="26.85546875" style="11" customWidth="1"/>
    <col min="9" max="9" width="37.140625" style="11" customWidth="1"/>
    <col min="10" max="11" width="20.28515625" style="11" customWidth="1" outlineLevel="1"/>
    <col min="12" max="24" width="11.42578125" style="11" customWidth="1" outlineLevel="1"/>
    <col min="25" max="29" width="11.42578125" style="11"/>
    <col min="30" max="30" width="41.42578125" style="11" customWidth="1"/>
    <col min="31" max="31" width="11.42578125" style="11"/>
    <col min="32" max="32" width="12.85546875" style="11" customWidth="1"/>
    <col min="33" max="38" width="11.42578125" style="11" customWidth="1" outlineLevel="1"/>
    <col min="39" max="39" width="15.28515625" style="11" customWidth="1" outlineLevel="1"/>
    <col min="40" max="40" width="11.42578125" style="11" customWidth="1" outlineLevel="1"/>
    <col min="41" max="58" width="11.42578125" style="11" hidden="1" customWidth="1" outlineLevel="2"/>
    <col min="59" max="59" width="11.42578125" style="11" outlineLevel="1" collapsed="1"/>
    <col min="60" max="61" width="11.42578125" style="11"/>
    <col min="62" max="62" width="11.42578125" style="215"/>
    <col min="63" max="63" width="11.42578125" style="18"/>
    <col min="64" max="87" width="11.42578125" style="215"/>
    <col min="88" max="16384" width="11.42578125" style="11"/>
  </cols>
  <sheetData>
    <row r="1" spans="1:87" ht="35.1" customHeight="1" x14ac:dyDescent="0.25">
      <c r="A1" s="288" t="s">
        <v>0</v>
      </c>
      <c r="B1" s="288"/>
      <c r="C1" s="288"/>
      <c r="D1" s="288"/>
      <c r="E1" s="288"/>
      <c r="F1" s="288"/>
      <c r="G1" s="288"/>
      <c r="H1" s="288"/>
      <c r="I1" s="288"/>
      <c r="J1" s="285" t="s">
        <v>1</v>
      </c>
      <c r="K1" s="285"/>
      <c r="L1" s="285"/>
      <c r="M1" s="285"/>
      <c r="N1" s="285"/>
      <c r="O1" s="285"/>
      <c r="P1" s="285"/>
      <c r="Q1" s="285"/>
      <c r="R1" s="285"/>
      <c r="S1" s="285"/>
      <c r="T1" s="285"/>
      <c r="U1" s="285"/>
      <c r="V1" s="285"/>
      <c r="W1" s="285"/>
      <c r="X1" s="289" t="s">
        <v>331</v>
      </c>
      <c r="Y1" s="289"/>
      <c r="Z1" s="289"/>
      <c r="AA1" s="289"/>
      <c r="AB1" s="289"/>
      <c r="AC1" s="289"/>
      <c r="AD1" s="289"/>
      <c r="AE1" s="289"/>
      <c r="AF1" s="289"/>
      <c r="AG1" s="290" t="s">
        <v>377</v>
      </c>
      <c r="AH1" s="290"/>
      <c r="AI1" s="290"/>
      <c r="AJ1" s="290"/>
      <c r="AK1" s="290"/>
      <c r="AL1" s="290"/>
      <c r="AM1" s="290"/>
      <c r="AN1" s="290"/>
      <c r="AO1" s="291" t="s">
        <v>74</v>
      </c>
      <c r="AP1" s="291"/>
      <c r="AQ1" s="291"/>
      <c r="AR1" s="291"/>
      <c r="AS1" s="291"/>
      <c r="AT1" s="291"/>
      <c r="AU1" s="291"/>
      <c r="AV1" s="291"/>
      <c r="AW1" s="292" t="s">
        <v>75</v>
      </c>
      <c r="AX1" s="292"/>
      <c r="AY1" s="292"/>
      <c r="AZ1" s="292"/>
      <c r="BA1" s="292"/>
      <c r="BB1" s="292"/>
      <c r="BC1" s="292"/>
      <c r="BD1" s="292"/>
      <c r="BE1" s="286" t="s">
        <v>2</v>
      </c>
      <c r="BF1" s="286"/>
      <c r="BG1" s="286"/>
      <c r="BH1" s="286"/>
      <c r="BI1" s="286"/>
      <c r="BJ1" s="229"/>
    </row>
    <row r="2" spans="1:87" ht="35.1" customHeight="1" x14ac:dyDescent="0.25">
      <c r="A2" s="287" t="s">
        <v>3</v>
      </c>
      <c r="B2" s="287" t="s">
        <v>4</v>
      </c>
      <c r="C2" s="287" t="s">
        <v>5</v>
      </c>
      <c r="D2" s="287" t="s">
        <v>6</v>
      </c>
      <c r="E2" s="287" t="s">
        <v>7</v>
      </c>
      <c r="F2" s="287" t="s">
        <v>8</v>
      </c>
      <c r="G2" s="287" t="s">
        <v>9</v>
      </c>
      <c r="H2" s="287" t="s">
        <v>10</v>
      </c>
      <c r="I2" s="287" t="s">
        <v>11</v>
      </c>
      <c r="J2" s="284" t="s">
        <v>12</v>
      </c>
      <c r="K2" s="285" t="s">
        <v>13</v>
      </c>
      <c r="L2" s="285"/>
      <c r="M2" s="285"/>
      <c r="N2" s="284" t="s">
        <v>14</v>
      </c>
      <c r="O2" s="284" t="s">
        <v>15</v>
      </c>
      <c r="P2" s="284" t="s">
        <v>16</v>
      </c>
      <c r="Q2" s="284" t="s">
        <v>17</v>
      </c>
      <c r="R2" s="284" t="s">
        <v>18</v>
      </c>
      <c r="S2" s="284" t="s">
        <v>19</v>
      </c>
      <c r="T2" s="284" t="s">
        <v>20</v>
      </c>
      <c r="U2" s="284" t="s">
        <v>21</v>
      </c>
      <c r="V2" s="284" t="s">
        <v>22</v>
      </c>
      <c r="W2" s="284" t="s">
        <v>23</v>
      </c>
      <c r="X2" s="280" t="s">
        <v>76</v>
      </c>
      <c r="Y2" s="280" t="s">
        <v>24</v>
      </c>
      <c r="Z2" s="280" t="s">
        <v>25</v>
      </c>
      <c r="AA2" s="280" t="s">
        <v>26</v>
      </c>
      <c r="AB2" s="280" t="s">
        <v>69</v>
      </c>
      <c r="AC2" s="280" t="s">
        <v>27</v>
      </c>
      <c r="AD2" s="280" t="s">
        <v>28</v>
      </c>
      <c r="AE2" s="280" t="s">
        <v>29</v>
      </c>
      <c r="AF2" s="280" t="s">
        <v>77</v>
      </c>
      <c r="AG2" s="278" t="s">
        <v>30</v>
      </c>
      <c r="AH2" s="278" t="s">
        <v>31</v>
      </c>
      <c r="AI2" s="278" t="s">
        <v>32</v>
      </c>
      <c r="AJ2" s="278" t="s">
        <v>33</v>
      </c>
      <c r="AK2" s="278" t="s">
        <v>70</v>
      </c>
      <c r="AL2" s="278" t="s">
        <v>34</v>
      </c>
      <c r="AM2" s="278" t="s">
        <v>35</v>
      </c>
      <c r="AN2" s="278" t="s">
        <v>77</v>
      </c>
      <c r="AO2" s="277" t="s">
        <v>36</v>
      </c>
      <c r="AP2" s="277" t="s">
        <v>37</v>
      </c>
      <c r="AQ2" s="277" t="s">
        <v>38</v>
      </c>
      <c r="AR2" s="277" t="s">
        <v>39</v>
      </c>
      <c r="AS2" s="277" t="s">
        <v>71</v>
      </c>
      <c r="AT2" s="277" t="s">
        <v>40</v>
      </c>
      <c r="AU2" s="277" t="s">
        <v>41</v>
      </c>
      <c r="AV2" s="277" t="s">
        <v>42</v>
      </c>
      <c r="AW2" s="283" t="s">
        <v>36</v>
      </c>
      <c r="AX2" s="283" t="s">
        <v>37</v>
      </c>
      <c r="AY2" s="283" t="s">
        <v>38</v>
      </c>
      <c r="AZ2" s="283" t="s">
        <v>39</v>
      </c>
      <c r="BA2" s="283" t="s">
        <v>72</v>
      </c>
      <c r="BB2" s="283" t="s">
        <v>40</v>
      </c>
      <c r="BC2" s="283" t="s">
        <v>41</v>
      </c>
      <c r="BD2" s="283" t="s">
        <v>42</v>
      </c>
      <c r="BE2" s="281" t="s">
        <v>43</v>
      </c>
      <c r="BF2" s="281" t="s">
        <v>73</v>
      </c>
      <c r="BG2" s="281" t="s">
        <v>44</v>
      </c>
      <c r="BH2" s="281" t="s">
        <v>45</v>
      </c>
      <c r="BI2" s="282" t="s">
        <v>46</v>
      </c>
      <c r="BJ2" s="214"/>
    </row>
    <row r="3" spans="1:87" ht="35.1" customHeight="1" x14ac:dyDescent="0.25">
      <c r="A3" s="287"/>
      <c r="B3" s="287"/>
      <c r="C3" s="287"/>
      <c r="D3" s="287"/>
      <c r="E3" s="287"/>
      <c r="F3" s="287"/>
      <c r="G3" s="287"/>
      <c r="H3" s="287"/>
      <c r="I3" s="287"/>
      <c r="J3" s="284"/>
      <c r="K3" s="220" t="s">
        <v>47</v>
      </c>
      <c r="L3" s="220" t="s">
        <v>67</v>
      </c>
      <c r="M3" s="220" t="s">
        <v>68</v>
      </c>
      <c r="N3" s="284"/>
      <c r="O3" s="284"/>
      <c r="P3" s="284"/>
      <c r="Q3" s="284"/>
      <c r="R3" s="284"/>
      <c r="S3" s="284"/>
      <c r="T3" s="284"/>
      <c r="U3" s="284"/>
      <c r="V3" s="284"/>
      <c r="W3" s="284"/>
      <c r="X3" s="280"/>
      <c r="Y3" s="280"/>
      <c r="Z3" s="280"/>
      <c r="AA3" s="280"/>
      <c r="AB3" s="280"/>
      <c r="AC3" s="280"/>
      <c r="AD3" s="280"/>
      <c r="AE3" s="280"/>
      <c r="AF3" s="280"/>
      <c r="AG3" s="278"/>
      <c r="AH3" s="278"/>
      <c r="AI3" s="278"/>
      <c r="AJ3" s="278"/>
      <c r="AK3" s="278"/>
      <c r="AL3" s="278"/>
      <c r="AM3" s="278"/>
      <c r="AN3" s="278"/>
      <c r="AO3" s="277"/>
      <c r="AP3" s="277"/>
      <c r="AQ3" s="277"/>
      <c r="AR3" s="277"/>
      <c r="AS3" s="277"/>
      <c r="AT3" s="277"/>
      <c r="AU3" s="277"/>
      <c r="AV3" s="277"/>
      <c r="AW3" s="283"/>
      <c r="AX3" s="283"/>
      <c r="AY3" s="283"/>
      <c r="AZ3" s="283"/>
      <c r="BA3" s="283"/>
      <c r="BB3" s="283"/>
      <c r="BC3" s="283"/>
      <c r="BD3" s="283"/>
      <c r="BE3" s="281"/>
      <c r="BF3" s="281"/>
      <c r="BG3" s="281"/>
      <c r="BH3" s="281"/>
      <c r="BI3" s="282"/>
      <c r="BJ3" s="214"/>
    </row>
    <row r="4" spans="1:87" ht="35.1" customHeight="1" x14ac:dyDescent="0.25">
      <c r="A4" s="4" t="s">
        <v>48</v>
      </c>
      <c r="B4" s="4" t="s">
        <v>49</v>
      </c>
      <c r="C4" s="4" t="s">
        <v>50</v>
      </c>
      <c r="D4" s="4" t="s">
        <v>51</v>
      </c>
      <c r="E4" s="4" t="s">
        <v>52</v>
      </c>
      <c r="F4" s="4" t="s">
        <v>49</v>
      </c>
      <c r="G4" s="4" t="s">
        <v>53</v>
      </c>
      <c r="H4" s="4" t="s">
        <v>50</v>
      </c>
      <c r="I4" s="4" t="s">
        <v>54</v>
      </c>
      <c r="J4" s="5" t="s">
        <v>55</v>
      </c>
      <c r="K4" s="5" t="s">
        <v>56</v>
      </c>
      <c r="L4" s="5"/>
      <c r="M4" s="5" t="s">
        <v>57</v>
      </c>
      <c r="N4" s="5" t="s">
        <v>50</v>
      </c>
      <c r="O4" s="5" t="s">
        <v>58</v>
      </c>
      <c r="P4" s="5" t="s">
        <v>50</v>
      </c>
      <c r="Q4" s="5" t="s">
        <v>58</v>
      </c>
      <c r="R4" s="5" t="s">
        <v>59</v>
      </c>
      <c r="S4" s="5" t="s">
        <v>60</v>
      </c>
      <c r="T4" s="5" t="s">
        <v>50</v>
      </c>
      <c r="U4" s="5" t="s">
        <v>61</v>
      </c>
      <c r="V4" s="5" t="s">
        <v>49</v>
      </c>
      <c r="W4" s="5" t="s">
        <v>49</v>
      </c>
      <c r="X4" s="6" t="s">
        <v>49</v>
      </c>
      <c r="Y4" s="6" t="s">
        <v>62</v>
      </c>
      <c r="Z4" s="6" t="s">
        <v>63</v>
      </c>
      <c r="AA4" s="6" t="s">
        <v>64</v>
      </c>
      <c r="AB4" s="6" t="s">
        <v>64</v>
      </c>
      <c r="AC4" s="6" t="s">
        <v>58</v>
      </c>
      <c r="AD4" s="6" t="s">
        <v>65</v>
      </c>
      <c r="AE4" s="6" t="s">
        <v>50</v>
      </c>
      <c r="AF4" s="6"/>
      <c r="AG4" s="7" t="s">
        <v>49</v>
      </c>
      <c r="AH4" s="7" t="s">
        <v>62</v>
      </c>
      <c r="AI4" s="7" t="s">
        <v>63</v>
      </c>
      <c r="AJ4" s="7" t="s">
        <v>64</v>
      </c>
      <c r="AK4" s="7" t="s">
        <v>64</v>
      </c>
      <c r="AL4" s="7" t="s">
        <v>58</v>
      </c>
      <c r="AM4" s="7" t="s">
        <v>65</v>
      </c>
      <c r="AN4" s="7" t="s">
        <v>50</v>
      </c>
      <c r="AO4" s="8" t="s">
        <v>49</v>
      </c>
      <c r="AP4" s="8" t="s">
        <v>62</v>
      </c>
      <c r="AQ4" s="8" t="s">
        <v>63</v>
      </c>
      <c r="AR4" s="8" t="s">
        <v>64</v>
      </c>
      <c r="AS4" s="8" t="s">
        <v>64</v>
      </c>
      <c r="AT4" s="8" t="s">
        <v>58</v>
      </c>
      <c r="AU4" s="8" t="s">
        <v>65</v>
      </c>
      <c r="AV4" s="8" t="s">
        <v>50</v>
      </c>
      <c r="AW4" s="9" t="s">
        <v>49</v>
      </c>
      <c r="AX4" s="9" t="s">
        <v>62</v>
      </c>
      <c r="AY4" s="9" t="s">
        <v>63</v>
      </c>
      <c r="AZ4" s="9" t="s">
        <v>64</v>
      </c>
      <c r="BA4" s="9" t="s">
        <v>64</v>
      </c>
      <c r="BB4" s="9" t="s">
        <v>58</v>
      </c>
      <c r="BC4" s="9" t="s">
        <v>65</v>
      </c>
      <c r="BD4" s="9" t="s">
        <v>50</v>
      </c>
      <c r="BE4" s="221" t="s">
        <v>66</v>
      </c>
      <c r="BF4" s="221"/>
      <c r="BG4" s="221" t="s">
        <v>50</v>
      </c>
      <c r="BH4" s="221"/>
      <c r="BI4" s="282"/>
      <c r="BJ4" s="214"/>
    </row>
    <row r="5" spans="1:87" s="3" customFormat="1" ht="28.5" customHeight="1" x14ac:dyDescent="0.25">
      <c r="A5" s="11">
        <v>70</v>
      </c>
      <c r="B5" s="11"/>
      <c r="C5" s="3" t="s">
        <v>78</v>
      </c>
      <c r="D5" s="11"/>
      <c r="E5" s="230" t="s">
        <v>79</v>
      </c>
      <c r="F5" s="19" t="s">
        <v>80</v>
      </c>
      <c r="G5" s="11" t="s">
        <v>82</v>
      </c>
      <c r="H5" s="18"/>
      <c r="I5" s="211" t="s">
        <v>83</v>
      </c>
      <c r="J5" s="211" t="s">
        <v>84</v>
      </c>
      <c r="K5" s="22" t="s">
        <v>85</v>
      </c>
      <c r="L5" s="20" t="s">
        <v>86</v>
      </c>
      <c r="M5" s="10">
        <v>2</v>
      </c>
      <c r="N5" s="218" t="s">
        <v>81</v>
      </c>
      <c r="O5" s="11"/>
      <c r="P5" s="12" t="s">
        <v>87</v>
      </c>
      <c r="Q5" s="11"/>
      <c r="R5" s="11"/>
      <c r="S5" s="11"/>
      <c r="T5" s="13">
        <v>1</v>
      </c>
      <c r="U5" s="21"/>
      <c r="V5" s="14">
        <v>43435</v>
      </c>
      <c r="W5" s="14">
        <v>43646</v>
      </c>
      <c r="X5" s="231">
        <v>43830</v>
      </c>
      <c r="Y5" s="232" t="s">
        <v>362</v>
      </c>
      <c r="Z5" s="11">
        <v>2</v>
      </c>
      <c r="AA5" s="233">
        <f t="shared" ref="AA5" si="0">(IF(Z5="","",IF(OR($M5=0,$M5="",$X5=""),"",Z5/$M5)))</f>
        <v>1</v>
      </c>
      <c r="AB5" s="16">
        <f t="shared" ref="AB5" si="1">(IF(OR($T5="",AA5=""),"",IF(OR($T5=0,AA5=0),0,IF((AA5*100%)/$T5&gt;100%,100%,(AA5*100%)/$T5))))</f>
        <v>1</v>
      </c>
      <c r="AC5" s="234" t="str">
        <f t="shared" ref="AC5" si="2">IF(Z5="","",IF(AB5&lt;100%, IF(AB5&lt;25%, "ALERTA","EN TERMINO"), IF(AB5=100%, "OK", "EN TERMINO")))</f>
        <v>OK</v>
      </c>
      <c r="AD5" s="235" t="s">
        <v>363</v>
      </c>
      <c r="AE5" s="11"/>
      <c r="AF5" s="17" t="s">
        <v>310</v>
      </c>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215" t="s">
        <v>299</v>
      </c>
      <c r="BH5" s="11"/>
      <c r="BI5" s="228" t="s">
        <v>437</v>
      </c>
      <c r="BJ5" s="214"/>
      <c r="BK5" s="18"/>
      <c r="BL5" s="18"/>
      <c r="BM5" s="18"/>
      <c r="BN5" s="18"/>
      <c r="BO5" s="18"/>
      <c r="BP5" s="18"/>
      <c r="BQ5" s="18"/>
      <c r="BR5" s="18"/>
      <c r="BS5" s="18"/>
      <c r="BT5" s="18"/>
      <c r="BU5" s="18"/>
      <c r="BV5" s="18"/>
      <c r="BW5" s="18"/>
      <c r="BX5" s="18"/>
      <c r="BY5" s="18"/>
      <c r="BZ5" s="18"/>
      <c r="CA5" s="18"/>
      <c r="CB5" s="18"/>
      <c r="CC5" s="18"/>
      <c r="CD5" s="18"/>
      <c r="CE5" s="18"/>
      <c r="CF5" s="18"/>
      <c r="CG5" s="18"/>
      <c r="CH5" s="18"/>
      <c r="CI5" s="18"/>
    </row>
    <row r="6" spans="1:87" s="3" customFormat="1" ht="35.1" customHeight="1" x14ac:dyDescent="0.25">
      <c r="A6" s="25">
        <v>47</v>
      </c>
      <c r="B6" s="215"/>
      <c r="C6" s="214" t="s">
        <v>78</v>
      </c>
      <c r="D6" s="215"/>
      <c r="E6" s="293" t="s">
        <v>89</v>
      </c>
      <c r="F6" s="25" t="s">
        <v>90</v>
      </c>
      <c r="G6" s="105" t="s">
        <v>92</v>
      </c>
      <c r="H6" s="210" t="s">
        <v>399</v>
      </c>
      <c r="I6" s="236" t="s">
        <v>361</v>
      </c>
      <c r="J6" s="237" t="s">
        <v>357</v>
      </c>
      <c r="K6" s="209" t="s">
        <v>358</v>
      </c>
      <c r="L6" s="238" t="s">
        <v>359</v>
      </c>
      <c r="M6" s="106">
        <v>1</v>
      </c>
      <c r="N6" s="239" t="s">
        <v>81</v>
      </c>
      <c r="O6" s="211"/>
      <c r="P6" s="236" t="s">
        <v>93</v>
      </c>
      <c r="Q6" s="211"/>
      <c r="R6" s="11"/>
      <c r="S6" s="211"/>
      <c r="T6" s="13">
        <v>1</v>
      </c>
      <c r="U6" s="240" t="s">
        <v>360</v>
      </c>
      <c r="V6" s="241" t="s">
        <v>94</v>
      </c>
      <c r="W6" s="241" t="s">
        <v>95</v>
      </c>
      <c r="X6" s="216"/>
      <c r="Y6" s="218"/>
      <c r="Z6" s="215"/>
      <c r="AA6" s="15"/>
      <c r="AB6" s="16"/>
      <c r="AC6" s="103"/>
      <c r="AD6" s="100"/>
      <c r="AE6" s="11"/>
      <c r="AF6" s="17" t="s">
        <v>310</v>
      </c>
      <c r="AG6" s="11"/>
      <c r="AH6" s="11"/>
      <c r="AI6" s="11"/>
      <c r="AJ6" s="11"/>
      <c r="AK6" s="11"/>
      <c r="AL6" s="11"/>
      <c r="AM6" s="11"/>
      <c r="AN6" s="1" t="s">
        <v>310</v>
      </c>
      <c r="AO6" s="11"/>
      <c r="AP6" s="11"/>
      <c r="AQ6" s="11"/>
      <c r="AR6" s="11"/>
      <c r="AS6" s="11"/>
      <c r="AT6" s="11"/>
      <c r="AU6" s="11"/>
      <c r="AV6" s="11"/>
      <c r="AW6" s="11"/>
      <c r="AX6" s="11"/>
      <c r="AY6" s="11"/>
      <c r="AZ6" s="11"/>
      <c r="BA6" s="11"/>
      <c r="BB6" s="11"/>
      <c r="BC6" s="11"/>
      <c r="BD6" s="11"/>
      <c r="BE6" s="11"/>
      <c r="BF6" s="11"/>
      <c r="BG6" s="215" t="s">
        <v>299</v>
      </c>
      <c r="BH6" s="11"/>
      <c r="BI6" s="225" t="s">
        <v>441</v>
      </c>
      <c r="BJ6" s="214"/>
      <c r="BK6" s="18"/>
      <c r="BL6" s="18"/>
      <c r="BM6" s="18"/>
      <c r="BN6" s="18"/>
      <c r="BO6" s="18"/>
      <c r="BP6" s="18"/>
      <c r="BQ6" s="18"/>
      <c r="BR6" s="18"/>
      <c r="BS6" s="18"/>
      <c r="BT6" s="18"/>
      <c r="BU6" s="18"/>
      <c r="BV6" s="18"/>
      <c r="BW6" s="18"/>
      <c r="BX6" s="18"/>
      <c r="BY6" s="18"/>
      <c r="BZ6" s="18"/>
      <c r="CA6" s="18"/>
      <c r="CB6" s="18"/>
      <c r="CC6" s="18"/>
      <c r="CD6" s="18"/>
      <c r="CE6" s="18"/>
      <c r="CF6" s="18"/>
      <c r="CG6" s="18"/>
      <c r="CH6" s="18"/>
      <c r="CI6" s="18"/>
    </row>
    <row r="7" spans="1:87" s="215" customFormat="1" ht="35.1" customHeight="1" x14ac:dyDescent="0.25">
      <c r="A7" s="25">
        <v>47</v>
      </c>
      <c r="B7" s="216"/>
      <c r="C7" s="214" t="s">
        <v>78</v>
      </c>
      <c r="E7" s="293"/>
      <c r="F7" s="25" t="s">
        <v>90</v>
      </c>
      <c r="G7" s="105" t="s">
        <v>96</v>
      </c>
      <c r="H7" s="214"/>
      <c r="I7" s="25" t="s">
        <v>97</v>
      </c>
      <c r="J7" s="30" t="s">
        <v>98</v>
      </c>
      <c r="K7" s="26" t="s">
        <v>99</v>
      </c>
      <c r="L7" s="26" t="s">
        <v>100</v>
      </c>
      <c r="M7" s="27">
        <v>1</v>
      </c>
      <c r="N7" s="218" t="s">
        <v>81</v>
      </c>
      <c r="O7" s="214"/>
      <c r="P7" s="25" t="s">
        <v>88</v>
      </c>
      <c r="Q7" s="214"/>
      <c r="S7" s="214"/>
      <c r="T7" s="13">
        <v>1</v>
      </c>
      <c r="U7" s="28" t="s">
        <v>101</v>
      </c>
      <c r="V7" s="14">
        <v>43800</v>
      </c>
      <c r="W7" s="14">
        <v>43876</v>
      </c>
      <c r="X7" s="216"/>
      <c r="Y7" s="25"/>
      <c r="Z7" s="13"/>
      <c r="AA7" s="15"/>
      <c r="AB7" s="16"/>
      <c r="AC7" s="103"/>
      <c r="AD7" s="100"/>
      <c r="AE7" s="214"/>
      <c r="AF7" s="17" t="s">
        <v>310</v>
      </c>
      <c r="AG7" s="216"/>
      <c r="AH7" s="214"/>
      <c r="AI7" s="214"/>
      <c r="AJ7" s="24"/>
      <c r="AK7" s="24"/>
      <c r="AM7" s="214"/>
      <c r="AN7" s="1" t="s">
        <v>310</v>
      </c>
      <c r="AO7" s="214"/>
      <c r="AP7" s="214"/>
      <c r="AQ7" s="214"/>
      <c r="AR7" s="24"/>
      <c r="AS7" s="13"/>
      <c r="AU7" s="214"/>
      <c r="AV7" s="214"/>
      <c r="AW7" s="214"/>
      <c r="AX7" s="214"/>
      <c r="AY7" s="214"/>
      <c r="AZ7" s="214"/>
      <c r="BA7" s="214"/>
      <c r="BB7" s="214"/>
      <c r="BC7" s="214"/>
      <c r="BD7" s="214"/>
      <c r="BE7" s="17" t="str">
        <f t="shared" ref="BE7:BE14" si="3">IF(AB7=100%,"CUMPLIDA","INCUMPLIDA")</f>
        <v>INCUMPLIDA</v>
      </c>
      <c r="BG7" s="215" t="s">
        <v>299</v>
      </c>
      <c r="BI7" s="225" t="s">
        <v>441</v>
      </c>
      <c r="BJ7" s="214"/>
      <c r="BK7" s="18"/>
    </row>
    <row r="8" spans="1:87" s="184" customFormat="1" ht="35.1" customHeight="1" x14ac:dyDescent="0.25">
      <c r="A8" s="25">
        <v>47</v>
      </c>
      <c r="B8" s="216"/>
      <c r="C8" s="214" t="s">
        <v>78</v>
      </c>
      <c r="D8" s="215"/>
      <c r="E8" s="293"/>
      <c r="F8" s="182" t="s">
        <v>90</v>
      </c>
      <c r="G8" s="182" t="s">
        <v>102</v>
      </c>
      <c r="H8" s="212"/>
      <c r="I8" s="182" t="s">
        <v>103</v>
      </c>
      <c r="J8" s="186" t="s">
        <v>104</v>
      </c>
      <c r="K8" s="185" t="s">
        <v>105</v>
      </c>
      <c r="L8" s="185" t="s">
        <v>106</v>
      </c>
      <c r="M8" s="187">
        <v>1</v>
      </c>
      <c r="N8" s="188" t="s">
        <v>81</v>
      </c>
      <c r="O8" s="212"/>
      <c r="P8" s="182" t="s">
        <v>93</v>
      </c>
      <c r="Q8" s="212"/>
      <c r="S8" s="212"/>
      <c r="T8" s="189">
        <v>1</v>
      </c>
      <c r="U8" s="190" t="s">
        <v>107</v>
      </c>
      <c r="V8" s="191">
        <v>43831</v>
      </c>
      <c r="W8" s="191">
        <v>43861</v>
      </c>
      <c r="X8" s="183"/>
      <c r="Y8" s="182"/>
      <c r="Z8" s="189"/>
      <c r="AA8" s="192"/>
      <c r="AB8" s="193"/>
      <c r="AC8" s="194"/>
      <c r="AD8" s="195"/>
      <c r="AE8" s="212"/>
      <c r="AF8" s="196" t="s">
        <v>310</v>
      </c>
      <c r="AG8" s="183"/>
      <c r="AH8" s="212"/>
      <c r="AI8" s="212"/>
      <c r="AJ8" s="197"/>
      <c r="AK8" s="197"/>
      <c r="AM8" s="212"/>
      <c r="AN8" s="1" t="s">
        <v>310</v>
      </c>
      <c r="AO8" s="214"/>
      <c r="AP8" s="214"/>
      <c r="AQ8" s="214"/>
      <c r="AR8" s="24"/>
      <c r="AS8" s="13"/>
      <c r="AT8" s="215"/>
      <c r="AU8" s="214"/>
      <c r="AV8" s="214"/>
      <c r="AW8" s="214"/>
      <c r="AX8" s="214"/>
      <c r="AY8" s="214"/>
      <c r="AZ8" s="214"/>
      <c r="BA8" s="214"/>
      <c r="BB8" s="214"/>
      <c r="BC8" s="214"/>
      <c r="BD8" s="214"/>
      <c r="BE8" s="17" t="str">
        <f t="shared" si="3"/>
        <v>INCUMPLIDA</v>
      </c>
      <c r="BF8" s="215"/>
      <c r="BG8" s="215" t="s">
        <v>299</v>
      </c>
      <c r="BI8" s="225" t="s">
        <v>441</v>
      </c>
      <c r="BJ8" s="214"/>
      <c r="BK8" s="18"/>
      <c r="BL8" s="215"/>
      <c r="BM8" s="215"/>
      <c r="BN8" s="215"/>
      <c r="BO8" s="215"/>
      <c r="BP8" s="215"/>
      <c r="BQ8" s="215"/>
      <c r="BR8" s="215"/>
      <c r="BS8" s="215"/>
      <c r="BT8" s="215"/>
      <c r="BU8" s="215"/>
      <c r="BV8" s="215"/>
      <c r="BW8" s="215"/>
      <c r="BX8" s="215"/>
      <c r="BY8" s="215"/>
      <c r="BZ8" s="215"/>
      <c r="CA8" s="215"/>
      <c r="CB8" s="215"/>
      <c r="CC8" s="215"/>
      <c r="CD8" s="215"/>
      <c r="CE8" s="215"/>
      <c r="CF8" s="215"/>
      <c r="CG8" s="215"/>
      <c r="CH8" s="215"/>
      <c r="CI8" s="215"/>
    </row>
    <row r="9" spans="1:87" s="219" customFormat="1" ht="35.1" customHeight="1" x14ac:dyDescent="0.25">
      <c r="A9" s="25">
        <v>47</v>
      </c>
      <c r="B9" s="216"/>
      <c r="C9" s="214" t="s">
        <v>78</v>
      </c>
      <c r="D9" s="215"/>
      <c r="E9" s="293"/>
      <c r="F9" s="25" t="s">
        <v>90</v>
      </c>
      <c r="G9" s="25" t="s">
        <v>109</v>
      </c>
      <c r="H9" s="294" t="s">
        <v>401</v>
      </c>
      <c r="I9" s="25" t="s">
        <v>110</v>
      </c>
      <c r="J9" s="265" t="s">
        <v>111</v>
      </c>
      <c r="K9" s="26" t="s">
        <v>112</v>
      </c>
      <c r="L9" s="26" t="s">
        <v>113</v>
      </c>
      <c r="M9" s="27">
        <v>1</v>
      </c>
      <c r="N9" s="218" t="s">
        <v>81</v>
      </c>
      <c r="O9" s="214"/>
      <c r="P9" s="25" t="s">
        <v>308</v>
      </c>
      <c r="Q9" s="214"/>
      <c r="R9" s="215"/>
      <c r="S9" s="214"/>
      <c r="T9" s="13">
        <v>1</v>
      </c>
      <c r="U9" s="28" t="s">
        <v>114</v>
      </c>
      <c r="V9" s="14">
        <v>43831</v>
      </c>
      <c r="W9" s="14">
        <v>44012</v>
      </c>
      <c r="X9" s="216">
        <v>44286</v>
      </c>
      <c r="Y9" s="25"/>
      <c r="Z9" s="13">
        <v>0.8</v>
      </c>
      <c r="AA9" s="15">
        <f t="shared" ref="AA9:AA14" si="4">(IF(Z9="","",IF(OR($M9=0,$M9="",$X9=""),"",Z9/$M9)))</f>
        <v>0.8</v>
      </c>
      <c r="AB9" s="16">
        <f t="shared" ref="AB9:AB14" si="5">(IF(OR($T9="",AA9=""),"",IF(OR($T9=0,AA9=0),0,IF((AA9*100%)/$T9&gt;100%,100%,(AA9*100%)/$T9))))</f>
        <v>0.8</v>
      </c>
      <c r="AC9" s="217" t="str">
        <f t="shared" ref="AC9:AC14" si="6">IF(Z9="","",IF(AB9&lt;100%, IF(AB9&lt;25%, "ALERTA","EN TERMINO"), IF(AB9=100%, "OK", "EN TERMINO")))</f>
        <v>EN TERMINO</v>
      </c>
      <c r="AD9" s="102" t="s">
        <v>309</v>
      </c>
      <c r="AE9" s="214"/>
      <c r="AF9" s="207" t="s">
        <v>328</v>
      </c>
      <c r="AG9" s="216"/>
      <c r="AH9" s="214"/>
      <c r="AI9" s="214"/>
      <c r="AJ9" s="24"/>
      <c r="AK9" s="24"/>
      <c r="AL9" s="215"/>
      <c r="AM9" s="214"/>
      <c r="AN9" s="1" t="s">
        <v>310</v>
      </c>
      <c r="AO9" s="214"/>
      <c r="AP9" s="214"/>
      <c r="AQ9" s="214"/>
      <c r="AR9" s="24"/>
      <c r="AS9" s="13"/>
      <c r="AT9" s="215"/>
      <c r="AU9" s="214"/>
      <c r="AV9" s="214"/>
      <c r="AW9" s="214"/>
      <c r="AX9" s="214"/>
      <c r="AY9" s="214"/>
      <c r="AZ9" s="214"/>
      <c r="BA9" s="214"/>
      <c r="BB9" s="214"/>
      <c r="BC9" s="214"/>
      <c r="BD9" s="214"/>
      <c r="BE9" s="17" t="str">
        <f t="shared" si="3"/>
        <v>INCUMPLIDA</v>
      </c>
      <c r="BF9" s="215"/>
      <c r="BG9" s="215" t="s">
        <v>299</v>
      </c>
      <c r="BH9" s="215"/>
      <c r="BI9" s="225" t="s">
        <v>441</v>
      </c>
      <c r="BJ9" s="214"/>
      <c r="BK9" s="18"/>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row>
    <row r="10" spans="1:87" s="184" customFormat="1" ht="35.1" customHeight="1" x14ac:dyDescent="0.25">
      <c r="A10" s="25">
        <v>47</v>
      </c>
      <c r="B10" s="216"/>
      <c r="C10" s="214" t="s">
        <v>78</v>
      </c>
      <c r="D10" s="215"/>
      <c r="E10" s="293"/>
      <c r="F10" s="182" t="s">
        <v>90</v>
      </c>
      <c r="G10" s="182" t="s">
        <v>116</v>
      </c>
      <c r="H10" s="275"/>
      <c r="I10" s="182" t="s">
        <v>117</v>
      </c>
      <c r="J10" s="186" t="s">
        <v>111</v>
      </c>
      <c r="K10" s="185" t="s">
        <v>112</v>
      </c>
      <c r="L10" s="185" t="s">
        <v>113</v>
      </c>
      <c r="M10" s="187">
        <v>1</v>
      </c>
      <c r="N10" s="188" t="s">
        <v>81</v>
      </c>
      <c r="O10" s="212"/>
      <c r="P10" s="182" t="s">
        <v>308</v>
      </c>
      <c r="Q10" s="212"/>
      <c r="S10" s="212"/>
      <c r="T10" s="189">
        <v>1</v>
      </c>
      <c r="U10" s="190" t="s">
        <v>114</v>
      </c>
      <c r="V10" s="191">
        <v>43831</v>
      </c>
      <c r="W10" s="191">
        <v>44012</v>
      </c>
      <c r="X10" s="183">
        <v>44286</v>
      </c>
      <c r="Y10" s="182"/>
      <c r="Z10" s="189">
        <v>0.8</v>
      </c>
      <c r="AA10" s="192">
        <f t="shared" si="4"/>
        <v>0.8</v>
      </c>
      <c r="AB10" s="193">
        <f t="shared" si="5"/>
        <v>0.8</v>
      </c>
      <c r="AC10" s="194" t="str">
        <f t="shared" si="6"/>
        <v>EN TERMINO</v>
      </c>
      <c r="AD10" s="242" t="s">
        <v>309</v>
      </c>
      <c r="AE10" s="212"/>
      <c r="AF10" s="196" t="s">
        <v>328</v>
      </c>
      <c r="AG10" s="183"/>
      <c r="AH10" s="212"/>
      <c r="AI10" s="212"/>
      <c r="AJ10" s="197"/>
      <c r="AK10" s="197"/>
      <c r="AM10" s="212"/>
      <c r="AN10" s="1" t="s">
        <v>310</v>
      </c>
      <c r="AO10" s="214"/>
      <c r="AP10" s="214"/>
      <c r="AQ10" s="214"/>
      <c r="AR10" s="24"/>
      <c r="AS10" s="13"/>
      <c r="AT10" s="215"/>
      <c r="AU10" s="214"/>
      <c r="AV10" s="214"/>
      <c r="AW10" s="214"/>
      <c r="AX10" s="214"/>
      <c r="AY10" s="214"/>
      <c r="AZ10" s="214"/>
      <c r="BA10" s="214"/>
      <c r="BB10" s="214"/>
      <c r="BC10" s="214"/>
      <c r="BD10" s="214"/>
      <c r="BE10" s="17" t="str">
        <f t="shared" si="3"/>
        <v>INCUMPLIDA</v>
      </c>
      <c r="BF10" s="215"/>
      <c r="BG10" s="215" t="s">
        <v>299</v>
      </c>
      <c r="BH10" s="215"/>
      <c r="BI10" s="225" t="s">
        <v>441</v>
      </c>
      <c r="BJ10" s="214"/>
      <c r="BK10" s="18"/>
      <c r="BL10" s="215"/>
      <c r="BM10" s="215"/>
      <c r="BN10" s="215"/>
      <c r="BO10" s="215"/>
      <c r="BP10" s="215"/>
      <c r="BQ10" s="215"/>
      <c r="BR10" s="215"/>
      <c r="BS10" s="215"/>
      <c r="BT10" s="215"/>
      <c r="BU10" s="215"/>
      <c r="BV10" s="215"/>
      <c r="BW10" s="215"/>
      <c r="BX10" s="215"/>
      <c r="BY10" s="215"/>
      <c r="BZ10" s="215"/>
      <c r="CA10" s="215"/>
      <c r="CB10" s="215"/>
      <c r="CC10" s="215"/>
      <c r="CD10" s="215"/>
      <c r="CE10" s="215"/>
      <c r="CF10" s="215"/>
      <c r="CG10" s="215"/>
      <c r="CH10" s="215"/>
      <c r="CI10" s="215"/>
    </row>
    <row r="11" spans="1:87" s="215" customFormat="1" ht="44.25" customHeight="1" x14ac:dyDescent="0.25">
      <c r="A11" s="223">
        <v>44</v>
      </c>
      <c r="B11" s="216"/>
      <c r="C11" s="214" t="s">
        <v>78</v>
      </c>
      <c r="E11" s="293" t="s">
        <v>118</v>
      </c>
      <c r="F11" s="223" t="s">
        <v>90</v>
      </c>
      <c r="G11" s="223" t="s">
        <v>119</v>
      </c>
      <c r="H11" s="214"/>
      <c r="I11" s="223" t="s">
        <v>120</v>
      </c>
      <c r="J11" s="31" t="s">
        <v>121</v>
      </c>
      <c r="K11" s="29" t="s">
        <v>122</v>
      </c>
      <c r="L11" s="29" t="s">
        <v>123</v>
      </c>
      <c r="M11" s="223">
        <v>2</v>
      </c>
      <c r="N11" s="218" t="s">
        <v>81</v>
      </c>
      <c r="O11" s="214"/>
      <c r="P11" s="223" t="s">
        <v>124</v>
      </c>
      <c r="Q11" s="214"/>
      <c r="S11" s="214"/>
      <c r="T11" s="13">
        <v>1</v>
      </c>
      <c r="U11" s="32" t="s">
        <v>125</v>
      </c>
      <c r="V11" s="33">
        <v>43709</v>
      </c>
      <c r="W11" s="33">
        <v>43830</v>
      </c>
      <c r="X11" s="231">
        <v>43830</v>
      </c>
      <c r="Y11" s="236" t="s">
        <v>364</v>
      </c>
      <c r="Z11" s="11">
        <v>2</v>
      </c>
      <c r="AA11" s="233">
        <f t="shared" si="4"/>
        <v>1</v>
      </c>
      <c r="AB11" s="16">
        <f t="shared" si="5"/>
        <v>1</v>
      </c>
      <c r="AC11" s="234" t="str">
        <f t="shared" si="6"/>
        <v>OK</v>
      </c>
      <c r="AD11" s="243" t="s">
        <v>365</v>
      </c>
      <c r="AE11" s="34"/>
      <c r="AF11" s="17"/>
      <c r="AG11" s="216"/>
      <c r="AH11" s="214"/>
      <c r="AI11" s="214"/>
      <c r="AJ11" s="24"/>
      <c r="AK11" s="24"/>
      <c r="AM11" s="214"/>
      <c r="AN11" s="214"/>
      <c r="AO11" s="214"/>
      <c r="AP11" s="214"/>
      <c r="AQ11" s="214"/>
      <c r="AR11" s="24"/>
      <c r="AS11" s="13"/>
      <c r="AU11" s="214"/>
      <c r="AV11" s="214"/>
      <c r="AW11" s="214"/>
      <c r="AX11" s="214"/>
      <c r="AY11" s="214"/>
      <c r="AZ11" s="214"/>
      <c r="BA11" s="214"/>
      <c r="BB11" s="214"/>
      <c r="BC11" s="214"/>
      <c r="BD11" s="214"/>
      <c r="BE11" s="17" t="str">
        <f t="shared" si="3"/>
        <v>CUMPLIDA</v>
      </c>
      <c r="BG11" s="215" t="s">
        <v>299</v>
      </c>
      <c r="BI11" s="228" t="s">
        <v>436</v>
      </c>
      <c r="BJ11" s="214"/>
      <c r="BK11" s="18"/>
    </row>
    <row r="12" spans="1:87" s="215" customFormat="1" ht="25.5" customHeight="1" x14ac:dyDescent="0.25">
      <c r="A12" s="223">
        <v>44</v>
      </c>
      <c r="B12" s="216"/>
      <c r="C12" s="214" t="s">
        <v>78</v>
      </c>
      <c r="E12" s="293"/>
      <c r="F12" s="223" t="s">
        <v>90</v>
      </c>
      <c r="G12" s="223" t="s">
        <v>126</v>
      </c>
      <c r="H12" s="214"/>
      <c r="I12" s="223" t="s">
        <v>127</v>
      </c>
      <c r="J12" s="31" t="s">
        <v>128</v>
      </c>
      <c r="K12" s="29" t="s">
        <v>122</v>
      </c>
      <c r="L12" s="29" t="s">
        <v>123</v>
      </c>
      <c r="M12" s="223">
        <v>2</v>
      </c>
      <c r="N12" s="218" t="s">
        <v>81</v>
      </c>
      <c r="O12" s="214"/>
      <c r="P12" s="223" t="s">
        <v>124</v>
      </c>
      <c r="Q12" s="214"/>
      <c r="S12" s="214"/>
      <c r="T12" s="13">
        <v>1</v>
      </c>
      <c r="U12" s="32" t="s">
        <v>125</v>
      </c>
      <c r="V12" s="33">
        <v>43710</v>
      </c>
      <c r="W12" s="33">
        <v>43831</v>
      </c>
      <c r="X12" s="231">
        <v>43830</v>
      </c>
      <c r="Y12" s="236" t="s">
        <v>364</v>
      </c>
      <c r="Z12" s="11">
        <v>2</v>
      </c>
      <c r="AA12" s="233">
        <f t="shared" si="4"/>
        <v>1</v>
      </c>
      <c r="AB12" s="16">
        <f t="shared" si="5"/>
        <v>1</v>
      </c>
      <c r="AC12" s="234" t="str">
        <f t="shared" si="6"/>
        <v>OK</v>
      </c>
      <c r="AD12" s="244" t="s">
        <v>366</v>
      </c>
      <c r="AE12" s="34"/>
      <c r="AF12" s="17"/>
      <c r="AG12" s="216"/>
      <c r="AH12" s="214"/>
      <c r="AI12" s="214"/>
      <c r="AJ12" s="24"/>
      <c r="AK12" s="24"/>
      <c r="AM12" s="214"/>
      <c r="AN12" s="214"/>
      <c r="AO12" s="214"/>
      <c r="AP12" s="214"/>
      <c r="AQ12" s="214"/>
      <c r="AR12" s="24"/>
      <c r="AS12" s="13"/>
      <c r="AU12" s="214"/>
      <c r="AV12" s="214"/>
      <c r="AW12" s="214"/>
      <c r="AX12" s="214"/>
      <c r="AY12" s="214"/>
      <c r="AZ12" s="214"/>
      <c r="BA12" s="214"/>
      <c r="BB12" s="214"/>
      <c r="BC12" s="214"/>
      <c r="BD12" s="214"/>
      <c r="BE12" s="17" t="str">
        <f t="shared" si="3"/>
        <v>CUMPLIDA</v>
      </c>
      <c r="BG12" s="215" t="s">
        <v>299</v>
      </c>
      <c r="BI12" s="228" t="s">
        <v>436</v>
      </c>
      <c r="BJ12" s="214"/>
      <c r="BK12" s="18"/>
    </row>
    <row r="13" spans="1:87" s="215" customFormat="1" ht="35.1" customHeight="1" x14ac:dyDescent="0.25">
      <c r="A13" s="215">
        <v>79</v>
      </c>
      <c r="B13" s="216"/>
      <c r="C13" s="214" t="s">
        <v>78</v>
      </c>
      <c r="E13" s="270" t="s">
        <v>130</v>
      </c>
      <c r="F13" s="216" t="s">
        <v>131</v>
      </c>
      <c r="G13" s="271" t="s">
        <v>132</v>
      </c>
      <c r="H13" s="214"/>
      <c r="I13" s="272" t="s">
        <v>133</v>
      </c>
      <c r="J13" s="273" t="s">
        <v>134</v>
      </c>
      <c r="K13" s="23" t="s">
        <v>136</v>
      </c>
      <c r="L13" s="26" t="s">
        <v>137</v>
      </c>
      <c r="M13" s="13">
        <v>1</v>
      </c>
      <c r="N13" s="218" t="s">
        <v>81</v>
      </c>
      <c r="O13" s="214"/>
      <c r="P13" s="25" t="s">
        <v>135</v>
      </c>
      <c r="Q13" s="214"/>
      <c r="S13" s="214"/>
      <c r="T13" s="13">
        <v>1</v>
      </c>
      <c r="U13" s="26" t="s">
        <v>138</v>
      </c>
      <c r="V13" s="33">
        <v>43922</v>
      </c>
      <c r="W13" s="35">
        <v>44196</v>
      </c>
      <c r="X13" s="216">
        <v>43830</v>
      </c>
      <c r="Y13" s="214"/>
      <c r="Z13" s="36"/>
      <c r="AA13" s="15" t="str">
        <f t="shared" si="4"/>
        <v/>
      </c>
      <c r="AB13" s="16" t="str">
        <f t="shared" si="5"/>
        <v/>
      </c>
      <c r="AC13" s="103" t="str">
        <f t="shared" si="6"/>
        <v/>
      </c>
      <c r="AD13" s="37" t="s">
        <v>139</v>
      </c>
      <c r="AE13" s="34"/>
      <c r="AF13" s="17" t="s">
        <v>310</v>
      </c>
      <c r="AG13" s="216">
        <v>44228</v>
      </c>
      <c r="AH13" s="214"/>
      <c r="AI13" s="43">
        <v>100</v>
      </c>
      <c r="AJ13" s="44">
        <f>(IF(AI13="","",IF(OR($M13=0,$M13="",AG13=""),"",AI13/$M13)))</f>
        <v>100</v>
      </c>
      <c r="AK13" s="45">
        <f>(IF(OR($T13="",AJ13=""),"",IF(OR($T13=0,AJ13=0),0,IF((AJ13*100%)/$T13&gt;100%,100%,(AJ13*100%)/$T13))))</f>
        <v>1</v>
      </c>
      <c r="AL13" s="42" t="str">
        <f>IF(AI13="","",IF(AK13&lt;100%, IF(AK13&lt;25%, "ALERTA","EN TERMINO"), IF(AK13=100%, "OK", "EN TERMINO")))</f>
        <v>OK</v>
      </c>
      <c r="AM13" s="46" t="s">
        <v>152</v>
      </c>
      <c r="AN13" s="1" t="str">
        <f>IF(AK13=100%,IF(AK13&gt;25%,"CUMPLIDA","PENDIENTE"),IF(AK13&lt;25%,"PENDIENTE","CUMPLIDA"))</f>
        <v>CUMPLIDA</v>
      </c>
      <c r="AO13" s="214"/>
      <c r="AP13" s="214"/>
      <c r="AQ13" s="214"/>
      <c r="AR13" s="24"/>
      <c r="AS13" s="13"/>
      <c r="AU13" s="214"/>
      <c r="AV13" s="214"/>
      <c r="AW13" s="214"/>
      <c r="AX13" s="214"/>
      <c r="AY13" s="214"/>
      <c r="AZ13" s="214"/>
      <c r="BA13" s="214"/>
      <c r="BB13" s="214"/>
      <c r="BC13" s="214"/>
      <c r="BD13" s="214"/>
      <c r="BG13" s="215" t="str">
        <f>IF(AN13="CUMPLIDA","CERRADO","ABIERTO")</f>
        <v>CERRADO</v>
      </c>
      <c r="BI13" s="214" t="s">
        <v>330</v>
      </c>
      <c r="BJ13" s="214"/>
      <c r="BK13" s="18"/>
    </row>
    <row r="14" spans="1:87" s="215" customFormat="1" ht="35.1" customHeight="1" x14ac:dyDescent="0.25">
      <c r="A14" s="215">
        <v>79</v>
      </c>
      <c r="B14" s="216"/>
      <c r="C14" s="214" t="s">
        <v>78</v>
      </c>
      <c r="E14" s="270"/>
      <c r="F14" s="216" t="s">
        <v>131</v>
      </c>
      <c r="G14" s="271"/>
      <c r="H14" s="214"/>
      <c r="I14" s="272"/>
      <c r="J14" s="273"/>
      <c r="K14" s="23" t="s">
        <v>140</v>
      </c>
      <c r="L14" s="26" t="s">
        <v>141</v>
      </c>
      <c r="M14" s="13">
        <v>1</v>
      </c>
      <c r="N14" s="218" t="s">
        <v>81</v>
      </c>
      <c r="O14" s="214"/>
      <c r="P14" s="25" t="s">
        <v>135</v>
      </c>
      <c r="Q14" s="214"/>
      <c r="S14" s="214"/>
      <c r="T14" s="13">
        <v>1</v>
      </c>
      <c r="U14" s="26" t="s">
        <v>142</v>
      </c>
      <c r="V14" s="33">
        <v>43922</v>
      </c>
      <c r="W14" s="35">
        <v>44196</v>
      </c>
      <c r="X14" s="216">
        <v>43830</v>
      </c>
      <c r="Y14" s="214"/>
      <c r="Z14" s="36">
        <v>100</v>
      </c>
      <c r="AA14" s="15">
        <f t="shared" si="4"/>
        <v>100</v>
      </c>
      <c r="AB14" s="16">
        <f t="shared" si="5"/>
        <v>1</v>
      </c>
      <c r="AC14" s="103" t="str">
        <f t="shared" si="6"/>
        <v>OK</v>
      </c>
      <c r="AD14" s="245" t="s">
        <v>143</v>
      </c>
      <c r="AE14" s="34"/>
      <c r="AF14" s="17" t="str">
        <f t="shared" ref="AF14" si="7">IF(AB14=100%,IF(AB14&gt;25%,"CUMPLIDA","PENDIENTE"),IF(AB14&lt;25%,"INCUMPLIDA","PENDIENTE"))</f>
        <v>CUMPLIDA</v>
      </c>
      <c r="AG14" s="216"/>
      <c r="AH14" s="214"/>
      <c r="AI14" s="214"/>
      <c r="AJ14" s="24"/>
      <c r="AK14" s="24"/>
      <c r="AM14" s="214"/>
      <c r="AN14" s="214"/>
      <c r="AO14" s="214"/>
      <c r="AP14" s="214"/>
      <c r="AQ14" s="214"/>
      <c r="AR14" s="24"/>
      <c r="AS14" s="13"/>
      <c r="AU14" s="214"/>
      <c r="AV14" s="214"/>
      <c r="AW14" s="214"/>
      <c r="AX14" s="214"/>
      <c r="AY14" s="214"/>
      <c r="AZ14" s="214"/>
      <c r="BA14" s="214"/>
      <c r="BB14" s="214"/>
      <c r="BC14" s="214"/>
      <c r="BD14" s="214"/>
      <c r="BE14" s="17" t="str">
        <f t="shared" si="3"/>
        <v>CUMPLIDA</v>
      </c>
      <c r="BG14" s="215" t="str">
        <f>IF(AF14="CUMPLIDA","CERRADO","ABIERTO")</f>
        <v>CERRADO</v>
      </c>
      <c r="BI14" s="214" t="s">
        <v>330</v>
      </c>
      <c r="BJ14" s="214"/>
      <c r="BK14" s="18"/>
    </row>
    <row r="15" spans="1:87" s="215" customFormat="1" ht="35.1" customHeight="1" x14ac:dyDescent="0.25">
      <c r="A15" s="267">
        <v>86</v>
      </c>
      <c r="B15" s="216"/>
      <c r="C15" s="214" t="s">
        <v>78</v>
      </c>
      <c r="E15" s="270" t="s">
        <v>144</v>
      </c>
      <c r="F15" s="216" t="s">
        <v>131</v>
      </c>
      <c r="G15" s="297" t="s">
        <v>145</v>
      </c>
      <c r="H15" s="214" t="s">
        <v>392</v>
      </c>
      <c r="I15" s="298" t="s">
        <v>146</v>
      </c>
      <c r="J15" s="269" t="s">
        <v>147</v>
      </c>
      <c r="K15" s="214" t="s">
        <v>148</v>
      </c>
      <c r="L15" s="214" t="s">
        <v>149</v>
      </c>
      <c r="M15" s="215">
        <v>1</v>
      </c>
      <c r="O15" s="214"/>
      <c r="P15" s="214" t="s">
        <v>150</v>
      </c>
      <c r="Q15" s="214"/>
      <c r="S15" s="214"/>
      <c r="T15" s="13">
        <v>1</v>
      </c>
      <c r="U15" s="214" t="s">
        <v>151</v>
      </c>
      <c r="V15" s="216">
        <v>44075</v>
      </c>
      <c r="W15" s="66">
        <v>44286</v>
      </c>
      <c r="X15" s="38"/>
      <c r="Y15" s="39" t="s">
        <v>311</v>
      </c>
      <c r="Z15" s="39"/>
      <c r="AA15" s="40" t="str">
        <f>(IF(Z15="","",IF(OR($M15=0,$M15="",X15=""),"",Z15/$M15)))</f>
        <v/>
      </c>
      <c r="AB15" s="41" t="str">
        <f>(IF(OR($T15="",AA15=""),"",IF(OR($T15=0,AA15=0),0,IF((AA15*100%)/$T15&gt;100%,100%,(AA15*100%)/$T15))))</f>
        <v/>
      </c>
      <c r="AC15" s="42" t="str">
        <f>IF(Z15="","",IF(AB15&lt;100%, IF(AB15&lt;25%, "ALERTA","EN TERMINO"), IF(AB15=100%, "OK", "EN TERMINO")))</f>
        <v/>
      </c>
      <c r="AD15" s="39" t="s">
        <v>313</v>
      </c>
      <c r="AE15" s="214"/>
      <c r="AF15" s="17" t="s">
        <v>310</v>
      </c>
      <c r="AG15" s="216"/>
      <c r="AH15" s="222"/>
      <c r="AI15" s="43"/>
      <c r="AJ15" s="44"/>
      <c r="AK15" s="45"/>
      <c r="AL15" s="2"/>
      <c r="AM15" s="111"/>
      <c r="AN15" s="1" t="s">
        <v>310</v>
      </c>
      <c r="AO15" s="214"/>
      <c r="AP15" s="214"/>
      <c r="AQ15" s="214"/>
      <c r="AR15" s="24"/>
      <c r="AS15" s="13"/>
      <c r="AU15" s="214"/>
      <c r="AV15" s="214"/>
      <c r="AW15" s="214"/>
      <c r="AX15" s="214"/>
      <c r="AY15" s="214"/>
      <c r="AZ15" s="214"/>
      <c r="BA15" s="214"/>
      <c r="BB15" s="214"/>
      <c r="BC15" s="214"/>
      <c r="BD15" s="214"/>
      <c r="BG15" s="215" t="s">
        <v>299</v>
      </c>
      <c r="BI15" s="225" t="s">
        <v>441</v>
      </c>
      <c r="BK15" s="18"/>
    </row>
    <row r="16" spans="1:87" s="215" customFormat="1" ht="35.1" customHeight="1" x14ac:dyDescent="0.25">
      <c r="A16" s="267"/>
      <c r="B16" s="216"/>
      <c r="C16" s="214" t="s">
        <v>78</v>
      </c>
      <c r="E16" s="270"/>
      <c r="F16" s="216" t="s">
        <v>131</v>
      </c>
      <c r="G16" s="297"/>
      <c r="H16" s="214"/>
      <c r="I16" s="298"/>
      <c r="J16" s="269"/>
      <c r="K16" s="214" t="s">
        <v>153</v>
      </c>
      <c r="L16" s="214" t="s">
        <v>154</v>
      </c>
      <c r="M16" s="215">
        <v>2</v>
      </c>
      <c r="O16" s="214"/>
      <c r="P16" s="214" t="s">
        <v>150</v>
      </c>
      <c r="Q16" s="214"/>
      <c r="S16" s="214"/>
      <c r="T16" s="13">
        <v>1</v>
      </c>
      <c r="U16" s="214" t="s">
        <v>155</v>
      </c>
      <c r="V16" s="216">
        <v>44075</v>
      </c>
      <c r="W16" s="66">
        <v>44286</v>
      </c>
      <c r="X16" s="38">
        <v>44286</v>
      </c>
      <c r="Y16" s="222" t="s">
        <v>301</v>
      </c>
      <c r="Z16" s="95">
        <v>2</v>
      </c>
      <c r="AA16" s="44">
        <f>(IF(Z16="","",IF(OR($M16=0,$M16="",X16=""),"",Z16/$M16)))</f>
        <v>1</v>
      </c>
      <c r="AB16" s="45">
        <f>(IF(OR($T16="",AA16=""),"",IF(OR($T16=0,AA16=0),0,IF((AA16*100%)/$T16&gt;100%,100%,(AA16*100%)/$T16))))</f>
        <v>1</v>
      </c>
      <c r="AC16" s="42" t="str">
        <f>IF(Z16="","",IF(AB16&lt;100%, IF(AB16&lt;25%, "ALERTA","EN TERMINO"), IF(AB16=100%, "OK", "EN TERMINO")))</f>
        <v>OK</v>
      </c>
      <c r="AD16" s="96" t="s">
        <v>302</v>
      </c>
      <c r="AE16" s="214"/>
      <c r="AF16" s="17" t="str">
        <f>IF(AB16=100%,IF(AB16&gt;25%,"CUMPLIDA","PENDIENTE"),IF(AB16&lt;10%,"INCUMPLIDA","PENDIENTE"))</f>
        <v>CUMPLIDA</v>
      </c>
      <c r="AG16" s="216"/>
      <c r="AH16" s="39"/>
      <c r="AI16" s="43"/>
      <c r="AJ16" s="44"/>
      <c r="AK16" s="45"/>
      <c r="AL16" s="2"/>
      <c r="AM16" s="111"/>
      <c r="AN16" s="1" t="s">
        <v>310</v>
      </c>
      <c r="AO16" s="214"/>
      <c r="AP16" s="214"/>
      <c r="AQ16" s="214"/>
      <c r="AR16" s="24"/>
      <c r="AS16" s="13"/>
      <c r="AU16" s="214"/>
      <c r="AV16" s="214"/>
      <c r="AW16" s="214"/>
      <c r="AX16" s="214"/>
      <c r="AY16" s="214"/>
      <c r="AZ16" s="214"/>
      <c r="BA16" s="214"/>
      <c r="BB16" s="214"/>
      <c r="BC16" s="214"/>
      <c r="BD16" s="214"/>
      <c r="BG16" s="215" t="str">
        <f>IF(AF16="CUMPLIDA","CERRADO","ABIERTO")</f>
        <v>CERRADO</v>
      </c>
      <c r="BI16" s="225" t="s">
        <v>441</v>
      </c>
      <c r="BK16" s="18"/>
    </row>
    <row r="17" spans="1:87" s="215" customFormat="1" ht="35.1" customHeight="1" x14ac:dyDescent="0.25">
      <c r="A17" s="267"/>
      <c r="B17" s="216"/>
      <c r="C17" s="214" t="s">
        <v>78</v>
      </c>
      <c r="E17" s="270"/>
      <c r="F17" s="216" t="s">
        <v>131</v>
      </c>
      <c r="G17" s="297"/>
      <c r="H17" s="214"/>
      <c r="I17" s="298"/>
      <c r="J17" s="269"/>
      <c r="K17" s="214" t="s">
        <v>156</v>
      </c>
      <c r="L17" s="214" t="s">
        <v>157</v>
      </c>
      <c r="M17" s="47">
        <v>1</v>
      </c>
      <c r="O17" s="214"/>
      <c r="P17" s="214" t="s">
        <v>158</v>
      </c>
      <c r="Q17" s="214"/>
      <c r="S17" s="214"/>
      <c r="T17" s="13">
        <v>1</v>
      </c>
      <c r="U17" s="214" t="s">
        <v>159</v>
      </c>
      <c r="V17" s="216">
        <v>44075</v>
      </c>
      <c r="W17" s="66">
        <v>44286</v>
      </c>
      <c r="X17" s="38"/>
      <c r="Y17" s="266" t="s">
        <v>312</v>
      </c>
      <c r="Z17" s="48"/>
      <c r="AA17" s="44" t="str">
        <f>(IF(Z17="","",IF(OR($M17=0,$M17="",$X17=""),"",Z17/$M17)))</f>
        <v/>
      </c>
      <c r="AB17" s="48" t="str">
        <f t="shared" ref="AB17:AB54" si="8">(IF(OR($T17="",AA17=""),"",IF(OR($T17=0,AA17=0),0,IF((AA17*100%)/$T17&gt;100%,100%,(AA17*100%)/$T17))))</f>
        <v/>
      </c>
      <c r="AC17" s="42" t="str">
        <f t="shared" ref="AC17:AC41" si="9">IF(Z17="","",IF(AB17&lt;100%, IF(AB17&lt;25%, "ALERTA","EN TERMINO"), IF(AB17=100%, "OK", "EN TERMINO")))</f>
        <v/>
      </c>
      <c r="AD17" s="266" t="s">
        <v>327</v>
      </c>
      <c r="AE17" s="214"/>
      <c r="AF17" s="17" t="s">
        <v>310</v>
      </c>
      <c r="AG17" s="216"/>
      <c r="AH17" s="266"/>
      <c r="AI17" s="36"/>
      <c r="AJ17" s="44"/>
      <c r="AK17" s="45"/>
      <c r="AL17" s="2"/>
      <c r="AM17" s="113"/>
      <c r="AN17" s="1" t="s">
        <v>310</v>
      </c>
      <c r="AO17" s="214"/>
      <c r="AP17" s="214"/>
      <c r="AQ17" s="214"/>
      <c r="AR17" s="24"/>
      <c r="AS17" s="13"/>
      <c r="AU17" s="214"/>
      <c r="AV17" s="214"/>
      <c r="AW17" s="214"/>
      <c r="AX17" s="214"/>
      <c r="AY17" s="214"/>
      <c r="AZ17" s="214"/>
      <c r="BA17" s="214"/>
      <c r="BB17" s="214"/>
      <c r="BC17" s="214"/>
      <c r="BD17" s="214"/>
      <c r="BG17" s="215" t="s">
        <v>299</v>
      </c>
      <c r="BI17" s="225" t="s">
        <v>441</v>
      </c>
      <c r="BK17" s="18"/>
    </row>
    <row r="18" spans="1:87" s="215" customFormat="1" ht="35.1" customHeight="1" x14ac:dyDescent="0.25">
      <c r="A18" s="267"/>
      <c r="B18" s="216"/>
      <c r="C18" s="214" t="s">
        <v>78</v>
      </c>
      <c r="E18" s="270"/>
      <c r="F18" s="216" t="s">
        <v>131</v>
      </c>
      <c r="G18" s="297"/>
      <c r="H18" s="214"/>
      <c r="I18" s="298"/>
      <c r="J18" s="269"/>
      <c r="K18" s="214" t="s">
        <v>156</v>
      </c>
      <c r="L18" s="214" t="s">
        <v>160</v>
      </c>
      <c r="M18" s="47">
        <v>1</v>
      </c>
      <c r="O18" s="214"/>
      <c r="P18" s="214" t="s">
        <v>158</v>
      </c>
      <c r="Q18" s="214"/>
      <c r="S18" s="25"/>
      <c r="T18" s="13">
        <v>1</v>
      </c>
      <c r="U18" s="25" t="s">
        <v>161</v>
      </c>
      <c r="V18" s="51">
        <v>44075</v>
      </c>
      <c r="W18" s="63">
        <v>44255</v>
      </c>
      <c r="X18" s="38"/>
      <c r="Y18" s="266"/>
      <c r="Z18" s="48"/>
      <c r="AA18" s="44" t="str">
        <f>(IF(Z18="","",IF(OR($M18=0,$M18="",$X18=""),"",Z18/$M18)))</f>
        <v/>
      </c>
      <c r="AB18" s="48" t="str">
        <f t="shared" si="8"/>
        <v/>
      </c>
      <c r="AC18" s="42" t="str">
        <f t="shared" si="9"/>
        <v/>
      </c>
      <c r="AD18" s="266"/>
      <c r="AE18" s="214"/>
      <c r="AF18" s="17" t="s">
        <v>310</v>
      </c>
      <c r="AG18" s="216"/>
      <c r="AH18" s="266"/>
      <c r="AJ18" s="44"/>
      <c r="AK18" s="45"/>
      <c r="AL18" s="2"/>
      <c r="AM18" s="279"/>
      <c r="AN18" s="1" t="s">
        <v>310</v>
      </c>
      <c r="AR18" s="24"/>
      <c r="AS18" s="13"/>
      <c r="BG18" s="215" t="s">
        <v>299</v>
      </c>
      <c r="BI18" s="225" t="s">
        <v>441</v>
      </c>
      <c r="BK18" s="18"/>
    </row>
    <row r="19" spans="1:87" s="215" customFormat="1" ht="35.1" customHeight="1" x14ac:dyDescent="0.25">
      <c r="A19" s="267"/>
      <c r="B19" s="216"/>
      <c r="C19" s="214" t="s">
        <v>78</v>
      </c>
      <c r="E19" s="270"/>
      <c r="F19" s="216" t="s">
        <v>131</v>
      </c>
      <c r="G19" s="297"/>
      <c r="H19" s="214"/>
      <c r="I19" s="298"/>
      <c r="J19" s="269"/>
      <c r="K19" s="214" t="s">
        <v>156</v>
      </c>
      <c r="L19" s="214" t="s">
        <v>162</v>
      </c>
      <c r="M19" s="47">
        <v>1</v>
      </c>
      <c r="O19" s="214"/>
      <c r="P19" s="25" t="s">
        <v>158</v>
      </c>
      <c r="Q19" s="214"/>
      <c r="S19" s="25"/>
      <c r="T19" s="13">
        <v>1</v>
      </c>
      <c r="U19" s="25" t="s">
        <v>163</v>
      </c>
      <c r="V19" s="51">
        <v>44075</v>
      </c>
      <c r="W19" s="63">
        <v>44255</v>
      </c>
      <c r="X19" s="38"/>
      <c r="Y19" s="266"/>
      <c r="Z19" s="48"/>
      <c r="AA19" s="44" t="str">
        <f>(IF(Z19="","",IF(OR($M19=0,$M19="",$X19=""),"",Z19/$M19)))</f>
        <v/>
      </c>
      <c r="AB19" s="48" t="str">
        <f t="shared" si="8"/>
        <v/>
      </c>
      <c r="AC19" s="42" t="str">
        <f t="shared" si="9"/>
        <v/>
      </c>
      <c r="AD19" s="266"/>
      <c r="AE19" s="214"/>
      <c r="AF19" s="17" t="s">
        <v>310</v>
      </c>
      <c r="AG19" s="216"/>
      <c r="AH19" s="266"/>
      <c r="AJ19" s="44"/>
      <c r="AK19" s="45"/>
      <c r="AL19" s="2"/>
      <c r="AM19" s="279"/>
      <c r="AN19" s="1" t="s">
        <v>310</v>
      </c>
      <c r="AR19" s="24"/>
      <c r="AS19" s="13"/>
      <c r="BG19" s="215" t="s">
        <v>299</v>
      </c>
      <c r="BI19" s="225" t="s">
        <v>441</v>
      </c>
      <c r="BK19" s="18"/>
    </row>
    <row r="20" spans="1:87" s="215" customFormat="1" ht="35.1" customHeight="1" x14ac:dyDescent="0.25">
      <c r="A20" s="267">
        <v>86</v>
      </c>
      <c r="B20" s="216"/>
      <c r="C20" s="214" t="s">
        <v>78</v>
      </c>
      <c r="E20" s="270"/>
      <c r="F20" s="216" t="s">
        <v>131</v>
      </c>
      <c r="G20" s="294" t="s">
        <v>164</v>
      </c>
      <c r="H20" s="214"/>
      <c r="I20" s="269" t="s">
        <v>165</v>
      </c>
      <c r="J20" s="269" t="s">
        <v>166</v>
      </c>
      <c r="K20" s="214" t="s">
        <v>148</v>
      </c>
      <c r="L20" s="214" t="s">
        <v>149</v>
      </c>
      <c r="M20" s="215">
        <v>1</v>
      </c>
      <c r="O20" s="214"/>
      <c r="P20" s="25" t="s">
        <v>150</v>
      </c>
      <c r="Q20" s="214"/>
      <c r="S20" s="25"/>
      <c r="T20" s="13">
        <v>1</v>
      </c>
      <c r="U20" s="25" t="s">
        <v>151</v>
      </c>
      <c r="V20" s="51">
        <v>44075</v>
      </c>
      <c r="W20" s="63">
        <v>44286</v>
      </c>
      <c r="Y20" s="39" t="s">
        <v>311</v>
      </c>
      <c r="Z20" s="39"/>
      <c r="AA20" s="40" t="str">
        <f>(IF(Z20="","",IF(OR($M20=0,$M20="",X21=""),"",Z20/$M20)))</f>
        <v/>
      </c>
      <c r="AB20" s="41" t="str">
        <f t="shared" si="8"/>
        <v/>
      </c>
      <c r="AC20" s="42" t="str">
        <f t="shared" si="9"/>
        <v/>
      </c>
      <c r="AD20" s="39" t="s">
        <v>313</v>
      </c>
      <c r="AE20" s="214"/>
      <c r="AF20" s="17"/>
      <c r="AG20" s="216"/>
      <c r="AH20" s="222"/>
      <c r="AI20" s="43"/>
      <c r="AJ20" s="44"/>
      <c r="AK20" s="45"/>
      <c r="AL20" s="2"/>
      <c r="AM20" s="111"/>
      <c r="AN20" s="1" t="s">
        <v>310</v>
      </c>
      <c r="AR20" s="24"/>
      <c r="AS20" s="13"/>
      <c r="BG20" s="215" t="s">
        <v>299</v>
      </c>
      <c r="BI20" s="225" t="s">
        <v>441</v>
      </c>
      <c r="BK20" s="18"/>
    </row>
    <row r="21" spans="1:87" s="215" customFormat="1" ht="35.1" customHeight="1" x14ac:dyDescent="0.25">
      <c r="A21" s="267"/>
      <c r="B21" s="216"/>
      <c r="C21" s="214" t="s">
        <v>78</v>
      </c>
      <c r="E21" s="270"/>
      <c r="F21" s="216" t="s">
        <v>131</v>
      </c>
      <c r="G21" s="294"/>
      <c r="H21" s="214"/>
      <c r="I21" s="269"/>
      <c r="J21" s="269"/>
      <c r="K21" s="214" t="s">
        <v>153</v>
      </c>
      <c r="L21" s="214" t="s">
        <v>154</v>
      </c>
      <c r="M21" s="215">
        <v>2</v>
      </c>
      <c r="O21" s="214"/>
      <c r="P21" s="214" t="s">
        <v>150</v>
      </c>
      <c r="Q21" s="25"/>
      <c r="S21" s="25"/>
      <c r="T21" s="13">
        <v>1</v>
      </c>
      <c r="U21" s="25" t="s">
        <v>155</v>
      </c>
      <c r="V21" s="51">
        <v>44075</v>
      </c>
      <c r="W21" s="63">
        <v>44286</v>
      </c>
      <c r="X21" s="38">
        <v>44286</v>
      </c>
      <c r="Y21" s="222" t="s">
        <v>301</v>
      </c>
      <c r="Z21" s="43">
        <v>2</v>
      </c>
      <c r="AA21" s="44">
        <f>(IF(Z21="","",IF(OR($M21=0,$M21="",X21=""),"",Z21/$M21)))</f>
        <v>1</v>
      </c>
      <c r="AB21" s="45">
        <f t="shared" si="8"/>
        <v>1</v>
      </c>
      <c r="AC21" s="42" t="str">
        <f t="shared" si="9"/>
        <v>OK</v>
      </c>
      <c r="AD21" s="96" t="s">
        <v>302</v>
      </c>
      <c r="AE21" s="214"/>
      <c r="AF21" s="17" t="str">
        <f>IF(AB21=100%,IF(AB21&gt;25%,"CUMPLIDA","PENDIENTE"),IF(AB21&lt;10%,"INCUMPLIDA","PENDIENTE"))</f>
        <v>CUMPLIDA</v>
      </c>
      <c r="AG21" s="216"/>
      <c r="AH21" s="39"/>
      <c r="AI21" s="43"/>
      <c r="AJ21" s="44"/>
      <c r="AK21" s="45"/>
      <c r="AL21" s="2"/>
      <c r="AM21" s="111"/>
      <c r="AN21" s="1" t="s">
        <v>310</v>
      </c>
      <c r="AR21" s="24"/>
      <c r="AS21" s="13"/>
      <c r="BG21" s="215" t="str">
        <f>IF(AF21="CUMPLIDA","CERRADO","ABIERTO")</f>
        <v>CERRADO</v>
      </c>
      <c r="BI21" s="225" t="s">
        <v>441</v>
      </c>
      <c r="BK21" s="18"/>
    </row>
    <row r="22" spans="1:87" s="215" customFormat="1" ht="35.1" customHeight="1" x14ac:dyDescent="0.25">
      <c r="A22" s="267"/>
      <c r="B22" s="216"/>
      <c r="C22" s="214" t="s">
        <v>78</v>
      </c>
      <c r="E22" s="270"/>
      <c r="F22" s="216" t="s">
        <v>131</v>
      </c>
      <c r="G22" s="294"/>
      <c r="H22" s="210" t="s">
        <v>393</v>
      </c>
      <c r="I22" s="269"/>
      <c r="J22" s="269"/>
      <c r="K22" s="214" t="s">
        <v>167</v>
      </c>
      <c r="L22" s="214" t="s">
        <v>168</v>
      </c>
      <c r="M22" s="215">
        <v>1</v>
      </c>
      <c r="O22" s="214"/>
      <c r="P22" s="214" t="s">
        <v>169</v>
      </c>
      <c r="Q22" s="214"/>
      <c r="S22" s="25"/>
      <c r="T22" s="13">
        <v>1</v>
      </c>
      <c r="U22" s="25" t="s">
        <v>170</v>
      </c>
      <c r="V22" s="51">
        <v>44075</v>
      </c>
      <c r="W22" s="63">
        <v>44286</v>
      </c>
      <c r="X22" s="52"/>
      <c r="Y22" s="53" t="s">
        <v>314</v>
      </c>
      <c r="Z22" s="54"/>
      <c r="AA22" s="44" t="str">
        <f>(IF(Z22="","",IF(OR($M22=0,$M22="",$X22=""),"",Z22/$M22)))</f>
        <v/>
      </c>
      <c r="AB22" s="48" t="str">
        <f t="shared" si="8"/>
        <v/>
      </c>
      <c r="AC22" s="42" t="str">
        <f t="shared" si="9"/>
        <v/>
      </c>
      <c r="AD22" s="39" t="s">
        <v>313</v>
      </c>
      <c r="AE22" s="25"/>
      <c r="AF22" s="17"/>
      <c r="AG22" s="216"/>
      <c r="AH22" s="55"/>
      <c r="AJ22" s="44"/>
      <c r="AK22" s="45"/>
      <c r="AL22" s="2"/>
      <c r="AM22" s="111"/>
      <c r="AN22" s="1" t="s">
        <v>310</v>
      </c>
      <c r="AR22" s="24"/>
      <c r="AS22" s="13"/>
      <c r="BG22" s="215" t="s">
        <v>299</v>
      </c>
      <c r="BI22" s="225" t="s">
        <v>441</v>
      </c>
      <c r="BK22" s="18"/>
    </row>
    <row r="23" spans="1:87" s="215" customFormat="1" ht="35.1" customHeight="1" x14ac:dyDescent="0.25">
      <c r="A23" s="215">
        <v>86</v>
      </c>
      <c r="B23" s="216"/>
      <c r="C23" s="214" t="s">
        <v>78</v>
      </c>
      <c r="E23" s="270"/>
      <c r="F23" s="216" t="s">
        <v>131</v>
      </c>
      <c r="G23" s="219" t="s">
        <v>171</v>
      </c>
      <c r="H23" s="210" t="s">
        <v>394</v>
      </c>
      <c r="I23" s="214" t="s">
        <v>172</v>
      </c>
      <c r="J23" s="214" t="s">
        <v>173</v>
      </c>
      <c r="K23" s="214" t="s">
        <v>174</v>
      </c>
      <c r="L23" s="214" t="s">
        <v>175</v>
      </c>
      <c r="M23" s="215">
        <v>100</v>
      </c>
      <c r="O23" s="214"/>
      <c r="P23" s="214" t="s">
        <v>150</v>
      </c>
      <c r="Q23" s="214"/>
      <c r="S23" s="25"/>
      <c r="T23" s="13">
        <v>1</v>
      </c>
      <c r="U23" s="25" t="s">
        <v>176</v>
      </c>
      <c r="V23" s="51">
        <v>44075</v>
      </c>
      <c r="W23" s="51">
        <v>44377</v>
      </c>
      <c r="X23" s="38"/>
      <c r="Y23" s="107" t="s">
        <v>315</v>
      </c>
      <c r="Z23" s="43"/>
      <c r="AA23" s="40" t="str">
        <f t="shared" ref="AA23:AA28" si="10">(IF(Z23="","",IF(OR($M23=0,$M23="",X23=""),"",Z23/$M23)))</f>
        <v/>
      </c>
      <c r="AB23" s="41" t="str">
        <f t="shared" si="8"/>
        <v/>
      </c>
      <c r="AC23" s="42" t="str">
        <f t="shared" si="9"/>
        <v/>
      </c>
      <c r="AD23" s="39" t="s">
        <v>313</v>
      </c>
      <c r="AE23" s="214"/>
      <c r="AF23" s="17"/>
      <c r="AG23" s="216"/>
      <c r="AH23" s="222"/>
      <c r="AI23" s="43"/>
      <c r="AJ23" s="44"/>
      <c r="AK23" s="45"/>
      <c r="AL23" s="2"/>
      <c r="AM23" s="111"/>
      <c r="AN23" s="1" t="s">
        <v>310</v>
      </c>
      <c r="AR23" s="24"/>
      <c r="AS23" s="13"/>
      <c r="BG23" s="215" t="s">
        <v>299</v>
      </c>
      <c r="BI23" s="225" t="s">
        <v>441</v>
      </c>
      <c r="BK23" s="18"/>
    </row>
    <row r="24" spans="1:87" s="215" customFormat="1" ht="35.1" customHeight="1" x14ac:dyDescent="0.25">
      <c r="A24" s="215">
        <v>86</v>
      </c>
      <c r="B24" s="216"/>
      <c r="C24" s="214" t="s">
        <v>78</v>
      </c>
      <c r="E24" s="270"/>
      <c r="F24" s="216" t="s">
        <v>131</v>
      </c>
      <c r="G24" s="215" t="s">
        <v>177</v>
      </c>
      <c r="H24" s="214"/>
      <c r="I24" s="214" t="s">
        <v>178</v>
      </c>
      <c r="J24" s="214" t="s">
        <v>179</v>
      </c>
      <c r="K24" s="214" t="s">
        <v>180</v>
      </c>
      <c r="L24" s="214" t="s">
        <v>181</v>
      </c>
      <c r="M24" s="215">
        <v>1</v>
      </c>
      <c r="O24" s="214"/>
      <c r="P24" s="214" t="s">
        <v>150</v>
      </c>
      <c r="Q24" s="214"/>
      <c r="S24" s="25"/>
      <c r="T24" s="13">
        <v>1</v>
      </c>
      <c r="U24" s="25" t="s">
        <v>182</v>
      </c>
      <c r="V24" s="51">
        <v>44075</v>
      </c>
      <c r="W24" s="51">
        <v>44377</v>
      </c>
      <c r="X24" s="38">
        <v>44286</v>
      </c>
      <c r="Y24" s="222" t="s">
        <v>303</v>
      </c>
      <c r="Z24" s="43">
        <v>1</v>
      </c>
      <c r="AA24" s="44">
        <f t="shared" si="10"/>
        <v>1</v>
      </c>
      <c r="AB24" s="45">
        <f t="shared" si="8"/>
        <v>1</v>
      </c>
      <c r="AC24" s="42" t="str">
        <f t="shared" si="9"/>
        <v>OK</v>
      </c>
      <c r="AD24" s="96" t="s">
        <v>302</v>
      </c>
      <c r="AE24" s="214"/>
      <c r="AF24" s="17" t="str">
        <f>IF(AB24=100%,IF(AB24&gt;25%,"CUMPLIDA","PENDIENTE"),IF(AB24&lt;25%,"INCUMPLIDA","PENDIENTE"))</f>
        <v>CUMPLIDA</v>
      </c>
      <c r="AG24" s="216"/>
      <c r="AH24" s="39"/>
      <c r="AI24" s="43"/>
      <c r="AJ24" s="44"/>
      <c r="AK24" s="45"/>
      <c r="AL24" s="2"/>
      <c r="AM24" s="111"/>
      <c r="AN24" s="1" t="s">
        <v>310</v>
      </c>
      <c r="AR24" s="24"/>
      <c r="AS24" s="13"/>
      <c r="BG24" s="215" t="str">
        <f>IF(AF24="CUMPLIDA","CERRADO","ABIERTO")</f>
        <v>CERRADO</v>
      </c>
      <c r="BI24" s="225" t="s">
        <v>441</v>
      </c>
      <c r="BK24" s="18"/>
    </row>
    <row r="25" spans="1:87" s="215" customFormat="1" ht="35.1" customHeight="1" x14ac:dyDescent="0.25">
      <c r="A25" s="267">
        <v>86</v>
      </c>
      <c r="B25" s="216"/>
      <c r="C25" s="214" t="s">
        <v>78</v>
      </c>
      <c r="E25" s="270"/>
      <c r="F25" s="216" t="s">
        <v>131</v>
      </c>
      <c r="G25" s="268" t="s">
        <v>183</v>
      </c>
      <c r="H25" s="269"/>
      <c r="I25" s="269" t="s">
        <v>184</v>
      </c>
      <c r="J25" s="269" t="s">
        <v>185</v>
      </c>
      <c r="K25" s="214" t="s">
        <v>186</v>
      </c>
      <c r="L25" s="214" t="s">
        <v>187</v>
      </c>
      <c r="M25" s="215">
        <v>2</v>
      </c>
      <c r="O25" s="214"/>
      <c r="P25" s="214" t="s">
        <v>188</v>
      </c>
      <c r="Q25" s="214"/>
      <c r="S25" s="25"/>
      <c r="T25" s="13">
        <v>1</v>
      </c>
      <c r="U25" s="25" t="s">
        <v>189</v>
      </c>
      <c r="V25" s="51">
        <v>44075</v>
      </c>
      <c r="W25" s="51">
        <v>44377</v>
      </c>
      <c r="X25" s="38"/>
      <c r="Y25" s="56" t="s">
        <v>316</v>
      </c>
      <c r="AA25" s="40" t="str">
        <f t="shared" si="10"/>
        <v/>
      </c>
      <c r="AB25" s="41" t="str">
        <f t="shared" si="8"/>
        <v/>
      </c>
      <c r="AC25" s="42" t="str">
        <f t="shared" si="9"/>
        <v/>
      </c>
      <c r="AD25" s="39" t="s">
        <v>313</v>
      </c>
      <c r="AE25" s="214"/>
      <c r="AF25" s="17"/>
      <c r="AG25" s="216"/>
      <c r="AH25" s="56"/>
      <c r="AJ25" s="44"/>
      <c r="AK25" s="45"/>
      <c r="AL25" s="2"/>
      <c r="AM25" s="111"/>
      <c r="AN25" s="112"/>
      <c r="AR25" s="24"/>
      <c r="AS25" s="13"/>
      <c r="BG25" s="215" t="s">
        <v>439</v>
      </c>
      <c r="BH25" s="104" t="s">
        <v>428</v>
      </c>
      <c r="BI25" s="228" t="s">
        <v>440</v>
      </c>
      <c r="BK25" s="18"/>
    </row>
    <row r="26" spans="1:87" s="215" customFormat="1" ht="35.1" customHeight="1" x14ac:dyDescent="0.25">
      <c r="A26" s="267"/>
      <c r="B26" s="216"/>
      <c r="C26" s="214" t="s">
        <v>78</v>
      </c>
      <c r="E26" s="270"/>
      <c r="F26" s="216" t="s">
        <v>131</v>
      </c>
      <c r="G26" s="268"/>
      <c r="H26" s="269"/>
      <c r="I26" s="269"/>
      <c r="J26" s="269"/>
      <c r="K26" s="25" t="s">
        <v>186</v>
      </c>
      <c r="L26" s="25" t="s">
        <v>187</v>
      </c>
      <c r="M26" s="215">
        <v>4</v>
      </c>
      <c r="O26" s="214"/>
      <c r="P26" s="214" t="s">
        <v>188</v>
      </c>
      <c r="Q26" s="214"/>
      <c r="S26" s="25"/>
      <c r="T26" s="13">
        <v>1</v>
      </c>
      <c r="U26" s="25" t="s">
        <v>190</v>
      </c>
      <c r="V26" s="51">
        <v>44075</v>
      </c>
      <c r="W26" s="51">
        <v>44377</v>
      </c>
      <c r="X26" s="38"/>
      <c r="Y26" s="56" t="s">
        <v>317</v>
      </c>
      <c r="Z26" s="36"/>
      <c r="AA26" s="40" t="str">
        <f t="shared" si="10"/>
        <v/>
      </c>
      <c r="AB26" s="41" t="str">
        <f t="shared" si="8"/>
        <v/>
      </c>
      <c r="AC26" s="42" t="str">
        <f t="shared" si="9"/>
        <v/>
      </c>
      <c r="AD26" s="39" t="s">
        <v>313</v>
      </c>
      <c r="AE26" s="214"/>
      <c r="AF26" s="17"/>
      <c r="AG26" s="216"/>
      <c r="AH26" s="57"/>
      <c r="AJ26" s="44"/>
      <c r="AK26" s="45"/>
      <c r="AL26" s="2"/>
      <c r="AM26" s="111"/>
      <c r="AN26" s="112"/>
      <c r="AR26" s="24"/>
      <c r="AS26" s="13"/>
      <c r="BG26" s="215" t="s">
        <v>439</v>
      </c>
      <c r="BH26" s="104" t="s">
        <v>428</v>
      </c>
      <c r="BI26" s="228" t="s">
        <v>440</v>
      </c>
      <c r="BK26" s="18"/>
    </row>
    <row r="27" spans="1:87" s="215" customFormat="1" ht="35.1" customHeight="1" x14ac:dyDescent="0.25">
      <c r="A27" s="267">
        <v>86</v>
      </c>
      <c r="B27" s="216"/>
      <c r="C27" s="214" t="s">
        <v>78</v>
      </c>
      <c r="E27" s="270"/>
      <c r="F27" s="216" t="s">
        <v>131</v>
      </c>
      <c r="G27" s="269" t="s">
        <v>191</v>
      </c>
      <c r="H27" s="214"/>
      <c r="I27" s="269" t="s">
        <v>192</v>
      </c>
      <c r="J27" s="269" t="s">
        <v>193</v>
      </c>
      <c r="K27" s="214" t="s">
        <v>194</v>
      </c>
      <c r="L27" s="214" t="s">
        <v>149</v>
      </c>
      <c r="M27" s="215">
        <v>2</v>
      </c>
      <c r="O27" s="214"/>
      <c r="P27" s="214" t="s">
        <v>195</v>
      </c>
      <c r="Q27" s="214"/>
      <c r="S27" s="25"/>
      <c r="T27" s="13">
        <v>1</v>
      </c>
      <c r="U27" s="25" t="s">
        <v>196</v>
      </c>
      <c r="V27" s="51">
        <v>44075</v>
      </c>
      <c r="W27" s="51">
        <v>44377</v>
      </c>
      <c r="X27" s="38"/>
      <c r="Y27" s="222" t="s">
        <v>311</v>
      </c>
      <c r="Z27" s="39"/>
      <c r="AA27" s="40" t="str">
        <f t="shared" si="10"/>
        <v/>
      </c>
      <c r="AB27" s="41" t="str">
        <f t="shared" si="8"/>
        <v/>
      </c>
      <c r="AC27" s="42" t="str">
        <f t="shared" si="9"/>
        <v/>
      </c>
      <c r="AD27" s="39" t="s">
        <v>313</v>
      </c>
      <c r="AE27" s="214"/>
      <c r="AF27" s="17"/>
      <c r="AG27" s="216"/>
      <c r="AH27" s="222"/>
      <c r="AI27" s="43"/>
      <c r="AJ27" s="44"/>
      <c r="AK27" s="45"/>
      <c r="AL27" s="2"/>
      <c r="AM27" s="111"/>
      <c r="AN27" s="1" t="s">
        <v>310</v>
      </c>
      <c r="AR27" s="24"/>
      <c r="AS27" s="13"/>
      <c r="BG27" s="215" t="s">
        <v>299</v>
      </c>
      <c r="BI27" s="225" t="s">
        <v>441</v>
      </c>
      <c r="BK27" s="18"/>
    </row>
    <row r="28" spans="1:87" s="215" customFormat="1" ht="35.1" customHeight="1" x14ac:dyDescent="0.25">
      <c r="A28" s="267"/>
      <c r="B28" s="216"/>
      <c r="C28" s="214" t="s">
        <v>78</v>
      </c>
      <c r="E28" s="270"/>
      <c r="F28" s="216" t="s">
        <v>131</v>
      </c>
      <c r="G28" s="269"/>
      <c r="H28" s="214"/>
      <c r="I28" s="269"/>
      <c r="J28" s="269"/>
      <c r="K28" s="214" t="s">
        <v>197</v>
      </c>
      <c r="L28" s="214" t="s">
        <v>181</v>
      </c>
      <c r="M28" s="215">
        <v>1</v>
      </c>
      <c r="O28" s="214"/>
      <c r="P28" s="214" t="s">
        <v>150</v>
      </c>
      <c r="Q28" s="214"/>
      <c r="S28" s="214"/>
      <c r="T28" s="13">
        <v>1</v>
      </c>
      <c r="U28" s="25" t="s">
        <v>182</v>
      </c>
      <c r="V28" s="51">
        <v>44075</v>
      </c>
      <c r="W28" s="51">
        <v>44377</v>
      </c>
      <c r="X28" s="38">
        <v>44286</v>
      </c>
      <c r="Y28" s="222" t="s">
        <v>303</v>
      </c>
      <c r="Z28" s="95">
        <v>1</v>
      </c>
      <c r="AA28" s="44">
        <f t="shared" si="10"/>
        <v>1</v>
      </c>
      <c r="AB28" s="45">
        <f t="shared" si="8"/>
        <v>1</v>
      </c>
      <c r="AC28" s="42" t="str">
        <f t="shared" si="9"/>
        <v>OK</v>
      </c>
      <c r="AD28" s="96" t="s">
        <v>302</v>
      </c>
      <c r="AE28" s="214"/>
      <c r="AF28" s="17" t="str">
        <f>IF(AB28=100%,IF(AB28&gt;25%,"CUMPLIDA","PENDIENTE"),IF(AB28&lt;10%,"INCUMPLIDA","PENDIENTE"))</f>
        <v>CUMPLIDA</v>
      </c>
      <c r="AG28" s="216"/>
      <c r="AH28" s="114"/>
      <c r="AI28" s="43"/>
      <c r="AJ28" s="44"/>
      <c r="AK28" s="45"/>
      <c r="AL28" s="2"/>
      <c r="AM28" s="111"/>
      <c r="AN28" s="1" t="s">
        <v>310</v>
      </c>
      <c r="AR28" s="24"/>
      <c r="AS28" s="13"/>
      <c r="BG28" s="215" t="str">
        <f>IF(AF28="CUMPLIDA","CERRADO","ABIERTO")</f>
        <v>CERRADO</v>
      </c>
      <c r="BI28" s="225" t="s">
        <v>441</v>
      </c>
      <c r="BK28" s="18"/>
    </row>
    <row r="29" spans="1:87" s="184" customFormat="1" ht="35.1" customHeight="1" x14ac:dyDescent="0.25">
      <c r="A29" s="274">
        <v>86</v>
      </c>
      <c r="B29" s="183"/>
      <c r="C29" s="212" t="s">
        <v>78</v>
      </c>
      <c r="E29" s="295"/>
      <c r="F29" s="183" t="s">
        <v>131</v>
      </c>
      <c r="G29" s="274" t="s">
        <v>198</v>
      </c>
      <c r="H29" s="212"/>
      <c r="I29" s="275" t="s">
        <v>199</v>
      </c>
      <c r="J29" s="275" t="s">
        <v>200</v>
      </c>
      <c r="K29" s="212" t="s">
        <v>201</v>
      </c>
      <c r="L29" s="212" t="s">
        <v>202</v>
      </c>
      <c r="M29" s="184">
        <v>100</v>
      </c>
      <c r="O29" s="212"/>
      <c r="P29" s="212" t="s">
        <v>203</v>
      </c>
      <c r="Q29" s="212"/>
      <c r="S29" s="212"/>
      <c r="T29" s="189">
        <v>1</v>
      </c>
      <c r="U29" s="182" t="s">
        <v>204</v>
      </c>
      <c r="V29" s="246">
        <v>44075</v>
      </c>
      <c r="W29" s="246">
        <v>44227</v>
      </c>
      <c r="X29" s="247">
        <v>44196</v>
      </c>
      <c r="Y29" s="212" t="s">
        <v>367</v>
      </c>
      <c r="Z29" s="248">
        <v>100</v>
      </c>
      <c r="AA29" s="249">
        <f>(IF(Z29="","",IF(OR($M29=0,$M29="",X29=""),"",Z29/$M29)))</f>
        <v>1</v>
      </c>
      <c r="AB29" s="250">
        <f t="shared" si="8"/>
        <v>1</v>
      </c>
      <c r="AC29" s="42" t="str">
        <f t="shared" si="9"/>
        <v>OK</v>
      </c>
      <c r="AD29" s="251" t="s">
        <v>318</v>
      </c>
      <c r="AE29" s="212"/>
      <c r="AF29" s="196"/>
      <c r="AG29" s="183"/>
      <c r="AH29" s="251"/>
      <c r="AI29" s="252"/>
      <c r="AJ29" s="253"/>
      <c r="AK29" s="254"/>
      <c r="AL29" s="42"/>
      <c r="AM29" s="255"/>
      <c r="AN29" s="1" t="s">
        <v>310</v>
      </c>
      <c r="AO29" s="215"/>
      <c r="AP29" s="215"/>
      <c r="AQ29" s="215"/>
      <c r="AR29" s="24"/>
      <c r="AS29" s="13"/>
      <c r="AT29" s="215"/>
      <c r="AU29" s="215"/>
      <c r="AV29" s="215"/>
      <c r="AW29" s="215"/>
      <c r="AX29" s="215"/>
      <c r="AY29" s="215"/>
      <c r="AZ29" s="215"/>
      <c r="BA29" s="215"/>
      <c r="BB29" s="215"/>
      <c r="BC29" s="215"/>
      <c r="BD29" s="215"/>
      <c r="BE29" s="215"/>
      <c r="BF29" s="215"/>
      <c r="BG29" s="184" t="s">
        <v>299</v>
      </c>
      <c r="BI29" s="225" t="s">
        <v>441</v>
      </c>
      <c r="BJ29" s="215"/>
      <c r="BK29" s="18"/>
      <c r="BL29" s="215"/>
      <c r="BM29" s="215"/>
      <c r="BN29" s="215"/>
      <c r="BO29" s="215"/>
      <c r="BP29" s="215"/>
      <c r="BQ29" s="215"/>
      <c r="BR29" s="215"/>
      <c r="BS29" s="215"/>
      <c r="BT29" s="215"/>
      <c r="BU29" s="215"/>
      <c r="BV29" s="215"/>
      <c r="BW29" s="215"/>
      <c r="BX29" s="215"/>
      <c r="BY29" s="215"/>
      <c r="BZ29" s="215"/>
      <c r="CA29" s="215"/>
      <c r="CB29" s="215"/>
      <c r="CC29" s="215"/>
      <c r="CD29" s="215"/>
      <c r="CE29" s="215"/>
      <c r="CF29" s="215"/>
      <c r="CG29" s="215"/>
      <c r="CH29" s="215"/>
      <c r="CI29" s="215"/>
    </row>
    <row r="30" spans="1:87" s="184" customFormat="1" ht="35.1" customHeight="1" x14ac:dyDescent="0.25">
      <c r="A30" s="274"/>
      <c r="B30" s="183"/>
      <c r="C30" s="212" t="s">
        <v>78</v>
      </c>
      <c r="E30" s="295"/>
      <c r="F30" s="183" t="s">
        <v>131</v>
      </c>
      <c r="G30" s="274"/>
      <c r="H30" s="275" t="s">
        <v>396</v>
      </c>
      <c r="I30" s="275"/>
      <c r="J30" s="275"/>
      <c r="K30" s="275" t="s">
        <v>205</v>
      </c>
      <c r="L30" s="212" t="s">
        <v>206</v>
      </c>
      <c r="M30" s="184">
        <v>70</v>
      </c>
      <c r="O30" s="212"/>
      <c r="P30" s="212" t="s">
        <v>203</v>
      </c>
      <c r="Q30" s="212"/>
      <c r="S30" s="212"/>
      <c r="T30" s="189">
        <v>1</v>
      </c>
      <c r="U30" s="182" t="s">
        <v>207</v>
      </c>
      <c r="V30" s="246">
        <v>44075</v>
      </c>
      <c r="W30" s="246">
        <v>44227</v>
      </c>
      <c r="X30" s="247">
        <v>44196</v>
      </c>
      <c r="Y30" s="212" t="s">
        <v>368</v>
      </c>
      <c r="Z30" s="248">
        <v>70</v>
      </c>
      <c r="AA30" s="249">
        <f>(IF(Z30="","",IF(OR($M30=0,$M30="",X30=""),"",Z30/$M30)))</f>
        <v>1</v>
      </c>
      <c r="AB30" s="250">
        <f t="shared" si="8"/>
        <v>1</v>
      </c>
      <c r="AC30" s="42" t="str">
        <f t="shared" si="9"/>
        <v>OK</v>
      </c>
      <c r="AD30" s="251" t="s">
        <v>319</v>
      </c>
      <c r="AE30" s="212"/>
      <c r="AF30" s="196"/>
      <c r="AG30" s="183"/>
      <c r="AH30" s="251"/>
      <c r="AJ30" s="253"/>
      <c r="AK30" s="254"/>
      <c r="AL30" s="42"/>
      <c r="AM30" s="255"/>
      <c r="AN30" s="1" t="s">
        <v>310</v>
      </c>
      <c r="AO30" s="215"/>
      <c r="AP30" s="215"/>
      <c r="AQ30" s="215"/>
      <c r="AR30" s="24"/>
      <c r="AS30" s="13"/>
      <c r="AT30" s="215"/>
      <c r="AU30" s="215"/>
      <c r="AV30" s="215"/>
      <c r="AW30" s="215"/>
      <c r="AX30" s="215"/>
      <c r="AY30" s="215"/>
      <c r="AZ30" s="215"/>
      <c r="BA30" s="215"/>
      <c r="BB30" s="215"/>
      <c r="BC30" s="215"/>
      <c r="BD30" s="215"/>
      <c r="BE30" s="215"/>
      <c r="BF30" s="215"/>
      <c r="BG30" s="184" t="s">
        <v>299</v>
      </c>
      <c r="BI30" s="225" t="s">
        <v>441</v>
      </c>
      <c r="BJ30" s="215"/>
      <c r="BK30" s="18"/>
      <c r="BL30" s="215"/>
      <c r="BM30" s="215"/>
      <c r="BN30" s="215"/>
      <c r="BO30" s="215"/>
      <c r="BP30" s="215"/>
      <c r="BQ30" s="215"/>
      <c r="BR30" s="215"/>
      <c r="BS30" s="215"/>
      <c r="BT30" s="215"/>
      <c r="BU30" s="215"/>
      <c r="BV30" s="215"/>
      <c r="BW30" s="215"/>
      <c r="BX30" s="215"/>
      <c r="BY30" s="215"/>
      <c r="BZ30" s="215"/>
      <c r="CA30" s="215"/>
      <c r="CB30" s="215"/>
      <c r="CC30" s="215"/>
      <c r="CD30" s="215"/>
      <c r="CE30" s="215"/>
      <c r="CF30" s="215"/>
      <c r="CG30" s="215"/>
      <c r="CH30" s="215"/>
      <c r="CI30" s="215"/>
    </row>
    <row r="31" spans="1:87" s="184" customFormat="1" ht="35.1" customHeight="1" x14ac:dyDescent="0.25">
      <c r="A31" s="274"/>
      <c r="B31" s="183"/>
      <c r="C31" s="212" t="s">
        <v>78</v>
      </c>
      <c r="E31" s="295"/>
      <c r="F31" s="183" t="s">
        <v>131</v>
      </c>
      <c r="G31" s="274"/>
      <c r="H31" s="275"/>
      <c r="I31" s="275"/>
      <c r="J31" s="275"/>
      <c r="K31" s="275"/>
      <c r="L31" s="256" t="s">
        <v>208</v>
      </c>
      <c r="M31" s="256">
        <v>70</v>
      </c>
      <c r="N31" s="256"/>
      <c r="O31" s="257"/>
      <c r="P31" s="256" t="s">
        <v>203</v>
      </c>
      <c r="Q31" s="257"/>
      <c r="R31" s="246"/>
      <c r="S31" s="257"/>
      <c r="T31" s="189">
        <v>1</v>
      </c>
      <c r="U31" s="257" t="s">
        <v>209</v>
      </c>
      <c r="V31" s="246">
        <v>44075</v>
      </c>
      <c r="W31" s="246">
        <v>44227</v>
      </c>
      <c r="X31" s="247">
        <v>44196</v>
      </c>
      <c r="Y31" s="212" t="s">
        <v>368</v>
      </c>
      <c r="Z31" s="184">
        <v>70</v>
      </c>
      <c r="AA31" s="249">
        <f>(IF(Z31="","",IF(OR($M31=0,$M31="",X31=""),"",Z31/$M31)))</f>
        <v>1</v>
      </c>
      <c r="AB31" s="250">
        <f t="shared" si="8"/>
        <v>1</v>
      </c>
      <c r="AC31" s="42" t="str">
        <f t="shared" si="9"/>
        <v>OK</v>
      </c>
      <c r="AD31" s="251" t="s">
        <v>319</v>
      </c>
      <c r="AE31" s="212"/>
      <c r="AF31" s="196"/>
      <c r="AG31" s="183"/>
      <c r="AH31" s="251"/>
      <c r="AJ31" s="253"/>
      <c r="AK31" s="254"/>
      <c r="AL31" s="42"/>
      <c r="AM31" s="255"/>
      <c r="AN31" s="1" t="s">
        <v>310</v>
      </c>
      <c r="AO31" s="215"/>
      <c r="AP31" s="215"/>
      <c r="AQ31" s="215"/>
      <c r="AR31" s="215"/>
      <c r="AS31" s="24"/>
      <c r="AT31" s="13"/>
      <c r="AU31" s="215"/>
      <c r="AV31" s="215"/>
      <c r="AW31" s="215"/>
      <c r="AX31" s="215"/>
      <c r="AY31" s="215"/>
      <c r="AZ31" s="215"/>
      <c r="BA31" s="215"/>
      <c r="BB31" s="215"/>
      <c r="BC31" s="215"/>
      <c r="BD31" s="215"/>
      <c r="BE31" s="215"/>
      <c r="BF31" s="215"/>
      <c r="BG31" s="215" t="s">
        <v>299</v>
      </c>
      <c r="BH31" s="215"/>
      <c r="BI31" s="225" t="s">
        <v>441</v>
      </c>
      <c r="BJ31" s="215"/>
      <c r="BK31" s="18"/>
      <c r="BL31" s="215"/>
      <c r="BM31" s="215"/>
      <c r="BN31" s="215"/>
      <c r="BO31" s="215"/>
      <c r="BP31" s="215"/>
      <c r="BQ31" s="215"/>
      <c r="BR31" s="215"/>
      <c r="BS31" s="215"/>
      <c r="BT31" s="215"/>
      <c r="BU31" s="215"/>
      <c r="BV31" s="215"/>
      <c r="BW31" s="215"/>
      <c r="BX31" s="215"/>
      <c r="BY31" s="215"/>
      <c r="BZ31" s="215"/>
      <c r="CA31" s="215"/>
      <c r="CB31" s="215"/>
      <c r="CC31" s="215"/>
      <c r="CD31" s="215"/>
      <c r="CE31" s="215"/>
      <c r="CF31" s="215"/>
      <c r="CG31" s="215"/>
      <c r="CH31" s="215"/>
      <c r="CI31" s="215"/>
    </row>
    <row r="32" spans="1:87" s="215" customFormat="1" ht="35.1" customHeight="1" x14ac:dyDescent="0.25">
      <c r="A32" s="267">
        <v>86</v>
      </c>
      <c r="B32" s="216"/>
      <c r="C32" s="214" t="s">
        <v>78</v>
      </c>
      <c r="E32" s="270"/>
      <c r="F32" s="216" t="s">
        <v>131</v>
      </c>
      <c r="G32" s="268" t="s">
        <v>91</v>
      </c>
      <c r="H32" s="120" t="s">
        <v>395</v>
      </c>
      <c r="I32" s="269" t="s">
        <v>210</v>
      </c>
      <c r="J32" s="276" t="s">
        <v>211</v>
      </c>
      <c r="K32" s="120" t="s">
        <v>212</v>
      </c>
      <c r="L32" s="224" t="s">
        <v>213</v>
      </c>
      <c r="M32" s="224">
        <v>100</v>
      </c>
      <c r="N32" s="224"/>
      <c r="O32" s="224"/>
      <c r="P32" s="59" t="s">
        <v>214</v>
      </c>
      <c r="Q32" s="224"/>
      <c r="R32" s="51"/>
      <c r="S32" s="224"/>
      <c r="T32" s="13">
        <v>1</v>
      </c>
      <c r="U32" s="224" t="s">
        <v>215</v>
      </c>
      <c r="V32" s="51">
        <v>44075</v>
      </c>
      <c r="W32" s="63">
        <v>44255</v>
      </c>
      <c r="X32" s="38">
        <v>44286</v>
      </c>
      <c r="Y32" s="101" t="s">
        <v>370</v>
      </c>
      <c r="Z32" s="2">
        <v>100</v>
      </c>
      <c r="AA32" s="44">
        <f>(IF(Z32="","",IF(OR($M32=0,$M32="",X32=""),"",Z32/$M32)))</f>
        <v>1</v>
      </c>
      <c r="AB32" s="48">
        <f t="shared" si="8"/>
        <v>1</v>
      </c>
      <c r="AC32" s="42" t="str">
        <f t="shared" si="9"/>
        <v>OK</v>
      </c>
      <c r="AD32" s="108"/>
      <c r="AE32" s="214"/>
      <c r="AF32" s="17" t="str">
        <f>IF(AB32=100%,IF(AB32&gt;25%,"CUMPLIDA","PENDIENTE"),IF(AB32&lt;25%,"INCUMPLIDA","PENDIENTE"))</f>
        <v>CUMPLIDA</v>
      </c>
      <c r="AG32" s="216"/>
      <c r="AH32" s="56"/>
      <c r="AJ32" s="44"/>
      <c r="AK32" s="45"/>
      <c r="AL32" s="2"/>
      <c r="AM32" s="111"/>
      <c r="AN32" s="1" t="s">
        <v>310</v>
      </c>
      <c r="AS32" s="24"/>
      <c r="AT32" s="13"/>
      <c r="BG32" s="215" t="str">
        <f>IF(AF32="CUMPLIDA","CERRADO","ABIERTO")</f>
        <v>CERRADO</v>
      </c>
      <c r="BI32" s="225" t="s">
        <v>441</v>
      </c>
      <c r="BK32" s="18"/>
    </row>
    <row r="33" spans="1:87" s="215" customFormat="1" ht="35.1" customHeight="1" x14ac:dyDescent="0.25">
      <c r="A33" s="267"/>
      <c r="B33" s="216"/>
      <c r="C33" s="214" t="s">
        <v>78</v>
      </c>
      <c r="E33" s="270"/>
      <c r="F33" s="216" t="s">
        <v>131</v>
      </c>
      <c r="G33" s="268"/>
      <c r="H33" s="224"/>
      <c r="I33" s="269"/>
      <c r="J33" s="276"/>
      <c r="K33" s="224" t="s">
        <v>186</v>
      </c>
      <c r="L33" s="120" t="s">
        <v>187</v>
      </c>
      <c r="M33" s="224">
        <v>2</v>
      </c>
      <c r="N33" s="224"/>
      <c r="O33" s="224"/>
      <c r="P33" s="59" t="s">
        <v>216</v>
      </c>
      <c r="Q33" s="224"/>
      <c r="R33" s="51"/>
      <c r="S33" s="224"/>
      <c r="T33" s="13">
        <v>1</v>
      </c>
      <c r="U33" s="224" t="s">
        <v>189</v>
      </c>
      <c r="V33" s="51">
        <v>44075</v>
      </c>
      <c r="W33" s="63">
        <v>44255</v>
      </c>
      <c r="X33" s="38"/>
      <c r="Y33" s="56" t="s">
        <v>321</v>
      </c>
      <c r="Z33" s="43"/>
      <c r="AA33" s="44" t="str">
        <f t="shared" ref="AA33:AA40" si="11">(IF(Z33="","",IF(OR($M33=0,$M33="",X33=""),"",Z33/$M33)))</f>
        <v/>
      </c>
      <c r="AB33" s="48" t="str">
        <f t="shared" si="8"/>
        <v/>
      </c>
      <c r="AC33" s="42" t="str">
        <f t="shared" si="9"/>
        <v/>
      </c>
      <c r="AD33" s="39" t="s">
        <v>313</v>
      </c>
      <c r="AE33" s="214"/>
      <c r="AF33" s="17"/>
      <c r="AG33" s="216"/>
      <c r="AH33" s="56"/>
      <c r="AI33" s="43"/>
      <c r="AJ33" s="44"/>
      <c r="AK33" s="45"/>
      <c r="AL33" s="2"/>
      <c r="AM33" s="111"/>
      <c r="AN33" s="112"/>
      <c r="AS33" s="24"/>
      <c r="AT33" s="13"/>
      <c r="BG33" s="215" t="s">
        <v>439</v>
      </c>
      <c r="BH33" s="104" t="s">
        <v>428</v>
      </c>
      <c r="BI33" s="228" t="s">
        <v>440</v>
      </c>
      <c r="BK33" s="18"/>
    </row>
    <row r="34" spans="1:87" s="215" customFormat="1" ht="35.1" customHeight="1" x14ac:dyDescent="0.25">
      <c r="A34" s="267"/>
      <c r="B34" s="216"/>
      <c r="C34" s="214" t="s">
        <v>78</v>
      </c>
      <c r="E34" s="270"/>
      <c r="F34" s="216" t="s">
        <v>131</v>
      </c>
      <c r="G34" s="268"/>
      <c r="H34" s="224"/>
      <c r="I34" s="269"/>
      <c r="J34" s="276"/>
      <c r="K34" s="224" t="s">
        <v>186</v>
      </c>
      <c r="L34" s="120" t="s">
        <v>187</v>
      </c>
      <c r="M34" s="224">
        <v>4</v>
      </c>
      <c r="N34" s="224"/>
      <c r="O34" s="224"/>
      <c r="P34" s="59" t="s">
        <v>216</v>
      </c>
      <c r="Q34" s="224"/>
      <c r="R34" s="51"/>
      <c r="S34" s="224"/>
      <c r="T34" s="13">
        <v>1</v>
      </c>
      <c r="U34" s="224" t="s">
        <v>190</v>
      </c>
      <c r="V34" s="51">
        <v>44075</v>
      </c>
      <c r="W34" s="63">
        <v>44255</v>
      </c>
      <c r="X34" s="38"/>
      <c r="Y34" s="56" t="s">
        <v>321</v>
      </c>
      <c r="Z34" s="43"/>
      <c r="AA34" s="44" t="str">
        <f t="shared" si="11"/>
        <v/>
      </c>
      <c r="AB34" s="48" t="str">
        <f t="shared" si="8"/>
        <v/>
      </c>
      <c r="AC34" s="42" t="str">
        <f t="shared" si="9"/>
        <v/>
      </c>
      <c r="AD34" s="39" t="s">
        <v>313</v>
      </c>
      <c r="AE34" s="214"/>
      <c r="AF34" s="17"/>
      <c r="AG34" s="216"/>
      <c r="AH34" s="56"/>
      <c r="AI34" s="43"/>
      <c r="AJ34" s="44"/>
      <c r="AK34" s="45"/>
      <c r="AL34" s="2"/>
      <c r="AM34" s="111"/>
      <c r="AN34" s="112"/>
      <c r="AS34" s="24"/>
      <c r="AT34" s="13"/>
      <c r="BG34" s="215" t="s">
        <v>439</v>
      </c>
      <c r="BH34" s="104" t="s">
        <v>428</v>
      </c>
      <c r="BI34" s="228" t="s">
        <v>440</v>
      </c>
      <c r="BK34" s="18"/>
    </row>
    <row r="35" spans="1:87" s="215" customFormat="1" ht="35.1" customHeight="1" x14ac:dyDescent="0.25">
      <c r="A35" s="267">
        <v>86</v>
      </c>
      <c r="B35" s="216"/>
      <c r="C35" s="214" t="s">
        <v>78</v>
      </c>
      <c r="E35" s="270"/>
      <c r="F35" s="216" t="s">
        <v>131</v>
      </c>
      <c r="G35" s="267" t="s">
        <v>217</v>
      </c>
      <c r="H35" s="224"/>
      <c r="I35" s="269" t="s">
        <v>218</v>
      </c>
      <c r="J35" s="276" t="s">
        <v>219</v>
      </c>
      <c r="K35" s="224" t="s">
        <v>186</v>
      </c>
      <c r="L35" s="120" t="s">
        <v>187</v>
      </c>
      <c r="M35" s="224">
        <v>2</v>
      </c>
      <c r="N35" s="224"/>
      <c r="O35" s="224"/>
      <c r="P35" s="59" t="s">
        <v>216</v>
      </c>
      <c r="Q35" s="224"/>
      <c r="R35" s="51"/>
      <c r="S35" s="224"/>
      <c r="T35" s="13">
        <v>1</v>
      </c>
      <c r="U35" s="224" t="s">
        <v>189</v>
      </c>
      <c r="V35" s="51">
        <v>44075</v>
      </c>
      <c r="W35" s="63">
        <v>44255</v>
      </c>
      <c r="X35" s="38"/>
      <c r="Y35" s="56" t="s">
        <v>321</v>
      </c>
      <c r="Z35" s="43"/>
      <c r="AA35" s="44" t="str">
        <f t="shared" si="11"/>
        <v/>
      </c>
      <c r="AB35" s="48" t="str">
        <f t="shared" si="8"/>
        <v/>
      </c>
      <c r="AC35" s="42" t="str">
        <f t="shared" si="9"/>
        <v/>
      </c>
      <c r="AD35" s="39" t="s">
        <v>313</v>
      </c>
      <c r="AE35" s="214"/>
      <c r="AF35" s="17"/>
      <c r="AG35" s="216"/>
      <c r="AH35" s="56"/>
      <c r="AI35" s="43"/>
      <c r="AJ35" s="44"/>
      <c r="AK35" s="45"/>
      <c r="AL35" s="2"/>
      <c r="AM35" s="111"/>
      <c r="AN35" s="112"/>
      <c r="AS35" s="24"/>
      <c r="AT35" s="13"/>
      <c r="BG35" s="215" t="s">
        <v>439</v>
      </c>
      <c r="BH35" s="104" t="s">
        <v>428</v>
      </c>
      <c r="BI35" s="228" t="s">
        <v>440</v>
      </c>
      <c r="BK35" s="18"/>
    </row>
    <row r="36" spans="1:87" s="215" customFormat="1" ht="35.1" customHeight="1" x14ac:dyDescent="0.25">
      <c r="A36" s="267"/>
      <c r="B36" s="216"/>
      <c r="C36" s="214" t="s">
        <v>78</v>
      </c>
      <c r="E36" s="270"/>
      <c r="F36" s="216" t="s">
        <v>131</v>
      </c>
      <c r="G36" s="267"/>
      <c r="H36" s="224"/>
      <c r="I36" s="269"/>
      <c r="J36" s="276"/>
      <c r="K36" s="224" t="s">
        <v>186</v>
      </c>
      <c r="L36" s="120" t="s">
        <v>187</v>
      </c>
      <c r="M36" s="224">
        <v>4</v>
      </c>
      <c r="N36" s="224"/>
      <c r="O36" s="224"/>
      <c r="P36" s="59" t="s">
        <v>216</v>
      </c>
      <c r="Q36" s="224"/>
      <c r="R36" s="51"/>
      <c r="S36" s="224"/>
      <c r="T36" s="13">
        <v>1</v>
      </c>
      <c r="U36" s="224" t="s">
        <v>190</v>
      </c>
      <c r="V36" s="51">
        <v>44075</v>
      </c>
      <c r="W36" s="63">
        <v>44255</v>
      </c>
      <c r="X36" s="38"/>
      <c r="Y36" s="56" t="s">
        <v>321</v>
      </c>
      <c r="Z36" s="43"/>
      <c r="AA36" s="44" t="str">
        <f t="shared" si="11"/>
        <v/>
      </c>
      <c r="AB36" s="48" t="str">
        <f t="shared" si="8"/>
        <v/>
      </c>
      <c r="AC36" s="42" t="str">
        <f t="shared" si="9"/>
        <v/>
      </c>
      <c r="AD36" s="39" t="s">
        <v>313</v>
      </c>
      <c r="AE36" s="214"/>
      <c r="AF36" s="17"/>
      <c r="AG36" s="216"/>
      <c r="AH36" s="56"/>
      <c r="AI36" s="43"/>
      <c r="AJ36" s="44"/>
      <c r="AK36" s="45"/>
      <c r="AL36" s="2"/>
      <c r="AM36" s="111"/>
      <c r="AN36" s="112"/>
      <c r="AS36" s="24"/>
      <c r="AT36" s="13"/>
      <c r="BG36" s="215" t="s">
        <v>439</v>
      </c>
      <c r="BH36" s="104" t="s">
        <v>428</v>
      </c>
      <c r="BI36" s="228" t="s">
        <v>440</v>
      </c>
      <c r="BK36" s="18"/>
    </row>
    <row r="37" spans="1:87" s="215" customFormat="1" ht="35.1" customHeight="1" x14ac:dyDescent="0.25">
      <c r="A37" s="267">
        <v>86</v>
      </c>
      <c r="B37" s="216"/>
      <c r="C37" s="214" t="s">
        <v>78</v>
      </c>
      <c r="E37" s="270"/>
      <c r="F37" s="216" t="s">
        <v>131</v>
      </c>
      <c r="G37" s="268" t="s">
        <v>220</v>
      </c>
      <c r="H37" s="120" t="s">
        <v>397</v>
      </c>
      <c r="I37" s="269" t="s">
        <v>221</v>
      </c>
      <c r="J37" s="269" t="s">
        <v>222</v>
      </c>
      <c r="K37" s="120" t="s">
        <v>223</v>
      </c>
      <c r="L37" s="224" t="s">
        <v>224</v>
      </c>
      <c r="M37" s="224">
        <v>100</v>
      </c>
      <c r="N37" s="224"/>
      <c r="O37" s="224"/>
      <c r="P37" s="59" t="s">
        <v>216</v>
      </c>
      <c r="Q37" s="224"/>
      <c r="R37" s="51"/>
      <c r="S37" s="224"/>
      <c r="T37" s="13">
        <v>1</v>
      </c>
      <c r="U37" s="224" t="s">
        <v>225</v>
      </c>
      <c r="V37" s="51">
        <v>44075</v>
      </c>
      <c r="W37" s="63">
        <v>44255</v>
      </c>
      <c r="X37" s="38">
        <v>44286</v>
      </c>
      <c r="Y37" s="102" t="s">
        <v>369</v>
      </c>
      <c r="Z37" s="43">
        <v>100</v>
      </c>
      <c r="AA37" s="44">
        <f t="shared" si="11"/>
        <v>1</v>
      </c>
      <c r="AB37" s="48">
        <f t="shared" si="8"/>
        <v>1</v>
      </c>
      <c r="AC37" s="42" t="str">
        <f t="shared" si="9"/>
        <v>OK</v>
      </c>
      <c r="AD37" s="39"/>
      <c r="AE37" s="214"/>
      <c r="AF37" s="17" t="str">
        <f>IF(AB37=100%,IF(AB37&gt;25%,"CUMPLIDA","PENDIENTE"),IF(AB37&lt;25%,"INCUMPLIDA","PENDIENTE"))</f>
        <v>CUMPLIDA</v>
      </c>
      <c r="AG37" s="216"/>
      <c r="AH37" s="258"/>
      <c r="AJ37" s="44"/>
      <c r="AK37" s="45"/>
      <c r="AL37" s="2"/>
      <c r="AM37" s="39"/>
      <c r="AN37" s="1" t="s">
        <v>310</v>
      </c>
      <c r="AS37" s="24"/>
      <c r="AT37" s="13"/>
      <c r="BG37" s="215" t="str">
        <f>IF(AF37="CUMPLIDA","CERRADO","ABIERTO")</f>
        <v>CERRADO</v>
      </c>
      <c r="BI37" s="225" t="s">
        <v>441</v>
      </c>
      <c r="BK37" s="18"/>
    </row>
    <row r="38" spans="1:87" s="215" customFormat="1" ht="35.1" customHeight="1" x14ac:dyDescent="0.25">
      <c r="A38" s="267"/>
      <c r="B38" s="216"/>
      <c r="C38" s="214" t="s">
        <v>78</v>
      </c>
      <c r="E38" s="270"/>
      <c r="F38" s="216" t="s">
        <v>131</v>
      </c>
      <c r="G38" s="268"/>
      <c r="H38" s="224"/>
      <c r="I38" s="269"/>
      <c r="J38" s="269"/>
      <c r="K38" s="224" t="s">
        <v>186</v>
      </c>
      <c r="L38" s="120" t="s">
        <v>187</v>
      </c>
      <c r="M38" s="224">
        <v>2</v>
      </c>
      <c r="N38" s="224"/>
      <c r="O38" s="224"/>
      <c r="P38" s="59" t="s">
        <v>216</v>
      </c>
      <c r="Q38" s="224"/>
      <c r="R38" s="51"/>
      <c r="S38" s="224"/>
      <c r="T38" s="13">
        <v>1</v>
      </c>
      <c r="U38" s="224" t="s">
        <v>189</v>
      </c>
      <c r="V38" s="51">
        <v>44075</v>
      </c>
      <c r="W38" s="63">
        <v>44255</v>
      </c>
      <c r="X38" s="38"/>
      <c r="Y38" s="56" t="s">
        <v>322</v>
      </c>
      <c r="Z38" s="43"/>
      <c r="AA38" s="44" t="str">
        <f t="shared" si="11"/>
        <v/>
      </c>
      <c r="AB38" s="48" t="str">
        <f t="shared" si="8"/>
        <v/>
      </c>
      <c r="AC38" s="42" t="str">
        <f t="shared" si="9"/>
        <v/>
      </c>
      <c r="AD38" s="39" t="s">
        <v>313</v>
      </c>
      <c r="AE38" s="214"/>
      <c r="AF38" s="17"/>
      <c r="AG38" s="216"/>
      <c r="AH38" s="57"/>
      <c r="AI38" s="43"/>
      <c r="AJ38" s="44"/>
      <c r="AK38" s="45"/>
      <c r="AL38" s="2"/>
      <c r="AM38" s="111"/>
      <c r="AN38" s="112"/>
      <c r="AS38" s="24"/>
      <c r="AT38" s="13"/>
      <c r="BG38" s="215" t="s">
        <v>439</v>
      </c>
      <c r="BH38" s="104" t="s">
        <v>428</v>
      </c>
      <c r="BI38" s="228" t="s">
        <v>440</v>
      </c>
      <c r="BK38" s="18"/>
    </row>
    <row r="39" spans="1:87" s="215" customFormat="1" ht="35.1" customHeight="1" x14ac:dyDescent="0.25">
      <c r="A39" s="267"/>
      <c r="B39" s="216"/>
      <c r="C39" s="214" t="s">
        <v>78</v>
      </c>
      <c r="E39" s="270"/>
      <c r="F39" s="216" t="s">
        <v>131</v>
      </c>
      <c r="G39" s="268"/>
      <c r="H39" s="224"/>
      <c r="I39" s="269"/>
      <c r="J39" s="269"/>
      <c r="K39" s="224" t="s">
        <v>186</v>
      </c>
      <c r="L39" s="120" t="s">
        <v>187</v>
      </c>
      <c r="M39" s="224">
        <v>4</v>
      </c>
      <c r="N39" s="224"/>
      <c r="O39" s="224"/>
      <c r="P39" s="59" t="s">
        <v>216</v>
      </c>
      <c r="Q39" s="224"/>
      <c r="R39" s="51"/>
      <c r="S39" s="224"/>
      <c r="T39" s="13">
        <v>1</v>
      </c>
      <c r="U39" s="224" t="s">
        <v>190</v>
      </c>
      <c r="V39" s="51">
        <v>44075</v>
      </c>
      <c r="W39" s="63">
        <v>44255</v>
      </c>
      <c r="X39" s="38"/>
      <c r="Y39" s="222" t="s">
        <v>323</v>
      </c>
      <c r="Z39" s="43"/>
      <c r="AA39" s="44" t="str">
        <f t="shared" si="11"/>
        <v/>
      </c>
      <c r="AB39" s="48" t="str">
        <f t="shared" si="8"/>
        <v/>
      </c>
      <c r="AC39" s="42" t="str">
        <f t="shared" si="9"/>
        <v/>
      </c>
      <c r="AD39" s="39" t="s">
        <v>313</v>
      </c>
      <c r="AE39" s="214"/>
      <c r="AF39" s="17"/>
      <c r="AG39" s="216"/>
      <c r="AH39" s="222"/>
      <c r="AI39" s="43"/>
      <c r="AJ39" s="44"/>
      <c r="AK39" s="45"/>
      <c r="AL39" s="2"/>
      <c r="AM39" s="111"/>
      <c r="AN39" s="112"/>
      <c r="AS39" s="24"/>
      <c r="AT39" s="13"/>
      <c r="BG39" s="215" t="s">
        <v>439</v>
      </c>
      <c r="BH39" s="104" t="s">
        <v>428</v>
      </c>
      <c r="BI39" s="228" t="s">
        <v>440</v>
      </c>
      <c r="BK39" s="18"/>
    </row>
    <row r="40" spans="1:87" s="215" customFormat="1" ht="35.1" customHeight="1" x14ac:dyDescent="0.25">
      <c r="A40" s="267"/>
      <c r="B40" s="216"/>
      <c r="C40" s="214" t="s">
        <v>78</v>
      </c>
      <c r="E40" s="270"/>
      <c r="F40" s="216" t="s">
        <v>131</v>
      </c>
      <c r="G40" s="268"/>
      <c r="H40" s="224" t="s">
        <v>398</v>
      </c>
      <c r="I40" s="269"/>
      <c r="J40" s="269"/>
      <c r="K40" s="120" t="s">
        <v>226</v>
      </c>
      <c r="L40" s="224" t="s">
        <v>129</v>
      </c>
      <c r="M40" s="224">
        <v>1</v>
      </c>
      <c r="N40" s="224"/>
      <c r="O40" s="224"/>
      <c r="P40" s="59" t="s">
        <v>216</v>
      </c>
      <c r="Q40" s="224"/>
      <c r="R40" s="51"/>
      <c r="S40" s="224"/>
      <c r="T40" s="13">
        <v>1</v>
      </c>
      <c r="U40" s="224" t="s">
        <v>227</v>
      </c>
      <c r="V40" s="51">
        <v>44075</v>
      </c>
      <c r="W40" s="63">
        <v>44255</v>
      </c>
      <c r="X40" s="38">
        <v>44286</v>
      </c>
      <c r="Y40" s="102" t="s">
        <v>371</v>
      </c>
      <c r="Z40" s="43">
        <v>1</v>
      </c>
      <c r="AA40" s="44">
        <f t="shared" si="11"/>
        <v>1</v>
      </c>
      <c r="AB40" s="48">
        <f t="shared" si="8"/>
        <v>1</v>
      </c>
      <c r="AC40" s="42" t="str">
        <f t="shared" si="9"/>
        <v>OK</v>
      </c>
      <c r="AD40" s="108"/>
      <c r="AE40" s="214"/>
      <c r="AF40" s="17" t="str">
        <f t="shared" ref="AF40:AF44" si="12">IF(AB40=100%,IF(AB40&gt;25%,"CUMPLIDA","PENDIENTE"),IF(AB40&lt;25%,"INCUMPLIDA","PENDIENTE"))</f>
        <v>CUMPLIDA</v>
      </c>
      <c r="AG40" s="216"/>
      <c r="AH40" s="222"/>
      <c r="AJ40" s="44"/>
      <c r="AK40" s="45"/>
      <c r="AL40" s="2"/>
      <c r="AM40" s="39"/>
      <c r="AN40" s="112"/>
      <c r="AS40" s="24"/>
      <c r="AT40" s="13"/>
      <c r="BG40" s="215" t="s">
        <v>439</v>
      </c>
      <c r="BH40" s="104" t="s">
        <v>428</v>
      </c>
      <c r="BI40" s="228" t="s">
        <v>440</v>
      </c>
      <c r="BK40" s="18"/>
    </row>
    <row r="41" spans="1:87" s="215" customFormat="1" ht="35.1" customHeight="1" x14ac:dyDescent="0.25">
      <c r="A41" s="267">
        <v>86</v>
      </c>
      <c r="B41" s="216"/>
      <c r="C41" s="214" t="s">
        <v>78</v>
      </c>
      <c r="E41" s="270"/>
      <c r="F41" s="216" t="s">
        <v>131</v>
      </c>
      <c r="G41" s="267" t="s">
        <v>228</v>
      </c>
      <c r="H41" s="224"/>
      <c r="I41" s="269" t="s">
        <v>229</v>
      </c>
      <c r="J41" s="276" t="s">
        <v>230</v>
      </c>
      <c r="K41" s="224" t="s">
        <v>231</v>
      </c>
      <c r="L41" s="224" t="s">
        <v>232</v>
      </c>
      <c r="M41" s="224">
        <v>1</v>
      </c>
      <c r="N41" s="224"/>
      <c r="O41" s="224"/>
      <c r="P41" s="59" t="s">
        <v>169</v>
      </c>
      <c r="Q41" s="224"/>
      <c r="R41" s="51"/>
      <c r="S41" s="224"/>
      <c r="T41" s="13">
        <v>1</v>
      </c>
      <c r="U41" s="224" t="s">
        <v>233</v>
      </c>
      <c r="V41" s="51">
        <v>44075</v>
      </c>
      <c r="W41" s="63" t="s">
        <v>307</v>
      </c>
      <c r="X41" s="52">
        <v>44286</v>
      </c>
      <c r="Y41" s="55" t="s">
        <v>372</v>
      </c>
      <c r="Z41" s="60">
        <v>0.8</v>
      </c>
      <c r="AA41" s="44">
        <f>(IF(Z41="","",IF(OR($M41=0,$M41="",$X41=""),"",Z41/$M41)))</f>
        <v>0.8</v>
      </c>
      <c r="AB41" s="48">
        <f t="shared" si="8"/>
        <v>0.8</v>
      </c>
      <c r="AC41" s="42" t="str">
        <f t="shared" si="9"/>
        <v>EN TERMINO</v>
      </c>
      <c r="AD41" s="110" t="s">
        <v>329</v>
      </c>
      <c r="AE41" s="98"/>
      <c r="AF41" s="1" t="str">
        <f t="shared" si="12"/>
        <v>PENDIENTE</v>
      </c>
      <c r="AG41" s="259">
        <v>44377</v>
      </c>
      <c r="AH41" s="260" t="s">
        <v>378</v>
      </c>
      <c r="AI41" s="215">
        <v>1</v>
      </c>
      <c r="AJ41" s="49">
        <f t="shared" ref="AJ41:AJ45" si="13">IF(AI41="","",IF(OR($M41=0,$M41="",AG41=""),"",AI41/$M41))</f>
        <v>1</v>
      </c>
      <c r="AK41" s="50">
        <f t="shared" ref="AK41:AK45" si="14">(IF(OR($T41="",AJ41=""),"",IF(OR($T41=0,AJ41=0),0,IF((AJ41*100%)/$T41&gt;100%,100%,(AJ41*100%)/$T41))))</f>
        <v>1</v>
      </c>
      <c r="AL41" s="42" t="str">
        <f t="shared" ref="AL41:AL43" si="15">IF(AI41="","",IF(AK41&lt;100%, IF(AK41&lt;50%, "ALERTA","EN TERMINO"), IF(AK41=100%, "OK", "EN TERMINO")))</f>
        <v>OK</v>
      </c>
      <c r="AM41" s="261" t="s">
        <v>389</v>
      </c>
      <c r="AN41" s="1" t="str">
        <f t="shared" ref="AN41:AN43" si="16">IF(AK41=100%,IF(AK41&gt;25%,"CUMPLIDA","PENDIENTE"),IF(AK41&lt;25%,"INCUMPLIDA","PENDIENTE"))</f>
        <v>CUMPLIDA</v>
      </c>
      <c r="AS41" s="24"/>
      <c r="AT41" s="13"/>
      <c r="BG41" s="215" t="str">
        <f t="shared" ref="BG41:BG45" si="17">IF(AN41="CUMPLIDA","CERRADO","ABIERTO")</f>
        <v>CERRADO</v>
      </c>
      <c r="BI41" s="225" t="s">
        <v>441</v>
      </c>
      <c r="BK41" s="18"/>
    </row>
    <row r="42" spans="1:87" s="215" customFormat="1" ht="35.1" customHeight="1" x14ac:dyDescent="0.25">
      <c r="A42" s="267"/>
      <c r="B42" s="216"/>
      <c r="C42" s="214" t="s">
        <v>78</v>
      </c>
      <c r="E42" s="270"/>
      <c r="F42" s="216" t="s">
        <v>131</v>
      </c>
      <c r="G42" s="267"/>
      <c r="H42" s="224"/>
      <c r="I42" s="269"/>
      <c r="J42" s="276"/>
      <c r="K42" s="224" t="s">
        <v>234</v>
      </c>
      <c r="L42" s="224" t="s">
        <v>235</v>
      </c>
      <c r="M42" s="224">
        <v>1</v>
      </c>
      <c r="N42" s="224"/>
      <c r="O42" s="224"/>
      <c r="P42" s="59" t="s">
        <v>300</v>
      </c>
      <c r="Q42" s="224"/>
      <c r="R42" s="51"/>
      <c r="S42" s="224"/>
      <c r="T42" s="13">
        <v>1</v>
      </c>
      <c r="U42" s="224" t="s">
        <v>236</v>
      </c>
      <c r="V42" s="51">
        <v>44075</v>
      </c>
      <c r="W42" s="63">
        <v>44377</v>
      </c>
      <c r="X42" s="52">
        <v>44286</v>
      </c>
      <c r="Y42" s="214"/>
      <c r="AA42" s="44" t="str">
        <f>(IF(Z42="","",IF(OR($M42=0,$M42="",$X42=""),"",Z42/$M42)))</f>
        <v/>
      </c>
      <c r="AB42" s="48" t="str">
        <f t="shared" si="8"/>
        <v/>
      </c>
      <c r="AC42" s="42" t="str">
        <f>IF(Z42="","",IF(AB42&lt;100%, IF(AB42&lt;25%, "ALERTA","EN TERMINO"), IF(AB42=100%, "OK", "EN TERMINO")))</f>
        <v/>
      </c>
      <c r="AD42" s="99" t="s">
        <v>304</v>
      </c>
      <c r="AE42" s="214"/>
      <c r="AF42" s="17" t="str">
        <f t="shared" si="12"/>
        <v>PENDIENTE</v>
      </c>
      <c r="AG42" s="118">
        <v>44377</v>
      </c>
      <c r="AH42" s="57" t="s">
        <v>379</v>
      </c>
      <c r="AI42" s="215">
        <v>1</v>
      </c>
      <c r="AJ42" s="49">
        <f t="shared" si="13"/>
        <v>1</v>
      </c>
      <c r="AK42" s="50">
        <f t="shared" si="14"/>
        <v>1</v>
      </c>
      <c r="AL42" s="42" t="str">
        <f t="shared" si="15"/>
        <v>OK</v>
      </c>
      <c r="AM42" s="115" t="s">
        <v>380</v>
      </c>
      <c r="AN42" s="1" t="str">
        <f t="shared" si="16"/>
        <v>CUMPLIDA</v>
      </c>
      <c r="AS42" s="24"/>
      <c r="AT42" s="13"/>
      <c r="BG42" s="215" t="s">
        <v>439</v>
      </c>
      <c r="BH42" s="104" t="s">
        <v>428</v>
      </c>
      <c r="BI42" s="228" t="s">
        <v>440</v>
      </c>
      <c r="BK42" s="18"/>
    </row>
    <row r="43" spans="1:87" s="215" customFormat="1" ht="35.1" customHeight="1" x14ac:dyDescent="0.25">
      <c r="A43" s="267"/>
      <c r="B43" s="216"/>
      <c r="C43" s="214" t="s">
        <v>78</v>
      </c>
      <c r="E43" s="270"/>
      <c r="F43" s="216" t="s">
        <v>131</v>
      </c>
      <c r="G43" s="267"/>
      <c r="H43" s="224"/>
      <c r="I43" s="269"/>
      <c r="J43" s="276"/>
      <c r="K43" s="224" t="s">
        <v>237</v>
      </c>
      <c r="L43" s="224" t="s">
        <v>238</v>
      </c>
      <c r="M43" s="224">
        <v>1</v>
      </c>
      <c r="N43" s="224"/>
      <c r="O43" s="224"/>
      <c r="P43" s="59" t="s">
        <v>239</v>
      </c>
      <c r="Q43" s="224"/>
      <c r="R43" s="51"/>
      <c r="S43" s="224"/>
      <c r="T43" s="13">
        <v>1</v>
      </c>
      <c r="U43" s="224" t="s">
        <v>240</v>
      </c>
      <c r="V43" s="51">
        <v>44075</v>
      </c>
      <c r="W43" s="63">
        <v>44377</v>
      </c>
      <c r="X43" s="38">
        <v>44286</v>
      </c>
      <c r="Y43" s="61" t="s">
        <v>305</v>
      </c>
      <c r="Z43" s="62">
        <v>0.25</v>
      </c>
      <c r="AA43" s="44">
        <f>(IF(Z43="","",IF(OR($M43=0,$M43="",$X43=""),"",Z43/$M43)))</f>
        <v>0.25</v>
      </c>
      <c r="AB43" s="48">
        <f t="shared" si="8"/>
        <v>0.25</v>
      </c>
      <c r="AC43" s="42" t="str">
        <f>IF(Z43="","",IF(AB43&lt;100%, IF(AB43&lt;25%, "ALERTA","EN TERMINO"), IF(AB43=100%, "OK", "EN TERMINO")))</f>
        <v>EN TERMINO</v>
      </c>
      <c r="AD43" s="97" t="s">
        <v>306</v>
      </c>
      <c r="AE43" s="214"/>
      <c r="AF43" s="17" t="str">
        <f t="shared" si="12"/>
        <v>PENDIENTE</v>
      </c>
      <c r="AG43" s="118">
        <v>44377</v>
      </c>
      <c r="AH43" s="116" t="s">
        <v>388</v>
      </c>
      <c r="AI43" s="215">
        <v>1</v>
      </c>
      <c r="AJ43" s="49">
        <f t="shared" si="13"/>
        <v>1</v>
      </c>
      <c r="AK43" s="50">
        <f t="shared" si="14"/>
        <v>1</v>
      </c>
      <c r="AL43" s="42" t="str">
        <f t="shared" si="15"/>
        <v>OK</v>
      </c>
      <c r="AM43" s="117" t="s">
        <v>152</v>
      </c>
      <c r="AN43" s="1" t="str">
        <f t="shared" si="16"/>
        <v>CUMPLIDA</v>
      </c>
      <c r="AS43" s="24"/>
      <c r="AT43" s="13"/>
      <c r="BG43" s="215" t="str">
        <f t="shared" si="17"/>
        <v>CERRADO</v>
      </c>
      <c r="BI43" s="225" t="s">
        <v>441</v>
      </c>
      <c r="BK43" s="18"/>
    </row>
    <row r="44" spans="1:87" s="215" customFormat="1" ht="35.1" customHeight="1" x14ac:dyDescent="0.25">
      <c r="A44" s="267">
        <v>86</v>
      </c>
      <c r="B44" s="216"/>
      <c r="C44" s="214" t="s">
        <v>78</v>
      </c>
      <c r="E44" s="270"/>
      <c r="F44" s="216" t="s">
        <v>131</v>
      </c>
      <c r="G44" s="268" t="s">
        <v>241</v>
      </c>
      <c r="H44" s="124" t="s">
        <v>400</v>
      </c>
      <c r="I44" s="269" t="s">
        <v>242</v>
      </c>
      <c r="J44" s="276" t="s">
        <v>243</v>
      </c>
      <c r="K44" s="120" t="s">
        <v>244</v>
      </c>
      <c r="L44" s="224" t="s">
        <v>245</v>
      </c>
      <c r="M44" s="224">
        <v>4</v>
      </c>
      <c r="N44" s="224"/>
      <c r="O44" s="224"/>
      <c r="P44" s="59" t="s">
        <v>246</v>
      </c>
      <c r="Q44" s="224"/>
      <c r="R44" s="51"/>
      <c r="S44" s="224"/>
      <c r="T44" s="13">
        <v>1</v>
      </c>
      <c r="U44" s="224" t="s">
        <v>247</v>
      </c>
      <c r="V44" s="51">
        <v>44075</v>
      </c>
      <c r="W44" s="63">
        <v>44377</v>
      </c>
      <c r="X44" s="38">
        <v>44286</v>
      </c>
      <c r="Y44" s="102" t="s">
        <v>373</v>
      </c>
      <c r="Z44" s="43">
        <v>3</v>
      </c>
      <c r="AA44" s="44">
        <f t="shared" ref="AA44:AA54" si="18">(IF(Z44="","",IF(OR($M44=0,$M44="",X44=""),"",Z44/$M44)))</f>
        <v>0.75</v>
      </c>
      <c r="AB44" s="48">
        <f t="shared" si="8"/>
        <v>0.75</v>
      </c>
      <c r="AC44" s="42" t="str">
        <f t="shared" ref="AC44:AC54" si="19">IF(Z44="","",IF(AB44&lt;100%, IF(AB44&lt;25%, "ALERTA","EN TERMINO"), IF(AB44=100%, "OK", "EN TERMINO")))</f>
        <v>EN TERMINO</v>
      </c>
      <c r="AD44" s="110" t="s">
        <v>329</v>
      </c>
      <c r="AE44" s="214"/>
      <c r="AF44" s="17" t="str">
        <f t="shared" si="12"/>
        <v>PENDIENTE</v>
      </c>
      <c r="AG44" s="118">
        <v>44377</v>
      </c>
      <c r="AH44" s="116" t="s">
        <v>381</v>
      </c>
      <c r="AI44" s="215">
        <v>2</v>
      </c>
      <c r="AJ44" s="49">
        <f t="shared" si="13"/>
        <v>0.5</v>
      </c>
      <c r="AK44" s="50">
        <f t="shared" si="14"/>
        <v>0.5</v>
      </c>
      <c r="AL44" s="42" t="str">
        <f>IF(AI44="","",IF(AK44&lt;100%, IF(AK44&lt;50%, "ALERTA","EN TERMINO"), IF(AK44=100%, "OK", "EN TERMINO")))</f>
        <v>EN TERMINO</v>
      </c>
      <c r="AM44" s="299" t="s">
        <v>427</v>
      </c>
      <c r="AN44" s="1" t="str">
        <f>IF(AK44=100%,IF(AK44&gt;25%,"CUMPLIDA","PENDIENTE"),IF(AK44&lt;100%,"INCUMPLIDA","PENDIENTE"))</f>
        <v>INCUMPLIDA</v>
      </c>
      <c r="AS44" s="24"/>
      <c r="AT44" s="13"/>
      <c r="BG44" s="215" t="str">
        <f t="shared" si="17"/>
        <v>ABIERTO</v>
      </c>
      <c r="BI44" s="225" t="s">
        <v>441</v>
      </c>
      <c r="BK44" s="18"/>
    </row>
    <row r="45" spans="1:87" s="215" customFormat="1" ht="35.1" customHeight="1" x14ac:dyDescent="0.25">
      <c r="A45" s="267"/>
      <c r="B45" s="216"/>
      <c r="C45" s="214" t="s">
        <v>78</v>
      </c>
      <c r="E45" s="270"/>
      <c r="F45" s="216" t="s">
        <v>131</v>
      </c>
      <c r="G45" s="268"/>
      <c r="H45" s="123"/>
      <c r="I45" s="269"/>
      <c r="J45" s="276"/>
      <c r="K45" s="120" t="s">
        <v>248</v>
      </c>
      <c r="L45" s="224" t="s">
        <v>249</v>
      </c>
      <c r="M45" s="224">
        <v>4</v>
      </c>
      <c r="N45" s="224"/>
      <c r="O45" s="224"/>
      <c r="P45" s="59" t="s">
        <v>250</v>
      </c>
      <c r="Q45" s="224"/>
      <c r="R45" s="51"/>
      <c r="S45" s="224"/>
      <c r="T45" s="13">
        <v>1</v>
      </c>
      <c r="U45" s="224" t="s">
        <v>251</v>
      </c>
      <c r="V45" s="51">
        <v>44075</v>
      </c>
      <c r="W45" s="63">
        <v>44377</v>
      </c>
      <c r="X45" s="38">
        <v>44286</v>
      </c>
      <c r="Y45" s="102" t="s">
        <v>374</v>
      </c>
      <c r="Z45" s="43">
        <v>3</v>
      </c>
      <c r="AA45" s="44">
        <f t="shared" si="18"/>
        <v>0.75</v>
      </c>
      <c r="AB45" s="48">
        <f t="shared" si="8"/>
        <v>0.75</v>
      </c>
      <c r="AC45" s="42" t="str">
        <f t="shared" si="19"/>
        <v>EN TERMINO</v>
      </c>
      <c r="AD45" s="110" t="s">
        <v>329</v>
      </c>
      <c r="AE45" s="214"/>
      <c r="AF45" s="17" t="str">
        <f>IF(AB45=100%,IF(AB45&gt;25%,"CUMPLIDA","PENDIENTE"),IF(AB45&lt;25%,"INCUMPLIDA","PENDIENTE"))</f>
        <v>PENDIENTE</v>
      </c>
      <c r="AG45" s="118">
        <v>44377</v>
      </c>
      <c r="AH45" s="116" t="s">
        <v>382</v>
      </c>
      <c r="AI45" s="215">
        <v>2</v>
      </c>
      <c r="AJ45" s="49">
        <f t="shared" si="13"/>
        <v>0.5</v>
      </c>
      <c r="AK45" s="50">
        <f t="shared" si="14"/>
        <v>0.5</v>
      </c>
      <c r="AL45" s="42" t="str">
        <f t="shared" ref="AL45" si="20">IF(AI45="","",IF(AK45&lt;100%, IF(AK45&lt;50%, "ALERTA","EN TERMINO"), IF(AK45=100%, "OK", "EN TERMINO")))</f>
        <v>EN TERMINO</v>
      </c>
      <c r="AM45" s="299"/>
      <c r="AN45" s="1" t="str">
        <f>IF(AK45=100%,IF(AK45&gt;25%,"CUMPLIDA","PENDIENTE"),IF(AK45&lt;100%,"INCUMPLIDA","PENDIENTE"))</f>
        <v>INCUMPLIDA</v>
      </c>
      <c r="AS45" s="24"/>
      <c r="AT45" s="13"/>
      <c r="BG45" s="215" t="str">
        <f t="shared" si="17"/>
        <v>ABIERTO</v>
      </c>
      <c r="BI45" s="225" t="s">
        <v>441</v>
      </c>
      <c r="BK45" s="18"/>
    </row>
    <row r="46" spans="1:87" s="219" customFormat="1" ht="35.1" customHeight="1" x14ac:dyDescent="0.25">
      <c r="A46" s="215">
        <v>86</v>
      </c>
      <c r="B46" s="216"/>
      <c r="C46" s="214" t="s">
        <v>78</v>
      </c>
      <c r="D46" s="215"/>
      <c r="E46" s="296"/>
      <c r="F46" s="216" t="s">
        <v>131</v>
      </c>
      <c r="G46" s="219" t="s">
        <v>92</v>
      </c>
      <c r="H46" s="224"/>
      <c r="I46" s="214" t="s">
        <v>252</v>
      </c>
      <c r="J46" s="120" t="s">
        <v>253</v>
      </c>
      <c r="K46" s="120" t="s">
        <v>254</v>
      </c>
      <c r="L46" s="120" t="s">
        <v>255</v>
      </c>
      <c r="M46" s="120">
        <v>2</v>
      </c>
      <c r="N46" s="120"/>
      <c r="O46" s="120"/>
      <c r="P46" s="198" t="s">
        <v>150</v>
      </c>
      <c r="Q46" s="120"/>
      <c r="R46" s="199"/>
      <c r="S46" s="120"/>
      <c r="T46" s="200">
        <v>1</v>
      </c>
      <c r="U46" s="120" t="s">
        <v>256</v>
      </c>
      <c r="V46" s="199">
        <v>44075</v>
      </c>
      <c r="W46" s="199">
        <v>44196</v>
      </c>
      <c r="X46" s="201"/>
      <c r="Y46" s="102" t="s">
        <v>324</v>
      </c>
      <c r="Z46" s="202"/>
      <c r="AA46" s="203" t="str">
        <f t="shared" si="18"/>
        <v/>
      </c>
      <c r="AB46" s="204" t="str">
        <f t="shared" si="8"/>
        <v/>
      </c>
      <c r="AC46" s="205" t="str">
        <f t="shared" si="19"/>
        <v/>
      </c>
      <c r="AD46" s="206" t="s">
        <v>313</v>
      </c>
      <c r="AE46" s="210"/>
      <c r="AF46" s="207"/>
      <c r="AG46" s="118"/>
      <c r="AH46" s="102"/>
      <c r="AI46" s="202"/>
      <c r="AJ46" s="203"/>
      <c r="AK46" s="208"/>
      <c r="AL46" s="205"/>
      <c r="AM46" s="46"/>
      <c r="AN46" s="1" t="s">
        <v>310</v>
      </c>
      <c r="AO46" s="215"/>
      <c r="AP46" s="215"/>
      <c r="AQ46" s="215"/>
      <c r="AR46" s="215"/>
      <c r="AS46" s="24"/>
      <c r="AT46" s="13"/>
      <c r="AU46" s="215"/>
      <c r="AV46" s="215"/>
      <c r="AW46" s="215"/>
      <c r="AX46" s="215"/>
      <c r="AY46" s="215"/>
      <c r="AZ46" s="215"/>
      <c r="BA46" s="215"/>
      <c r="BB46" s="215"/>
      <c r="BC46" s="215"/>
      <c r="BD46" s="215"/>
      <c r="BE46" s="215"/>
      <c r="BF46" s="215"/>
      <c r="BG46" s="219" t="s">
        <v>299</v>
      </c>
      <c r="BH46" s="215"/>
      <c r="BI46" s="225" t="s">
        <v>441</v>
      </c>
      <c r="BJ46" s="215"/>
      <c r="BK46" s="18"/>
      <c r="BL46" s="215"/>
      <c r="BM46" s="215"/>
      <c r="BN46" s="215"/>
      <c r="BO46" s="215"/>
      <c r="BP46" s="215"/>
      <c r="BQ46" s="215"/>
      <c r="BR46" s="215"/>
      <c r="BS46" s="215"/>
      <c r="BT46" s="215"/>
      <c r="BU46" s="215"/>
      <c r="BV46" s="215"/>
      <c r="BW46" s="215"/>
      <c r="BX46" s="215"/>
      <c r="BY46" s="215"/>
      <c r="BZ46" s="215"/>
      <c r="CA46" s="215"/>
      <c r="CB46" s="215"/>
      <c r="CC46" s="215"/>
      <c r="CD46" s="215"/>
      <c r="CE46" s="215"/>
      <c r="CF46" s="215"/>
      <c r="CG46" s="215"/>
      <c r="CH46" s="215"/>
      <c r="CI46" s="215"/>
    </row>
    <row r="47" spans="1:87" s="215" customFormat="1" ht="35.1" customHeight="1" x14ac:dyDescent="0.25">
      <c r="A47" s="215">
        <v>86</v>
      </c>
      <c r="B47" s="216"/>
      <c r="C47" s="214" t="s">
        <v>78</v>
      </c>
      <c r="E47" s="270"/>
      <c r="F47" s="216" t="s">
        <v>131</v>
      </c>
      <c r="G47" s="215" t="s">
        <v>257</v>
      </c>
      <c r="H47" s="224" t="s">
        <v>398</v>
      </c>
      <c r="I47" s="214" t="s">
        <v>258</v>
      </c>
      <c r="J47" s="224" t="s">
        <v>259</v>
      </c>
      <c r="K47" s="224" t="s">
        <v>260</v>
      </c>
      <c r="L47" s="224" t="s">
        <v>261</v>
      </c>
      <c r="M47" s="224">
        <v>100</v>
      </c>
      <c r="N47" s="224"/>
      <c r="O47" s="224"/>
      <c r="P47" s="59" t="s">
        <v>214</v>
      </c>
      <c r="Q47" s="224"/>
      <c r="R47" s="51"/>
      <c r="S47" s="224"/>
      <c r="T47" s="13">
        <v>1</v>
      </c>
      <c r="U47" s="224" t="s">
        <v>262</v>
      </c>
      <c r="V47" s="51">
        <v>44075</v>
      </c>
      <c r="W47" s="63">
        <v>44255</v>
      </c>
      <c r="X47" s="38">
        <v>44286</v>
      </c>
      <c r="Y47" s="102" t="s">
        <v>375</v>
      </c>
      <c r="Z47" s="43">
        <v>100</v>
      </c>
      <c r="AA47" s="44">
        <f t="shared" si="18"/>
        <v>1</v>
      </c>
      <c r="AB47" s="48">
        <f t="shared" si="8"/>
        <v>1</v>
      </c>
      <c r="AC47" s="42" t="str">
        <f t="shared" si="19"/>
        <v>OK</v>
      </c>
      <c r="AD47" s="109"/>
      <c r="AE47" s="214"/>
      <c r="AF47" s="17" t="str">
        <f t="shared" ref="AF47:AF48" si="21">IF(AB47=100%,IF(AB47&gt;25%,"CUMPLIDA","PENDIENTE"),IF(AB47&lt;25%,"INCUMPLIDA","PENDIENTE"))</f>
        <v>CUMPLIDA</v>
      </c>
      <c r="AG47" s="216"/>
      <c r="AH47" s="222"/>
      <c r="AI47" s="43"/>
      <c r="AK47" s="45"/>
      <c r="AL47" s="2"/>
      <c r="AM47" s="39"/>
      <c r="AN47" s="1" t="s">
        <v>310</v>
      </c>
      <c r="AS47" s="24"/>
      <c r="AT47" s="13"/>
      <c r="BG47" s="215" t="str">
        <f>IF(AF47="CUMPLIDA","CERRADO","ABIERTO")</f>
        <v>CERRADO</v>
      </c>
      <c r="BI47" s="225" t="s">
        <v>441</v>
      </c>
      <c r="BK47" s="18"/>
    </row>
    <row r="48" spans="1:87" s="215" customFormat="1" ht="35.1" customHeight="1" x14ac:dyDescent="0.25">
      <c r="A48" s="267">
        <v>86</v>
      </c>
      <c r="B48" s="216"/>
      <c r="C48" s="214" t="s">
        <v>78</v>
      </c>
      <c r="E48" s="270"/>
      <c r="F48" s="216" t="s">
        <v>131</v>
      </c>
      <c r="G48" s="267" t="s">
        <v>102</v>
      </c>
      <c r="H48" s="224"/>
      <c r="I48" s="269" t="s">
        <v>263</v>
      </c>
      <c r="J48" s="276" t="s">
        <v>264</v>
      </c>
      <c r="K48" s="224" t="s">
        <v>265</v>
      </c>
      <c r="L48" s="224" t="s">
        <v>266</v>
      </c>
      <c r="M48" s="224">
        <v>100</v>
      </c>
      <c r="N48" s="224"/>
      <c r="O48" s="224"/>
      <c r="P48" s="59" t="s">
        <v>214</v>
      </c>
      <c r="Q48" s="224"/>
      <c r="R48" s="51"/>
      <c r="S48" s="224"/>
      <c r="T48" s="13">
        <v>1</v>
      </c>
      <c r="U48" s="224" t="s">
        <v>267</v>
      </c>
      <c r="V48" s="51">
        <v>44075</v>
      </c>
      <c r="W48" s="63">
        <v>44196</v>
      </c>
      <c r="X48" s="38">
        <v>44286</v>
      </c>
      <c r="Y48" s="102" t="s">
        <v>376</v>
      </c>
      <c r="Z48" s="43">
        <v>100</v>
      </c>
      <c r="AA48" s="44">
        <f t="shared" si="18"/>
        <v>1</v>
      </c>
      <c r="AB48" s="48">
        <f t="shared" si="8"/>
        <v>1</v>
      </c>
      <c r="AC48" s="42" t="str">
        <f t="shared" si="19"/>
        <v>OK</v>
      </c>
      <c r="AD48" s="109"/>
      <c r="AE48" s="214"/>
      <c r="AF48" s="17" t="str">
        <f t="shared" si="21"/>
        <v>CUMPLIDA</v>
      </c>
      <c r="AG48" s="216"/>
      <c r="AH48" s="56"/>
      <c r="AI48" s="43"/>
      <c r="AK48" s="45"/>
      <c r="AL48" s="2"/>
      <c r="AM48" s="111"/>
      <c r="AN48" s="1" t="s">
        <v>310</v>
      </c>
      <c r="AS48" s="24"/>
      <c r="AT48" s="13"/>
      <c r="BG48" s="215" t="str">
        <f t="shared" ref="BG48" si="22">IF(AF48="CUMPLIDA","CERRADO","ABIERTO")</f>
        <v>CERRADO</v>
      </c>
      <c r="BI48" s="225" t="s">
        <v>441</v>
      </c>
      <c r="BK48" s="18"/>
    </row>
    <row r="49" spans="1:63" s="215" customFormat="1" ht="35.1" customHeight="1" x14ac:dyDescent="0.25">
      <c r="A49" s="267"/>
      <c r="B49" s="216"/>
      <c r="C49" s="214" t="s">
        <v>78</v>
      </c>
      <c r="E49" s="270"/>
      <c r="F49" s="216" t="s">
        <v>131</v>
      </c>
      <c r="G49" s="267"/>
      <c r="H49" s="224"/>
      <c r="I49" s="269"/>
      <c r="J49" s="276"/>
      <c r="K49" s="224" t="s">
        <v>186</v>
      </c>
      <c r="L49" s="120" t="s">
        <v>187</v>
      </c>
      <c r="M49" s="224">
        <v>2</v>
      </c>
      <c r="N49" s="224"/>
      <c r="O49" s="224"/>
      <c r="P49" s="59" t="s">
        <v>214</v>
      </c>
      <c r="Q49" s="224"/>
      <c r="R49" s="51"/>
      <c r="S49" s="224"/>
      <c r="T49" s="13">
        <v>1</v>
      </c>
      <c r="U49" s="224" t="s">
        <v>268</v>
      </c>
      <c r="V49" s="51">
        <v>44075</v>
      </c>
      <c r="W49" s="63">
        <v>44255</v>
      </c>
      <c r="X49" s="38"/>
      <c r="Y49" s="56" t="s">
        <v>320</v>
      </c>
      <c r="Z49" s="43"/>
      <c r="AA49" s="44" t="str">
        <f t="shared" si="18"/>
        <v/>
      </c>
      <c r="AB49" s="48" t="str">
        <f t="shared" si="8"/>
        <v/>
      </c>
      <c r="AC49" s="42" t="str">
        <f t="shared" si="19"/>
        <v/>
      </c>
      <c r="AD49" s="39" t="s">
        <v>313</v>
      </c>
      <c r="AE49" s="214"/>
      <c r="AF49" s="17"/>
      <c r="AG49" s="216"/>
      <c r="AH49" s="56"/>
      <c r="AI49" s="43"/>
      <c r="AK49" s="45"/>
      <c r="AL49" s="2"/>
      <c r="AM49" s="111"/>
      <c r="AN49" s="112"/>
      <c r="AS49" s="24"/>
      <c r="AT49" s="13"/>
      <c r="BG49" s="215" t="s">
        <v>439</v>
      </c>
      <c r="BH49" s="104" t="s">
        <v>428</v>
      </c>
      <c r="BI49" s="228" t="s">
        <v>440</v>
      </c>
      <c r="BK49" s="18"/>
    </row>
    <row r="50" spans="1:63" s="215" customFormat="1" ht="35.1" customHeight="1" x14ac:dyDescent="0.25">
      <c r="A50" s="267"/>
      <c r="B50" s="216"/>
      <c r="C50" s="214" t="s">
        <v>78</v>
      </c>
      <c r="E50" s="270"/>
      <c r="F50" s="216" t="s">
        <v>131</v>
      </c>
      <c r="G50" s="267"/>
      <c r="H50" s="224"/>
      <c r="I50" s="269"/>
      <c r="J50" s="276"/>
      <c r="K50" s="58" t="s">
        <v>186</v>
      </c>
      <c r="L50" s="121" t="s">
        <v>187</v>
      </c>
      <c r="M50" s="58">
        <v>4</v>
      </c>
      <c r="N50" s="58"/>
      <c r="O50" s="224"/>
      <c r="P50" s="59" t="s">
        <v>214</v>
      </c>
      <c r="Q50" s="64"/>
      <c r="R50" s="58"/>
      <c r="S50" s="58"/>
      <c r="T50" s="13">
        <v>1</v>
      </c>
      <c r="U50" s="65" t="s">
        <v>190</v>
      </c>
      <c r="V50" s="51">
        <v>44075</v>
      </c>
      <c r="W50" s="63">
        <v>44255</v>
      </c>
      <c r="X50" s="38"/>
      <c r="Y50" s="222" t="s">
        <v>323</v>
      </c>
      <c r="Z50" s="43"/>
      <c r="AA50" s="44" t="str">
        <f t="shared" si="18"/>
        <v/>
      </c>
      <c r="AB50" s="48" t="str">
        <f t="shared" si="8"/>
        <v/>
      </c>
      <c r="AC50" s="42" t="str">
        <f t="shared" si="19"/>
        <v/>
      </c>
      <c r="AD50" s="39" t="s">
        <v>313</v>
      </c>
      <c r="AE50" s="214"/>
      <c r="AF50" s="17"/>
      <c r="AG50" s="216"/>
      <c r="AH50" s="222"/>
      <c r="AI50" s="43"/>
      <c r="AK50" s="45"/>
      <c r="AL50" s="2"/>
      <c r="AM50" s="111"/>
      <c r="AN50" s="112"/>
      <c r="AS50" s="24"/>
      <c r="AT50" s="13"/>
      <c r="BG50" s="215" t="s">
        <v>439</v>
      </c>
      <c r="BH50" s="104" t="s">
        <v>428</v>
      </c>
      <c r="BI50" s="228" t="s">
        <v>440</v>
      </c>
      <c r="BK50" s="18"/>
    </row>
    <row r="51" spans="1:63" s="215" customFormat="1" ht="35.1" customHeight="1" x14ac:dyDescent="0.25">
      <c r="A51" s="267">
        <v>86</v>
      </c>
      <c r="B51" s="216"/>
      <c r="C51" s="214" t="s">
        <v>78</v>
      </c>
      <c r="E51" s="270"/>
      <c r="F51" s="216" t="s">
        <v>131</v>
      </c>
      <c r="G51" s="267" t="s">
        <v>269</v>
      </c>
      <c r="I51" s="269" t="s">
        <v>270</v>
      </c>
      <c r="J51" s="269" t="s">
        <v>271</v>
      </c>
      <c r="K51" s="214" t="s">
        <v>272</v>
      </c>
      <c r="L51" s="214" t="s">
        <v>273</v>
      </c>
      <c r="M51" s="215">
        <v>70</v>
      </c>
      <c r="P51" s="214" t="s">
        <v>274</v>
      </c>
      <c r="T51" s="13">
        <v>1</v>
      </c>
      <c r="U51" s="214" t="s">
        <v>275</v>
      </c>
      <c r="V51" s="216">
        <v>44075</v>
      </c>
      <c r="W51" s="66">
        <v>44196</v>
      </c>
      <c r="X51" s="38"/>
      <c r="Y51" s="222" t="s">
        <v>325</v>
      </c>
      <c r="Z51" s="43"/>
      <c r="AA51" s="44" t="str">
        <f t="shared" si="18"/>
        <v/>
      </c>
      <c r="AB51" s="48" t="str">
        <f t="shared" si="8"/>
        <v/>
      </c>
      <c r="AC51" s="42" t="str">
        <f t="shared" si="19"/>
        <v/>
      </c>
      <c r="AD51" s="39" t="s">
        <v>313</v>
      </c>
      <c r="AF51" s="17"/>
      <c r="AG51" s="216"/>
      <c r="AH51" s="222"/>
      <c r="AI51" s="43"/>
      <c r="AJ51" s="24"/>
      <c r="AK51" s="45"/>
      <c r="AL51" s="2"/>
      <c r="AM51" s="111"/>
      <c r="AN51" s="1" t="s">
        <v>310</v>
      </c>
      <c r="BG51" s="215" t="s">
        <v>299</v>
      </c>
      <c r="BI51" s="225" t="s">
        <v>441</v>
      </c>
      <c r="BK51" s="18"/>
    </row>
    <row r="52" spans="1:63" s="215" customFormat="1" ht="35.1" customHeight="1" x14ac:dyDescent="0.25">
      <c r="A52" s="267"/>
      <c r="B52" s="216"/>
      <c r="C52" s="214" t="s">
        <v>78</v>
      </c>
      <c r="E52" s="270"/>
      <c r="F52" s="216" t="s">
        <v>131</v>
      </c>
      <c r="G52" s="267"/>
      <c r="I52" s="269"/>
      <c r="J52" s="269"/>
      <c r="K52" s="214" t="s">
        <v>186</v>
      </c>
      <c r="L52" s="210" t="s">
        <v>187</v>
      </c>
      <c r="M52" s="215">
        <v>2</v>
      </c>
      <c r="P52" s="214" t="s">
        <v>216</v>
      </c>
      <c r="T52" s="13">
        <v>1</v>
      </c>
      <c r="U52" s="214" t="s">
        <v>268</v>
      </c>
      <c r="V52" s="216">
        <v>44075</v>
      </c>
      <c r="W52" s="66">
        <v>44255</v>
      </c>
      <c r="X52" s="38"/>
      <c r="Y52" s="222" t="s">
        <v>323</v>
      </c>
      <c r="Z52" s="43"/>
      <c r="AA52" s="44" t="str">
        <f t="shared" si="18"/>
        <v/>
      </c>
      <c r="AB52" s="48" t="str">
        <f t="shared" si="8"/>
        <v/>
      </c>
      <c r="AC52" s="42" t="str">
        <f t="shared" si="19"/>
        <v/>
      </c>
      <c r="AD52" s="39" t="s">
        <v>313</v>
      </c>
      <c r="AF52" s="17"/>
      <c r="AG52" s="216"/>
      <c r="AH52" s="56"/>
      <c r="AI52" s="43"/>
      <c r="AK52" s="45"/>
      <c r="AL52" s="2"/>
      <c r="AM52" s="111"/>
      <c r="AN52" s="112"/>
      <c r="BG52" s="215" t="s">
        <v>439</v>
      </c>
      <c r="BH52" s="104" t="s">
        <v>428</v>
      </c>
      <c r="BI52" s="228" t="s">
        <v>440</v>
      </c>
      <c r="BK52" s="18"/>
    </row>
    <row r="53" spans="1:63" s="215" customFormat="1" ht="35.1" customHeight="1" x14ac:dyDescent="0.25">
      <c r="A53" s="267"/>
      <c r="B53" s="216"/>
      <c r="C53" s="214" t="s">
        <v>78</v>
      </c>
      <c r="E53" s="270"/>
      <c r="F53" s="216" t="s">
        <v>131</v>
      </c>
      <c r="G53" s="267"/>
      <c r="I53" s="269"/>
      <c r="J53" s="269"/>
      <c r="K53" s="214" t="s">
        <v>186</v>
      </c>
      <c r="L53" s="210" t="s">
        <v>187</v>
      </c>
      <c r="M53" s="215">
        <v>4</v>
      </c>
      <c r="P53" s="214" t="s">
        <v>216</v>
      </c>
      <c r="T53" s="13">
        <v>1</v>
      </c>
      <c r="U53" s="214" t="s">
        <v>190</v>
      </c>
      <c r="V53" s="216">
        <v>44075</v>
      </c>
      <c r="W53" s="66">
        <v>44255</v>
      </c>
      <c r="X53" s="38"/>
      <c r="Y53" s="222" t="s">
        <v>323</v>
      </c>
      <c r="Z53" s="43"/>
      <c r="AA53" s="44" t="str">
        <f t="shared" si="18"/>
        <v/>
      </c>
      <c r="AB53" s="48" t="str">
        <f t="shared" si="8"/>
        <v/>
      </c>
      <c r="AC53" s="42" t="str">
        <f t="shared" si="19"/>
        <v/>
      </c>
      <c r="AD53" s="39" t="s">
        <v>313</v>
      </c>
      <c r="AF53" s="17"/>
      <c r="AG53" s="216"/>
      <c r="AH53" s="222"/>
      <c r="AI53" s="43"/>
      <c r="AK53" s="45"/>
      <c r="AL53" s="2"/>
      <c r="AM53" s="111"/>
      <c r="AN53" s="112"/>
      <c r="BG53" s="215" t="s">
        <v>439</v>
      </c>
      <c r="BH53" s="104" t="s">
        <v>428</v>
      </c>
      <c r="BI53" s="228" t="s">
        <v>440</v>
      </c>
      <c r="BK53" s="18"/>
    </row>
    <row r="54" spans="1:63" s="215" customFormat="1" ht="35.1" customHeight="1" x14ac:dyDescent="0.25">
      <c r="A54" s="267"/>
      <c r="B54" s="216"/>
      <c r="C54" s="214" t="s">
        <v>78</v>
      </c>
      <c r="E54" s="270"/>
      <c r="F54" s="216" t="s">
        <v>131</v>
      </c>
      <c r="G54" s="267"/>
      <c r="I54" s="269"/>
      <c r="J54" s="269"/>
      <c r="K54" s="214" t="s">
        <v>276</v>
      </c>
      <c r="L54" s="214" t="s">
        <v>277</v>
      </c>
      <c r="M54" s="215">
        <v>80</v>
      </c>
      <c r="P54" s="214" t="s">
        <v>274</v>
      </c>
      <c r="T54" s="13">
        <v>1</v>
      </c>
      <c r="U54" s="214" t="s">
        <v>278</v>
      </c>
      <c r="V54" s="216">
        <v>44075</v>
      </c>
      <c r="W54" s="66">
        <v>44196</v>
      </c>
      <c r="X54" s="38"/>
      <c r="Y54" s="56" t="s">
        <v>326</v>
      </c>
      <c r="Z54" s="43"/>
      <c r="AA54" s="44" t="str">
        <f t="shared" si="18"/>
        <v/>
      </c>
      <c r="AB54" s="48" t="str">
        <f t="shared" si="8"/>
        <v/>
      </c>
      <c r="AC54" s="42" t="str">
        <f t="shared" si="19"/>
        <v/>
      </c>
      <c r="AD54" s="39" t="s">
        <v>313</v>
      </c>
      <c r="AF54" s="17"/>
      <c r="AG54" s="216"/>
      <c r="AH54" s="56"/>
      <c r="AI54" s="43"/>
      <c r="AK54" s="45"/>
      <c r="AL54" s="2"/>
      <c r="AM54" s="111"/>
      <c r="AN54" s="1" t="s">
        <v>310</v>
      </c>
      <c r="BG54" s="215" t="s">
        <v>299</v>
      </c>
      <c r="BI54" s="225" t="s">
        <v>441</v>
      </c>
      <c r="BK54" s="18"/>
    </row>
    <row r="55" spans="1:63" s="215" customFormat="1" ht="35.1" customHeight="1" x14ac:dyDescent="0.25">
      <c r="A55" s="267">
        <v>70</v>
      </c>
      <c r="B55" s="301">
        <v>44258</v>
      </c>
      <c r="C55" s="269" t="s">
        <v>78</v>
      </c>
      <c r="E55" s="270" t="s">
        <v>295</v>
      </c>
      <c r="F55" s="267" t="s">
        <v>293</v>
      </c>
      <c r="G55" s="267" t="s">
        <v>294</v>
      </c>
      <c r="I55" s="269" t="s">
        <v>298</v>
      </c>
      <c r="J55" s="300" t="s">
        <v>332</v>
      </c>
      <c r="K55" s="213" t="s">
        <v>334</v>
      </c>
      <c r="L55" s="214" t="s">
        <v>338</v>
      </c>
      <c r="M55" s="215">
        <v>1</v>
      </c>
      <c r="P55" s="218" t="s">
        <v>354</v>
      </c>
      <c r="T55" s="13">
        <v>1</v>
      </c>
      <c r="U55" s="214" t="s">
        <v>350</v>
      </c>
      <c r="V55" s="215" t="s">
        <v>342</v>
      </c>
      <c r="W55" s="104" t="s">
        <v>343</v>
      </c>
      <c r="X55" s="216">
        <v>44377</v>
      </c>
      <c r="Y55" s="211" t="s">
        <v>386</v>
      </c>
      <c r="Z55" s="215">
        <v>1</v>
      </c>
      <c r="AA55" s="44">
        <f t="shared" ref="AA55" si="23">(IF(Z55="","",IF(OR($M55=0,$M55="",X55=""),"",Z55/$M55)))</f>
        <v>1</v>
      </c>
      <c r="AB55" s="48">
        <f t="shared" ref="AB55" si="24">(IF(OR($T55="",AA55=""),"",IF(OR($T55=0,AA55=0),0,IF((AA55*100%)/$T55&gt;100%,100%,(AA55*100%)/$T55))))</f>
        <v>1</v>
      </c>
      <c r="AC55" s="42" t="str">
        <f t="shared" ref="AC55" si="25">IF(Z55="","",IF(AB55&lt;100%, IF(AB55&lt;25%, "ALERTA","EN TERMINO"), IF(AB55=100%, "OK", "EN TERMINO")))</f>
        <v>OK</v>
      </c>
      <c r="AD55" s="122" t="s">
        <v>391</v>
      </c>
      <c r="AF55" s="17" t="str">
        <f t="shared" ref="AF55:AF58" si="26">IF(AB55=100%,IF(AB55&gt;25%,"CUMPLIDA","PENDIENTE"),IF(AB55&lt;25%,"INCUMPLIDA","PENDIENTE"))</f>
        <v>CUMPLIDA</v>
      </c>
      <c r="AN55" s="1" t="s">
        <v>310</v>
      </c>
      <c r="BG55" s="215" t="s">
        <v>299</v>
      </c>
      <c r="BI55" s="225" t="s">
        <v>441</v>
      </c>
      <c r="BK55" s="18"/>
    </row>
    <row r="56" spans="1:63" s="215" customFormat="1" ht="35.1" customHeight="1" x14ac:dyDescent="0.25">
      <c r="A56" s="267"/>
      <c r="B56" s="301"/>
      <c r="C56" s="269"/>
      <c r="E56" s="270"/>
      <c r="F56" s="267"/>
      <c r="G56" s="267"/>
      <c r="I56" s="269"/>
      <c r="J56" s="300"/>
      <c r="K56" s="125" t="s">
        <v>335</v>
      </c>
      <c r="L56" s="214" t="s">
        <v>339</v>
      </c>
      <c r="M56" s="215">
        <v>1</v>
      </c>
      <c r="P56" s="218" t="s">
        <v>355</v>
      </c>
      <c r="T56" s="13">
        <v>1</v>
      </c>
      <c r="U56" s="214" t="s">
        <v>351</v>
      </c>
      <c r="V56" s="215" t="s">
        <v>344</v>
      </c>
      <c r="W56" s="104" t="s">
        <v>345</v>
      </c>
      <c r="X56" s="216">
        <v>44377</v>
      </c>
      <c r="Y56" s="262" t="s">
        <v>383</v>
      </c>
      <c r="Z56" s="215">
        <v>0</v>
      </c>
      <c r="AA56" s="44">
        <f t="shared" ref="AA56:AA58" si="27">(IF(Z56="","",IF(OR($M56=0,$M56="",X56=""),"",Z56/$M56)))</f>
        <v>0</v>
      </c>
      <c r="AB56" s="48">
        <f t="shared" ref="AB56:AB58" si="28">(IF(OR($T56="",AA56=""),"",IF(OR($T56=0,AA56=0),0,IF((AA56*100%)/$T56&gt;100%,100%,(AA56*100%)/$T56))))</f>
        <v>0</v>
      </c>
      <c r="AC56" s="42" t="str">
        <f t="shared" ref="AC56:AC58" si="29">IF(Z56="","",IF(AB56&lt;100%, IF(AB56&lt;25%, "ALERTA","EN TERMINO"), IF(AB56=100%, "OK", "EN TERMINO")))</f>
        <v>ALERTA</v>
      </c>
      <c r="AD56" s="263" t="s">
        <v>390</v>
      </c>
      <c r="AF56" s="17" t="str">
        <f t="shared" si="26"/>
        <v>INCUMPLIDA</v>
      </c>
      <c r="BG56" s="215" t="s">
        <v>439</v>
      </c>
      <c r="BH56" s="104" t="s">
        <v>428</v>
      </c>
      <c r="BI56" s="228" t="s">
        <v>440</v>
      </c>
      <c r="BK56" s="18"/>
    </row>
    <row r="57" spans="1:63" s="215" customFormat="1" ht="35.1" customHeight="1" x14ac:dyDescent="0.25">
      <c r="A57" s="267"/>
      <c r="B57" s="301"/>
      <c r="C57" s="269"/>
      <c r="E57" s="270"/>
      <c r="F57" s="267"/>
      <c r="G57" s="267"/>
      <c r="I57" s="269"/>
      <c r="J57" s="300"/>
      <c r="K57" s="213" t="s">
        <v>336</v>
      </c>
      <c r="L57" s="214" t="s">
        <v>340</v>
      </c>
      <c r="M57" s="215">
        <v>1</v>
      </c>
      <c r="P57" s="218" t="s">
        <v>356</v>
      </c>
      <c r="T57" s="13">
        <v>1</v>
      </c>
      <c r="U57" s="214" t="s">
        <v>352</v>
      </c>
      <c r="V57" s="215" t="s">
        <v>346</v>
      </c>
      <c r="W57" s="215" t="s">
        <v>347</v>
      </c>
      <c r="X57" s="216">
        <v>44377</v>
      </c>
      <c r="Y57" s="11" t="s">
        <v>384</v>
      </c>
      <c r="Z57" s="119">
        <v>0.05</v>
      </c>
      <c r="AA57" s="44">
        <f t="shared" si="27"/>
        <v>0.05</v>
      </c>
      <c r="AB57" s="48">
        <f t="shared" si="28"/>
        <v>0.05</v>
      </c>
      <c r="AC57" s="42" t="str">
        <f t="shared" si="29"/>
        <v>ALERTA</v>
      </c>
      <c r="AD57" s="264" t="s">
        <v>385</v>
      </c>
      <c r="AF57" s="17" t="str">
        <f>IF(AB57=100%,IF(AB57&gt;25%,"CUMPLIDA","PENDIENTE"),IF(AB57&lt;25%,"ATENCIÓN","PENDIENTE"))</f>
        <v>ATENCIÓN</v>
      </c>
      <c r="AN57" s="1" t="s">
        <v>328</v>
      </c>
      <c r="BG57" s="215" t="s">
        <v>439</v>
      </c>
      <c r="BK57" s="18"/>
    </row>
    <row r="58" spans="1:63" s="215" customFormat="1" ht="35.1" customHeight="1" x14ac:dyDescent="0.25">
      <c r="A58" s="267"/>
      <c r="B58" s="301"/>
      <c r="C58" s="269"/>
      <c r="E58" s="270"/>
      <c r="F58" s="267"/>
      <c r="G58" s="267"/>
      <c r="I58" s="269"/>
      <c r="J58" s="213" t="s">
        <v>333</v>
      </c>
      <c r="K58" s="213" t="s">
        <v>337</v>
      </c>
      <c r="L58" s="214" t="s">
        <v>341</v>
      </c>
      <c r="M58" s="215">
        <v>1</v>
      </c>
      <c r="P58" s="218" t="s">
        <v>354</v>
      </c>
      <c r="T58" s="13">
        <v>1</v>
      </c>
      <c r="U58" s="214" t="s">
        <v>353</v>
      </c>
      <c r="V58" s="215" t="s">
        <v>348</v>
      </c>
      <c r="W58" s="215" t="s">
        <v>349</v>
      </c>
      <c r="X58" s="216">
        <v>44377</v>
      </c>
      <c r="Y58" s="211" t="s">
        <v>387</v>
      </c>
      <c r="Z58" s="215">
        <v>1</v>
      </c>
      <c r="AA58" s="44">
        <f t="shared" si="27"/>
        <v>1</v>
      </c>
      <c r="AB58" s="48">
        <f t="shared" si="28"/>
        <v>1</v>
      </c>
      <c r="AC58" s="42" t="str">
        <f t="shared" si="29"/>
        <v>OK</v>
      </c>
      <c r="AD58" s="122" t="s">
        <v>391</v>
      </c>
      <c r="AF58" s="17" t="str">
        <f t="shared" si="26"/>
        <v>CUMPLIDA</v>
      </c>
      <c r="AN58" s="1" t="s">
        <v>328</v>
      </c>
      <c r="BG58" s="215" t="s">
        <v>439</v>
      </c>
      <c r="BK58" s="18"/>
    </row>
    <row r="59" spans="1:63" s="215" customFormat="1" ht="35.1" customHeight="1" x14ac:dyDescent="0.25">
      <c r="BK59" s="18"/>
    </row>
    <row r="60" spans="1:63" s="215" customFormat="1" ht="35.1" customHeight="1" x14ac:dyDescent="0.25">
      <c r="BK60" s="18"/>
    </row>
    <row r="61" spans="1:63" s="215" customFormat="1" ht="35.1" customHeight="1" x14ac:dyDescent="0.25">
      <c r="BK61" s="18"/>
    </row>
    <row r="62" spans="1:63" s="215" customFormat="1" ht="35.1" customHeight="1" x14ac:dyDescent="0.25">
      <c r="BK62" s="18"/>
    </row>
    <row r="63" spans="1:63" s="215" customFormat="1" ht="35.1" customHeight="1" x14ac:dyDescent="0.25">
      <c r="BK63" s="18"/>
    </row>
    <row r="64" spans="1:63" s="215" customFormat="1" ht="35.1" customHeight="1" x14ac:dyDescent="0.25">
      <c r="BK64" s="18"/>
    </row>
    <row r="65" spans="63:63" s="215" customFormat="1" ht="35.1" customHeight="1" x14ac:dyDescent="0.25">
      <c r="BK65" s="18"/>
    </row>
    <row r="66" spans="63:63" s="215" customFormat="1" ht="35.1" customHeight="1" x14ac:dyDescent="0.25">
      <c r="BK66" s="18"/>
    </row>
    <row r="67" spans="63:63" s="215" customFormat="1" ht="35.1" customHeight="1" x14ac:dyDescent="0.25">
      <c r="BK67" s="18"/>
    </row>
    <row r="68" spans="63:63" s="215" customFormat="1" ht="35.1" customHeight="1" x14ac:dyDescent="0.25">
      <c r="BK68" s="18"/>
    </row>
    <row r="69" spans="63:63" s="215" customFormat="1" ht="35.1" customHeight="1" x14ac:dyDescent="0.25">
      <c r="BK69" s="18"/>
    </row>
    <row r="70" spans="63:63" s="215" customFormat="1" ht="35.1" customHeight="1" x14ac:dyDescent="0.25">
      <c r="BK70" s="18"/>
    </row>
    <row r="71" spans="63:63" s="215" customFormat="1" ht="35.1" customHeight="1" x14ac:dyDescent="0.25">
      <c r="BK71" s="18"/>
    </row>
    <row r="72" spans="63:63" s="215" customFormat="1" ht="35.1" customHeight="1" x14ac:dyDescent="0.25">
      <c r="BK72" s="18"/>
    </row>
    <row r="73" spans="63:63" s="215" customFormat="1" ht="35.1" customHeight="1" x14ac:dyDescent="0.25">
      <c r="BK73" s="18"/>
    </row>
    <row r="74" spans="63:63" s="215" customFormat="1" ht="35.1" customHeight="1" x14ac:dyDescent="0.25">
      <c r="BK74" s="18"/>
    </row>
  </sheetData>
  <autoFilter ref="A3:BI58" xr:uid="{00000000-0009-0000-0000-000000000000}"/>
  <mergeCells count="138">
    <mergeCell ref="AM44:AM45"/>
    <mergeCell ref="J55:J57"/>
    <mergeCell ref="I55:I58"/>
    <mergeCell ref="G55:G58"/>
    <mergeCell ref="F55:F58"/>
    <mergeCell ref="E55:E58"/>
    <mergeCell ref="C55:C58"/>
    <mergeCell ref="B55:B58"/>
    <mergeCell ref="A55:A58"/>
    <mergeCell ref="A51:A54"/>
    <mergeCell ref="G51:G54"/>
    <mergeCell ref="I51:I54"/>
    <mergeCell ref="J51:J54"/>
    <mergeCell ref="A44:A45"/>
    <mergeCell ref="G44:G45"/>
    <mergeCell ref="I44:I45"/>
    <mergeCell ref="J44:J45"/>
    <mergeCell ref="A48:A50"/>
    <mergeCell ref="G48:G50"/>
    <mergeCell ref="I48:I50"/>
    <mergeCell ref="J48:J50"/>
    <mergeCell ref="E6:E10"/>
    <mergeCell ref="E11:E12"/>
    <mergeCell ref="A20:A22"/>
    <mergeCell ref="G20:G22"/>
    <mergeCell ref="I20:I22"/>
    <mergeCell ref="J20:J22"/>
    <mergeCell ref="A15:A19"/>
    <mergeCell ref="E15:E54"/>
    <mergeCell ref="G15:G19"/>
    <mergeCell ref="I15:I19"/>
    <mergeCell ref="J15:J19"/>
    <mergeCell ref="A25:A26"/>
    <mergeCell ref="G25:G26"/>
    <mergeCell ref="I25:I26"/>
    <mergeCell ref="J25:J26"/>
    <mergeCell ref="I32:I34"/>
    <mergeCell ref="H25:H26"/>
    <mergeCell ref="H30:H31"/>
    <mergeCell ref="H9:H10"/>
    <mergeCell ref="J32:J34"/>
    <mergeCell ref="A35:A36"/>
    <mergeCell ref="G35:G36"/>
    <mergeCell ref="I35:I36"/>
    <mergeCell ref="J35:J36"/>
    <mergeCell ref="J2:J3"/>
    <mergeCell ref="K2:M2"/>
    <mergeCell ref="N2:N3"/>
    <mergeCell ref="O2:O3"/>
    <mergeCell ref="P2:P3"/>
    <mergeCell ref="Q2:Q3"/>
    <mergeCell ref="BE1:BI1"/>
    <mergeCell ref="A2:A3"/>
    <mergeCell ref="B2:B3"/>
    <mergeCell ref="C2:C3"/>
    <mergeCell ref="D2:D3"/>
    <mergeCell ref="E2:E3"/>
    <mergeCell ref="F2:F3"/>
    <mergeCell ref="G2:G3"/>
    <mergeCell ref="H2:H3"/>
    <mergeCell ref="I2:I3"/>
    <mergeCell ref="A1:I1"/>
    <mergeCell ref="J1:W1"/>
    <mergeCell ref="X1:AF1"/>
    <mergeCell ref="AG1:AN1"/>
    <mergeCell ref="AO1:AV1"/>
    <mergeCell ref="AW1:BD1"/>
    <mergeCell ref="X2:X3"/>
    <mergeCell ref="Y2:Y3"/>
    <mergeCell ref="Z2:Z3"/>
    <mergeCell ref="AA2:AA3"/>
    <mergeCell ref="AB2:AB3"/>
    <mergeCell ref="AC2:AC3"/>
    <mergeCell ref="R2:R3"/>
    <mergeCell ref="S2:S3"/>
    <mergeCell ref="T2:T3"/>
    <mergeCell ref="U2:U3"/>
    <mergeCell ref="V2:V3"/>
    <mergeCell ref="W2:W3"/>
    <mergeCell ref="BH2:BH3"/>
    <mergeCell ref="BI2:BI4"/>
    <mergeCell ref="BB2:BB3"/>
    <mergeCell ref="BC2:BC3"/>
    <mergeCell ref="BD2:BD3"/>
    <mergeCell ref="BE2:BE3"/>
    <mergeCell ref="BF2:BF3"/>
    <mergeCell ref="BG2:BG3"/>
    <mergeCell ref="AV2:AV3"/>
    <mergeCell ref="AW2:AW3"/>
    <mergeCell ref="AX2:AX3"/>
    <mergeCell ref="AY2:AY3"/>
    <mergeCell ref="AZ2:AZ3"/>
    <mergeCell ref="BA2:BA3"/>
    <mergeCell ref="AP2:AP3"/>
    <mergeCell ref="AQ2:AQ3"/>
    <mergeCell ref="AR2:AR3"/>
    <mergeCell ref="AS2:AS3"/>
    <mergeCell ref="AT2:AT3"/>
    <mergeCell ref="AU2:AU3"/>
    <mergeCell ref="AJ2:AJ3"/>
    <mergeCell ref="AK2:AK3"/>
    <mergeCell ref="AD17:AD19"/>
    <mergeCell ref="AH17:AH19"/>
    <mergeCell ref="AM18:AM19"/>
    <mergeCell ref="AL2:AL3"/>
    <mergeCell ref="AM2:AM3"/>
    <mergeCell ref="AN2:AN3"/>
    <mergeCell ref="AO2:AO3"/>
    <mergeCell ref="AD2:AD3"/>
    <mergeCell ref="AE2:AE3"/>
    <mergeCell ref="AF2:AF3"/>
    <mergeCell ref="AG2:AG3"/>
    <mergeCell ref="AH2:AH3"/>
    <mergeCell ref="AI2:AI3"/>
    <mergeCell ref="Y17:Y19"/>
    <mergeCell ref="A37:A40"/>
    <mergeCell ref="G37:G40"/>
    <mergeCell ref="I37:I40"/>
    <mergeCell ref="J37:J40"/>
    <mergeCell ref="A41:A43"/>
    <mergeCell ref="G41:G43"/>
    <mergeCell ref="I41:I43"/>
    <mergeCell ref="E13:E14"/>
    <mergeCell ref="G13:G14"/>
    <mergeCell ref="I13:I14"/>
    <mergeCell ref="J13:J14"/>
    <mergeCell ref="A27:A28"/>
    <mergeCell ref="G27:G28"/>
    <mergeCell ref="I27:I28"/>
    <mergeCell ref="J27:J28"/>
    <mergeCell ref="A29:A31"/>
    <mergeCell ref="G29:G31"/>
    <mergeCell ref="I29:I31"/>
    <mergeCell ref="J29:J31"/>
    <mergeCell ref="J41:J43"/>
    <mergeCell ref="K30:K31"/>
    <mergeCell ref="A32:A34"/>
    <mergeCell ref="G32:G34"/>
  </mergeCells>
  <conditionalFormatting sqref="AU31:BC50 AL7:AL14 AC6:AC10 AT7:AT30 AC13:AC14">
    <cfRule type="containsText" dxfId="145" priority="322" operator="containsText" text="AMARILLO">
      <formula>NOT(ISERROR(SEARCH("AMARILLO",AC6)))</formula>
    </cfRule>
    <cfRule type="containsText" priority="323" operator="containsText" text="AMARILLO">
      <formula>NOT(ISERROR(SEARCH("AMARILLO",AC6)))</formula>
    </cfRule>
    <cfRule type="containsText" dxfId="144" priority="324" operator="containsText" text="ROJO">
      <formula>NOT(ISERROR(SEARCH("ROJO",AC6)))</formula>
    </cfRule>
    <cfRule type="containsText" dxfId="143" priority="325" operator="containsText" text="OK">
      <formula>NOT(ISERROR(SEARCH("OK",AC6)))</formula>
    </cfRule>
  </conditionalFormatting>
  <conditionalFormatting sqref="BE7:BE50 AF42:AF54 AF5:AF40">
    <cfRule type="containsText" dxfId="142" priority="319" operator="containsText" text="Cumplida">
      <formula>NOT(ISERROR(SEARCH("Cumplida",AF5)))</formula>
    </cfRule>
    <cfRule type="containsText" dxfId="141" priority="320" operator="containsText" text="Pendiente">
      <formula>NOT(ISERROR(SEARCH("Pendiente",AF5)))</formula>
    </cfRule>
    <cfRule type="containsText" dxfId="140" priority="321" operator="containsText" text="Cumplida">
      <formula>NOT(ISERROR(SEARCH("Cumplida",AF5)))</formula>
    </cfRule>
  </conditionalFormatting>
  <conditionalFormatting sqref="BE7:BE50 AF42:AF54 AF5:AF40">
    <cfRule type="containsText" dxfId="139" priority="317" stopIfTrue="1" operator="containsText" text="Cumplida">
      <formula>NOT(ISERROR(SEARCH("Cumplida",AF5)))</formula>
    </cfRule>
    <cfRule type="containsText" dxfId="138" priority="318" stopIfTrue="1" operator="containsText" text="Pendiente">
      <formula>NOT(ISERROR(SEARCH("Pendiente",AF5)))</formula>
    </cfRule>
  </conditionalFormatting>
  <conditionalFormatting sqref="BG5:BG39 BG41 BG43:BG54">
    <cfRule type="containsText" dxfId="137" priority="314" operator="containsText" text="cerrada">
      <formula>NOT(ISERROR(SEARCH("cerrada",BG5)))</formula>
    </cfRule>
    <cfRule type="containsText" dxfId="136" priority="315" operator="containsText" text="cerrado">
      <formula>NOT(ISERROR(SEARCH("cerrado",BG5)))</formula>
    </cfRule>
    <cfRule type="containsText" dxfId="135" priority="316" operator="containsText" text="Abierto">
      <formula>NOT(ISERROR(SEARCH("Abierto",BG5)))</formula>
    </cfRule>
  </conditionalFormatting>
  <conditionalFormatting sqref="AL15:AL54 AC6:AC10 AC17:AC20 AC22:AC23 AC25:AC27 AC29:AC40 AC44:AC54 AC42 AC13:AC15">
    <cfRule type="containsText" dxfId="134" priority="308" stopIfTrue="1" operator="containsText" text="EN TERMINO">
      <formula>NOT(ISERROR(SEARCH("EN TERMINO",AC6)))</formula>
    </cfRule>
    <cfRule type="containsText" priority="309" operator="containsText" text="AMARILLO">
      <formula>NOT(ISERROR(SEARCH("AMARILLO",AC6)))</formula>
    </cfRule>
    <cfRule type="containsText" dxfId="133" priority="310" stopIfTrue="1" operator="containsText" text="ALERTA">
      <formula>NOT(ISERROR(SEARCH("ALERTA",AC6)))</formula>
    </cfRule>
    <cfRule type="containsText" dxfId="132" priority="311" stopIfTrue="1" operator="containsText" text="OK">
      <formula>NOT(ISERROR(SEARCH("OK",AC6)))</formula>
    </cfRule>
  </conditionalFormatting>
  <conditionalFormatting sqref="BE7:BE14 AF42:AF54 AF5:AF40 AN25:AN26 AN33:AN36 AN38:AN45 AN49:AN50 AN52:AN53">
    <cfRule type="containsText" dxfId="131" priority="326" stopIfTrue="1" operator="containsText" text="CUMPLIDA">
      <formula>NOT(ISERROR(SEARCH("CUMPLIDA",AF5)))</formula>
    </cfRule>
  </conditionalFormatting>
  <conditionalFormatting sqref="BE7:BE14 AF42:AF54 AF5:AF40 AN25:AN26 AN33:AN36 AN38:AN45 AN49:AN50 AN52:AN53">
    <cfRule type="containsText" dxfId="130" priority="327" operator="containsText" text="INCUMPLIDA">
      <formula>NOT(ISERROR(SEARCH("INCUMPLIDA",AF5)))</formula>
    </cfRule>
  </conditionalFormatting>
  <conditionalFormatting sqref="AC15">
    <cfRule type="dataBar" priority="300">
      <dataBar>
        <cfvo type="min"/>
        <cfvo type="max"/>
        <color rgb="FF638EC6"/>
      </dataBar>
    </cfRule>
  </conditionalFormatting>
  <conditionalFormatting sqref="AC20">
    <cfRule type="dataBar" priority="290">
      <dataBar>
        <cfvo type="min"/>
        <cfvo type="max"/>
        <color rgb="FF638EC6"/>
      </dataBar>
    </cfRule>
  </conditionalFormatting>
  <conditionalFormatting sqref="AC25:AC26 AC23">
    <cfRule type="dataBar" priority="285">
      <dataBar>
        <cfvo type="min"/>
        <cfvo type="max"/>
        <color rgb="FF638EC6"/>
      </dataBar>
    </cfRule>
  </conditionalFormatting>
  <conditionalFormatting sqref="AC29:AC31 AC27">
    <cfRule type="dataBar" priority="280">
      <dataBar>
        <cfvo type="min"/>
        <cfvo type="max"/>
        <color rgb="FF638EC6"/>
      </dataBar>
    </cfRule>
  </conditionalFormatting>
  <conditionalFormatting sqref="AN25:AN26 AN33:AN36 AN38:AN45 AN49:AN50 AN52:AN53">
    <cfRule type="containsText" dxfId="129" priority="238" stopIfTrue="1" operator="containsText" text="PENDIENTE">
      <formula>NOT(ISERROR(SEARCH("PENDIENTE",AN25)))</formula>
    </cfRule>
  </conditionalFormatting>
  <conditionalFormatting sqref="AL13">
    <cfRule type="containsText" dxfId="128" priority="138" stopIfTrue="1" operator="containsText" text="EN TERMINO">
      <formula>NOT(ISERROR(SEARCH("EN TERMINO",AL13)))</formula>
    </cfRule>
    <cfRule type="containsText" priority="139" operator="containsText" text="AMARILLO">
      <formula>NOT(ISERROR(SEARCH("AMARILLO",AL13)))</formula>
    </cfRule>
    <cfRule type="containsText" dxfId="127" priority="140" stopIfTrue="1" operator="containsText" text="ALERTA">
      <formula>NOT(ISERROR(SEARCH("ALERTA",AL13)))</formula>
    </cfRule>
    <cfRule type="containsText" dxfId="126" priority="141" stopIfTrue="1" operator="containsText" text="OK">
      <formula>NOT(ISERROR(SEARCH("OK",AL13)))</formula>
    </cfRule>
  </conditionalFormatting>
  <conditionalFormatting sqref="AN13">
    <cfRule type="containsText" dxfId="125" priority="137" stopIfTrue="1" operator="containsText" text="CUMPLIDA">
      <formula>NOT(ISERROR(SEARCH("CUMPLIDA",AN13)))</formula>
    </cfRule>
  </conditionalFormatting>
  <conditionalFormatting sqref="AN13">
    <cfRule type="containsText" dxfId="124" priority="136" operator="containsText" text="INCUMPLIDA">
      <formula>NOT(ISERROR(SEARCH("INCUMPLIDA",AN13)))</formula>
    </cfRule>
  </conditionalFormatting>
  <conditionalFormatting sqref="AN13">
    <cfRule type="containsText" dxfId="123" priority="135" stopIfTrue="1" operator="containsText" text="PENDIENTE">
      <formula>NOT(ISERROR(SEARCH("PENDIENTE",AN13)))</formula>
    </cfRule>
  </conditionalFormatting>
  <conditionalFormatting sqref="AC16">
    <cfRule type="containsText" dxfId="122" priority="131" stopIfTrue="1" operator="containsText" text="EN TERMINO">
      <formula>NOT(ISERROR(SEARCH("EN TERMINO",AC16)))</formula>
    </cfRule>
    <cfRule type="containsText" priority="132" operator="containsText" text="AMARILLO">
      <formula>NOT(ISERROR(SEARCH("AMARILLO",AC16)))</formula>
    </cfRule>
    <cfRule type="containsText" dxfId="121" priority="133" stopIfTrue="1" operator="containsText" text="ALERTA">
      <formula>NOT(ISERROR(SEARCH("ALERTA",AC16)))</formula>
    </cfRule>
    <cfRule type="containsText" dxfId="120" priority="134" stopIfTrue="1" operator="containsText" text="OK">
      <formula>NOT(ISERROR(SEARCH("OK",AC16)))</formula>
    </cfRule>
  </conditionalFormatting>
  <conditionalFormatting sqref="AC21">
    <cfRule type="containsText" dxfId="119" priority="127" stopIfTrue="1" operator="containsText" text="EN TERMINO">
      <formula>NOT(ISERROR(SEARCH("EN TERMINO",AC21)))</formula>
    </cfRule>
    <cfRule type="containsText" priority="128" operator="containsText" text="AMARILLO">
      <formula>NOT(ISERROR(SEARCH("AMARILLO",AC21)))</formula>
    </cfRule>
    <cfRule type="containsText" dxfId="118" priority="129" stopIfTrue="1" operator="containsText" text="ALERTA">
      <formula>NOT(ISERROR(SEARCH("ALERTA",AC21)))</formula>
    </cfRule>
    <cfRule type="containsText" dxfId="117" priority="130" stopIfTrue="1" operator="containsText" text="OK">
      <formula>NOT(ISERROR(SEARCH("OK",AC21)))</formula>
    </cfRule>
  </conditionalFormatting>
  <conditionalFormatting sqref="AC24">
    <cfRule type="containsText" dxfId="116" priority="123" stopIfTrue="1" operator="containsText" text="EN TERMINO">
      <formula>NOT(ISERROR(SEARCH("EN TERMINO",AC24)))</formula>
    </cfRule>
    <cfRule type="containsText" priority="124" operator="containsText" text="AMARILLO">
      <formula>NOT(ISERROR(SEARCH("AMARILLO",AC24)))</formula>
    </cfRule>
    <cfRule type="containsText" dxfId="115" priority="125" stopIfTrue="1" operator="containsText" text="ALERTA">
      <formula>NOT(ISERROR(SEARCH("ALERTA",AC24)))</formula>
    </cfRule>
    <cfRule type="containsText" dxfId="114" priority="126" stopIfTrue="1" operator="containsText" text="OK">
      <formula>NOT(ISERROR(SEARCH("OK",AC24)))</formula>
    </cfRule>
  </conditionalFormatting>
  <conditionalFormatting sqref="AC28">
    <cfRule type="containsText" dxfId="113" priority="119" stopIfTrue="1" operator="containsText" text="EN TERMINO">
      <formula>NOT(ISERROR(SEARCH("EN TERMINO",AC28)))</formula>
    </cfRule>
    <cfRule type="containsText" priority="120" operator="containsText" text="AMARILLO">
      <formula>NOT(ISERROR(SEARCH("AMARILLO",AC28)))</formula>
    </cfRule>
    <cfRule type="containsText" dxfId="112" priority="121" stopIfTrue="1" operator="containsText" text="ALERTA">
      <formula>NOT(ISERROR(SEARCH("ALERTA",AC28)))</formula>
    </cfRule>
    <cfRule type="containsText" dxfId="111" priority="122" stopIfTrue="1" operator="containsText" text="OK">
      <formula>NOT(ISERROR(SEARCH("OK",AC28)))</formula>
    </cfRule>
  </conditionalFormatting>
  <conditionalFormatting sqref="AC43">
    <cfRule type="containsText" dxfId="110" priority="115" stopIfTrue="1" operator="containsText" text="EN TERMINO">
      <formula>NOT(ISERROR(SEARCH("EN TERMINO",AC43)))</formula>
    </cfRule>
    <cfRule type="containsText" priority="116" operator="containsText" text="AMARILLO">
      <formula>NOT(ISERROR(SEARCH("AMARILLO",AC43)))</formula>
    </cfRule>
    <cfRule type="containsText" dxfId="109" priority="117" stopIfTrue="1" operator="containsText" text="ALERTA">
      <formula>NOT(ISERROR(SEARCH("ALERTA",AC43)))</formula>
    </cfRule>
    <cfRule type="containsText" dxfId="108" priority="118" stopIfTrue="1" operator="containsText" text="OK">
      <formula>NOT(ISERROR(SEARCH("OK",AC43)))</formula>
    </cfRule>
  </conditionalFormatting>
  <conditionalFormatting sqref="AF41">
    <cfRule type="containsText" dxfId="107" priority="114" stopIfTrue="1" operator="containsText" text="CUMPLIDA">
      <formula>NOT(ISERROR(SEARCH("CUMPLIDA",AF41)))</formula>
    </cfRule>
  </conditionalFormatting>
  <conditionalFormatting sqref="AF41">
    <cfRule type="containsText" dxfId="106" priority="113" stopIfTrue="1" operator="containsText" text="INCUMPLIDA">
      <formula>NOT(ISERROR(SEARCH("INCUMPLIDA",AF41)))</formula>
    </cfRule>
  </conditionalFormatting>
  <conditionalFormatting sqref="AF41">
    <cfRule type="containsText" dxfId="105" priority="112" operator="containsText" text="PENDIENTE">
      <formula>NOT(ISERROR(SEARCH("PENDIENTE",AF41)))</formula>
    </cfRule>
  </conditionalFormatting>
  <conditionalFormatting sqref="AF41">
    <cfRule type="containsText" dxfId="104" priority="111" stopIfTrue="1" operator="containsText" text="PENDIENTE">
      <formula>NOT(ISERROR(SEARCH("PENDIENTE",AF41)))</formula>
    </cfRule>
  </conditionalFormatting>
  <conditionalFormatting sqref="AC41">
    <cfRule type="containsText" dxfId="103" priority="107" stopIfTrue="1" operator="containsText" text="EN TERMINO">
      <formula>NOT(ISERROR(SEARCH("EN TERMINO",AC41)))</formula>
    </cfRule>
    <cfRule type="containsText" priority="108" operator="containsText" text="AMARILLO">
      <formula>NOT(ISERROR(SEARCH("AMARILLO",AC41)))</formula>
    </cfRule>
    <cfRule type="containsText" dxfId="102" priority="109" stopIfTrue="1" operator="containsText" text="ALERTA">
      <formula>NOT(ISERROR(SEARCH("ALERTA",AC41)))</formula>
    </cfRule>
    <cfRule type="containsText" dxfId="101" priority="110" stopIfTrue="1" operator="containsText" text="OK">
      <formula>NOT(ISERROR(SEARCH("OK",AC41)))</formula>
    </cfRule>
  </conditionalFormatting>
  <conditionalFormatting sqref="AC5">
    <cfRule type="containsText" dxfId="100" priority="103" operator="containsText" text="AMARILLO">
      <formula>NOT(ISERROR(SEARCH("AMARILLO",AC5)))</formula>
    </cfRule>
    <cfRule type="containsText" priority="104" operator="containsText" text="AMARILLO">
      <formula>NOT(ISERROR(SEARCH("AMARILLO",AC5)))</formula>
    </cfRule>
    <cfRule type="containsText" dxfId="99" priority="105" operator="containsText" text="ROJO">
      <formula>NOT(ISERROR(SEARCH("ROJO",AC5)))</formula>
    </cfRule>
    <cfRule type="containsText" dxfId="98" priority="106" operator="containsText" text="OK">
      <formula>NOT(ISERROR(SEARCH("OK",AC5)))</formula>
    </cfRule>
  </conditionalFormatting>
  <conditionalFormatting sqref="AC5">
    <cfRule type="containsText" dxfId="97" priority="99" stopIfTrue="1" operator="containsText" text="EN TERMINO">
      <formula>NOT(ISERROR(SEARCH("EN TERMINO",AC5)))</formula>
    </cfRule>
    <cfRule type="containsText" priority="100" operator="containsText" text="AMARILLO">
      <formula>NOT(ISERROR(SEARCH("AMARILLO",AC5)))</formula>
    </cfRule>
    <cfRule type="containsText" dxfId="96" priority="101" stopIfTrue="1" operator="containsText" text="ALERTA">
      <formula>NOT(ISERROR(SEARCH("ALERTA",AC5)))</formula>
    </cfRule>
    <cfRule type="containsText" dxfId="95" priority="102" stopIfTrue="1" operator="containsText" text="OK">
      <formula>NOT(ISERROR(SEARCH("OK",AC5)))</formula>
    </cfRule>
  </conditionalFormatting>
  <conditionalFormatting sqref="AC11:AC12">
    <cfRule type="containsText" dxfId="94" priority="95" operator="containsText" text="AMARILLO">
      <formula>NOT(ISERROR(SEARCH("AMARILLO",AC11)))</formula>
    </cfRule>
    <cfRule type="containsText" priority="96" operator="containsText" text="AMARILLO">
      <formula>NOT(ISERROR(SEARCH("AMARILLO",AC11)))</formula>
    </cfRule>
    <cfRule type="containsText" dxfId="93" priority="97" operator="containsText" text="ROJO">
      <formula>NOT(ISERROR(SEARCH("ROJO",AC11)))</formula>
    </cfRule>
    <cfRule type="containsText" dxfId="92" priority="98" operator="containsText" text="OK">
      <formula>NOT(ISERROR(SEARCH("OK",AC11)))</formula>
    </cfRule>
  </conditionalFormatting>
  <conditionalFormatting sqref="AC11:AC12">
    <cfRule type="containsText" dxfId="91" priority="91" stopIfTrue="1" operator="containsText" text="EN TERMINO">
      <formula>NOT(ISERROR(SEARCH("EN TERMINO",AC11)))</formula>
    </cfRule>
    <cfRule type="containsText" priority="92" operator="containsText" text="AMARILLO">
      <formula>NOT(ISERROR(SEARCH("AMARILLO",AC11)))</formula>
    </cfRule>
    <cfRule type="containsText" dxfId="90" priority="93" stopIfTrue="1" operator="containsText" text="ALERTA">
      <formula>NOT(ISERROR(SEARCH("ALERTA",AC11)))</formula>
    </cfRule>
    <cfRule type="containsText" dxfId="89" priority="94" stopIfTrue="1" operator="containsText" text="OK">
      <formula>NOT(ISERROR(SEARCH("OK",AC11)))</formula>
    </cfRule>
  </conditionalFormatting>
  <conditionalFormatting sqref="AG41">
    <cfRule type="containsText" dxfId="88" priority="90" stopIfTrue="1" operator="containsText" text="CUMPLIDA">
      <formula>NOT(ISERROR(SEARCH("CUMPLIDA",AG41)))</formula>
    </cfRule>
  </conditionalFormatting>
  <conditionalFormatting sqref="AG41">
    <cfRule type="containsText" dxfId="87" priority="89" stopIfTrue="1" operator="containsText" text="INCUMPLIDA">
      <formula>NOT(ISERROR(SEARCH("INCUMPLIDA",AG41)))</formula>
    </cfRule>
  </conditionalFormatting>
  <conditionalFormatting sqref="AG41">
    <cfRule type="containsText" dxfId="86" priority="88" operator="containsText" text="PENDIENTE">
      <formula>NOT(ISERROR(SEARCH("PENDIENTE",AG41)))</formula>
    </cfRule>
  </conditionalFormatting>
  <conditionalFormatting sqref="AG41">
    <cfRule type="containsText" dxfId="85" priority="87" stopIfTrue="1" operator="containsText" text="PENDIENTE">
      <formula>NOT(ISERROR(SEARCH("PENDIENTE",AG41)))</formula>
    </cfRule>
  </conditionalFormatting>
  <conditionalFormatting sqref="AC55:AC58">
    <cfRule type="containsText" dxfId="84" priority="83" stopIfTrue="1" operator="containsText" text="EN TERMINO">
      <formula>NOT(ISERROR(SEARCH("EN TERMINO",AC55)))</formula>
    </cfRule>
    <cfRule type="containsText" priority="84" operator="containsText" text="AMARILLO">
      <formula>NOT(ISERROR(SEARCH("AMARILLO",AC55)))</formula>
    </cfRule>
    <cfRule type="containsText" dxfId="83" priority="85" stopIfTrue="1" operator="containsText" text="ALERTA">
      <formula>NOT(ISERROR(SEARCH("ALERTA",AC55)))</formula>
    </cfRule>
    <cfRule type="containsText" dxfId="82" priority="86" stopIfTrue="1" operator="containsText" text="OK">
      <formula>NOT(ISERROR(SEARCH("OK",AC55)))</formula>
    </cfRule>
  </conditionalFormatting>
  <conditionalFormatting sqref="AF55:AF58">
    <cfRule type="containsText" dxfId="81" priority="78" operator="containsText" text="Cumplida">
      <formula>NOT(ISERROR(SEARCH("Cumplida",AF55)))</formula>
    </cfRule>
    <cfRule type="containsText" dxfId="80" priority="79" operator="containsText" text="Pendiente">
      <formula>NOT(ISERROR(SEARCH("Pendiente",AF55)))</formula>
    </cfRule>
    <cfRule type="containsText" dxfId="79" priority="80" operator="containsText" text="Cumplida">
      <formula>NOT(ISERROR(SEARCH("Cumplida",AF55)))</formula>
    </cfRule>
  </conditionalFormatting>
  <conditionalFormatting sqref="AF55:AF58">
    <cfRule type="containsText" dxfId="78" priority="76" stopIfTrue="1" operator="containsText" text="Cumplida">
      <formula>NOT(ISERROR(SEARCH("Cumplida",AF55)))</formula>
    </cfRule>
    <cfRule type="containsText" dxfId="77" priority="77" stopIfTrue="1" operator="containsText" text="Pendiente">
      <formula>NOT(ISERROR(SEARCH("Pendiente",AF55)))</formula>
    </cfRule>
  </conditionalFormatting>
  <conditionalFormatting sqref="AF55:AF58">
    <cfRule type="containsText" dxfId="76" priority="81" stopIfTrue="1" operator="containsText" text="CUMPLIDA">
      <formula>NOT(ISERROR(SEARCH("CUMPLIDA",AF55)))</formula>
    </cfRule>
  </conditionalFormatting>
  <conditionalFormatting sqref="AF55:AF58">
    <cfRule type="containsText" dxfId="75" priority="82" operator="containsText" text="INCUMPLIDA">
      <formula>NOT(ISERROR(SEARCH("INCUMPLIDA",AF55)))</formula>
    </cfRule>
  </conditionalFormatting>
  <conditionalFormatting sqref="BG55">
    <cfRule type="containsText" dxfId="74" priority="73" operator="containsText" text="cerrada">
      <formula>NOT(ISERROR(SEARCH("cerrada",BG55)))</formula>
    </cfRule>
    <cfRule type="containsText" dxfId="73" priority="74" operator="containsText" text="cerrado">
      <formula>NOT(ISERROR(SEARCH("cerrado",BG55)))</formula>
    </cfRule>
    <cfRule type="containsText" dxfId="72" priority="75" operator="containsText" text="Abierto">
      <formula>NOT(ISERROR(SEARCH("Abierto",BG55)))</formula>
    </cfRule>
  </conditionalFormatting>
  <conditionalFormatting sqref="AF56">
    <cfRule type="containsText" dxfId="71" priority="72" operator="containsText" text="INCUMPLIDA">
      <formula>NOT(ISERROR(SEARCH("INCUMPLIDA",AF56)))</formula>
    </cfRule>
  </conditionalFormatting>
  <conditionalFormatting sqref="AF57">
    <cfRule type="containsText" dxfId="70" priority="71" operator="containsText" text="ATENCIÓN">
      <formula>NOT(ISERROR(SEARCH("ATENCIÓN",AF57)))</formula>
    </cfRule>
  </conditionalFormatting>
  <conditionalFormatting sqref="AN44:AN45">
    <cfRule type="containsText" dxfId="69" priority="70" operator="containsText" text="INCUMPLIDA">
      <formula>NOT(ISERROR(SEARCH("INCUMPLIDA",AN44)))</formula>
    </cfRule>
  </conditionalFormatting>
  <conditionalFormatting sqref="AN10">
    <cfRule type="containsText" dxfId="68" priority="69" stopIfTrue="1" operator="containsText" text="CUMPLIDA">
      <formula>NOT(ISERROR(SEARCH("CUMPLIDA",AN10)))</formula>
    </cfRule>
  </conditionalFormatting>
  <conditionalFormatting sqref="AN10">
    <cfRule type="containsText" dxfId="67" priority="68" operator="containsText" text="INCUMPLIDA">
      <formula>NOT(ISERROR(SEARCH("INCUMPLIDA",AN10)))</formula>
    </cfRule>
  </conditionalFormatting>
  <conditionalFormatting sqref="AN10">
    <cfRule type="containsText" dxfId="66" priority="67" stopIfTrue="1" operator="containsText" text="PENDIENTE">
      <formula>NOT(ISERROR(SEARCH("PENDIENTE",AN10)))</formula>
    </cfRule>
  </conditionalFormatting>
  <conditionalFormatting sqref="AN9">
    <cfRule type="containsText" dxfId="65" priority="66" stopIfTrue="1" operator="containsText" text="CUMPLIDA">
      <formula>NOT(ISERROR(SEARCH("CUMPLIDA",AN9)))</formula>
    </cfRule>
  </conditionalFormatting>
  <conditionalFormatting sqref="AN9">
    <cfRule type="containsText" dxfId="64" priority="65" operator="containsText" text="INCUMPLIDA">
      <formula>NOT(ISERROR(SEARCH("INCUMPLIDA",AN9)))</formula>
    </cfRule>
  </conditionalFormatting>
  <conditionalFormatting sqref="AN9">
    <cfRule type="containsText" dxfId="63" priority="64" stopIfTrue="1" operator="containsText" text="PENDIENTE">
      <formula>NOT(ISERROR(SEARCH("PENDIENTE",AN9)))</formula>
    </cfRule>
  </conditionalFormatting>
  <conditionalFormatting sqref="AN8">
    <cfRule type="containsText" dxfId="62" priority="63" stopIfTrue="1" operator="containsText" text="CUMPLIDA">
      <formula>NOT(ISERROR(SEARCH("CUMPLIDA",AN8)))</formula>
    </cfRule>
  </conditionalFormatting>
  <conditionalFormatting sqref="AN8">
    <cfRule type="containsText" dxfId="61" priority="62" operator="containsText" text="INCUMPLIDA">
      <formula>NOT(ISERROR(SEARCH("INCUMPLIDA",AN8)))</formula>
    </cfRule>
  </conditionalFormatting>
  <conditionalFormatting sqref="AN8">
    <cfRule type="containsText" dxfId="60" priority="61" stopIfTrue="1" operator="containsText" text="PENDIENTE">
      <formula>NOT(ISERROR(SEARCH("PENDIENTE",AN8)))</formula>
    </cfRule>
  </conditionalFormatting>
  <conditionalFormatting sqref="AN7">
    <cfRule type="containsText" dxfId="59" priority="60" stopIfTrue="1" operator="containsText" text="CUMPLIDA">
      <formula>NOT(ISERROR(SEARCH("CUMPLIDA",AN7)))</formula>
    </cfRule>
  </conditionalFormatting>
  <conditionalFormatting sqref="AN7">
    <cfRule type="containsText" dxfId="58" priority="59" operator="containsText" text="INCUMPLIDA">
      <formula>NOT(ISERROR(SEARCH("INCUMPLIDA",AN7)))</formula>
    </cfRule>
  </conditionalFormatting>
  <conditionalFormatting sqref="AN7">
    <cfRule type="containsText" dxfId="57" priority="58" stopIfTrue="1" operator="containsText" text="PENDIENTE">
      <formula>NOT(ISERROR(SEARCH("PENDIENTE",AN7)))</formula>
    </cfRule>
  </conditionalFormatting>
  <conditionalFormatting sqref="AN6">
    <cfRule type="containsText" dxfId="56" priority="57" stopIfTrue="1" operator="containsText" text="CUMPLIDA">
      <formula>NOT(ISERROR(SEARCH("CUMPLIDA",AN6)))</formula>
    </cfRule>
  </conditionalFormatting>
  <conditionalFormatting sqref="AN6">
    <cfRule type="containsText" dxfId="55" priority="56" operator="containsText" text="INCUMPLIDA">
      <formula>NOT(ISERROR(SEARCH("INCUMPLIDA",AN6)))</formula>
    </cfRule>
  </conditionalFormatting>
  <conditionalFormatting sqref="AN6">
    <cfRule type="containsText" dxfId="54" priority="55" stopIfTrue="1" operator="containsText" text="PENDIENTE">
      <formula>NOT(ISERROR(SEARCH("PENDIENTE",AN6)))</formula>
    </cfRule>
  </conditionalFormatting>
  <conditionalFormatting sqref="BG42 BG40">
    <cfRule type="containsText" dxfId="53" priority="52" operator="containsText" text="cerrada">
      <formula>NOT(ISERROR(SEARCH("cerrada",BG40)))</formula>
    </cfRule>
    <cfRule type="containsText" dxfId="52" priority="53" operator="containsText" text="cerrado">
      <formula>NOT(ISERROR(SEARCH("cerrado",BG40)))</formula>
    </cfRule>
    <cfRule type="containsText" dxfId="51" priority="54" operator="containsText" text="Abierto">
      <formula>NOT(ISERROR(SEARCH("Abierto",BG40)))</formula>
    </cfRule>
  </conditionalFormatting>
  <conditionalFormatting sqref="BG56">
    <cfRule type="containsText" dxfId="50" priority="49" operator="containsText" text="cerrada">
      <formula>NOT(ISERROR(SEARCH("cerrada",BG56)))</formula>
    </cfRule>
    <cfRule type="containsText" dxfId="49" priority="50" operator="containsText" text="cerrado">
      <formula>NOT(ISERROR(SEARCH("cerrado",BG56)))</formula>
    </cfRule>
    <cfRule type="containsText" dxfId="48" priority="51" operator="containsText" text="Abierto">
      <formula>NOT(ISERROR(SEARCH("Abierto",BG56)))</formula>
    </cfRule>
  </conditionalFormatting>
  <conditionalFormatting sqref="AN15">
    <cfRule type="containsText" dxfId="47" priority="48" stopIfTrue="1" operator="containsText" text="CUMPLIDA">
      <formula>NOT(ISERROR(SEARCH("CUMPLIDA",AN15)))</formula>
    </cfRule>
  </conditionalFormatting>
  <conditionalFormatting sqref="AN15">
    <cfRule type="containsText" dxfId="46" priority="47" operator="containsText" text="INCUMPLIDA">
      <formula>NOT(ISERROR(SEARCH("INCUMPLIDA",AN15)))</formula>
    </cfRule>
  </conditionalFormatting>
  <conditionalFormatting sqref="AN15">
    <cfRule type="containsText" dxfId="45" priority="46" stopIfTrue="1" operator="containsText" text="PENDIENTE">
      <formula>NOT(ISERROR(SEARCH("PENDIENTE",AN15)))</formula>
    </cfRule>
  </conditionalFormatting>
  <conditionalFormatting sqref="AN16">
    <cfRule type="containsText" dxfId="44" priority="45" stopIfTrue="1" operator="containsText" text="CUMPLIDA">
      <formula>NOT(ISERROR(SEARCH("CUMPLIDA",AN16)))</formula>
    </cfRule>
  </conditionalFormatting>
  <conditionalFormatting sqref="AN16">
    <cfRule type="containsText" dxfId="43" priority="44" operator="containsText" text="INCUMPLIDA">
      <formula>NOT(ISERROR(SEARCH("INCUMPLIDA",AN16)))</formula>
    </cfRule>
  </conditionalFormatting>
  <conditionalFormatting sqref="AN16">
    <cfRule type="containsText" dxfId="42" priority="43" stopIfTrue="1" operator="containsText" text="PENDIENTE">
      <formula>NOT(ISERROR(SEARCH("PENDIENTE",AN16)))</formula>
    </cfRule>
  </conditionalFormatting>
  <conditionalFormatting sqref="AN17">
    <cfRule type="containsText" dxfId="41" priority="42" stopIfTrue="1" operator="containsText" text="CUMPLIDA">
      <formula>NOT(ISERROR(SEARCH("CUMPLIDA",AN17)))</formula>
    </cfRule>
  </conditionalFormatting>
  <conditionalFormatting sqref="AN17">
    <cfRule type="containsText" dxfId="40" priority="41" operator="containsText" text="INCUMPLIDA">
      <formula>NOT(ISERROR(SEARCH("INCUMPLIDA",AN17)))</formula>
    </cfRule>
  </conditionalFormatting>
  <conditionalFormatting sqref="AN17">
    <cfRule type="containsText" dxfId="39" priority="40" stopIfTrue="1" operator="containsText" text="PENDIENTE">
      <formula>NOT(ISERROR(SEARCH("PENDIENTE",AN17)))</formula>
    </cfRule>
  </conditionalFormatting>
  <conditionalFormatting sqref="AN18">
    <cfRule type="containsText" dxfId="38" priority="39" stopIfTrue="1" operator="containsText" text="CUMPLIDA">
      <formula>NOT(ISERROR(SEARCH("CUMPLIDA",AN18)))</formula>
    </cfRule>
  </conditionalFormatting>
  <conditionalFormatting sqref="AN18">
    <cfRule type="containsText" dxfId="37" priority="38" operator="containsText" text="INCUMPLIDA">
      <formula>NOT(ISERROR(SEARCH("INCUMPLIDA",AN18)))</formula>
    </cfRule>
  </conditionalFormatting>
  <conditionalFormatting sqref="AN18">
    <cfRule type="containsText" dxfId="36" priority="37" stopIfTrue="1" operator="containsText" text="PENDIENTE">
      <formula>NOT(ISERROR(SEARCH("PENDIENTE",AN18)))</formula>
    </cfRule>
  </conditionalFormatting>
  <conditionalFormatting sqref="AN19">
    <cfRule type="containsText" dxfId="35" priority="36" stopIfTrue="1" operator="containsText" text="CUMPLIDA">
      <formula>NOT(ISERROR(SEARCH("CUMPLIDA",AN19)))</formula>
    </cfRule>
  </conditionalFormatting>
  <conditionalFormatting sqref="AN19">
    <cfRule type="containsText" dxfId="34" priority="35" operator="containsText" text="INCUMPLIDA">
      <formula>NOT(ISERROR(SEARCH("INCUMPLIDA",AN19)))</formula>
    </cfRule>
  </conditionalFormatting>
  <conditionalFormatting sqref="AN19">
    <cfRule type="containsText" dxfId="33" priority="34" stopIfTrue="1" operator="containsText" text="PENDIENTE">
      <formula>NOT(ISERROR(SEARCH("PENDIENTE",AN19)))</formula>
    </cfRule>
  </conditionalFormatting>
  <conditionalFormatting sqref="AN20:AN24">
    <cfRule type="containsText" dxfId="32" priority="33" stopIfTrue="1" operator="containsText" text="CUMPLIDA">
      <formula>NOT(ISERROR(SEARCH("CUMPLIDA",AN20)))</formula>
    </cfRule>
  </conditionalFormatting>
  <conditionalFormatting sqref="AN20:AN24">
    <cfRule type="containsText" dxfId="31" priority="32" operator="containsText" text="INCUMPLIDA">
      <formula>NOT(ISERROR(SEARCH("INCUMPLIDA",AN20)))</formula>
    </cfRule>
  </conditionalFormatting>
  <conditionalFormatting sqref="AN20:AN24">
    <cfRule type="containsText" dxfId="30" priority="31" stopIfTrue="1" operator="containsText" text="PENDIENTE">
      <formula>NOT(ISERROR(SEARCH("PENDIENTE",AN20)))</formula>
    </cfRule>
  </conditionalFormatting>
  <conditionalFormatting sqref="AN27:AN31">
    <cfRule type="containsText" dxfId="29" priority="30" stopIfTrue="1" operator="containsText" text="CUMPLIDA">
      <formula>NOT(ISERROR(SEARCH("CUMPLIDA",AN27)))</formula>
    </cfRule>
  </conditionalFormatting>
  <conditionalFormatting sqref="AN27:AN31">
    <cfRule type="containsText" dxfId="28" priority="29" operator="containsText" text="INCUMPLIDA">
      <formula>NOT(ISERROR(SEARCH("INCUMPLIDA",AN27)))</formula>
    </cfRule>
  </conditionalFormatting>
  <conditionalFormatting sqref="AN27:AN31">
    <cfRule type="containsText" dxfId="27" priority="28" stopIfTrue="1" operator="containsText" text="PENDIENTE">
      <formula>NOT(ISERROR(SEARCH("PENDIENTE",AN27)))</formula>
    </cfRule>
  </conditionalFormatting>
  <conditionalFormatting sqref="AN32">
    <cfRule type="containsText" dxfId="26" priority="27" stopIfTrue="1" operator="containsText" text="CUMPLIDA">
      <formula>NOT(ISERROR(SEARCH("CUMPLIDA",AN32)))</formula>
    </cfRule>
  </conditionalFormatting>
  <conditionalFormatting sqref="AN32">
    <cfRule type="containsText" dxfId="25" priority="26" operator="containsText" text="INCUMPLIDA">
      <formula>NOT(ISERROR(SEARCH("INCUMPLIDA",AN32)))</formula>
    </cfRule>
  </conditionalFormatting>
  <conditionalFormatting sqref="AN32">
    <cfRule type="containsText" dxfId="24" priority="25" stopIfTrue="1" operator="containsText" text="PENDIENTE">
      <formula>NOT(ISERROR(SEARCH("PENDIENTE",AN32)))</formula>
    </cfRule>
  </conditionalFormatting>
  <conditionalFormatting sqref="AN37">
    <cfRule type="containsText" dxfId="23" priority="24" stopIfTrue="1" operator="containsText" text="CUMPLIDA">
      <formula>NOT(ISERROR(SEARCH("CUMPLIDA",AN37)))</formula>
    </cfRule>
  </conditionalFormatting>
  <conditionalFormatting sqref="AN37">
    <cfRule type="containsText" dxfId="22" priority="23" operator="containsText" text="INCUMPLIDA">
      <formula>NOT(ISERROR(SEARCH("INCUMPLIDA",AN37)))</formula>
    </cfRule>
  </conditionalFormatting>
  <conditionalFormatting sqref="AN37">
    <cfRule type="containsText" dxfId="21" priority="22" stopIfTrue="1" operator="containsText" text="PENDIENTE">
      <formula>NOT(ISERROR(SEARCH("PENDIENTE",AN37)))</formula>
    </cfRule>
  </conditionalFormatting>
  <conditionalFormatting sqref="AN46:AN48">
    <cfRule type="containsText" dxfId="20" priority="21" stopIfTrue="1" operator="containsText" text="CUMPLIDA">
      <formula>NOT(ISERROR(SEARCH("CUMPLIDA",AN46)))</formula>
    </cfRule>
  </conditionalFormatting>
  <conditionalFormatting sqref="AN46:AN48">
    <cfRule type="containsText" dxfId="19" priority="20" operator="containsText" text="INCUMPLIDA">
      <formula>NOT(ISERROR(SEARCH("INCUMPLIDA",AN46)))</formula>
    </cfRule>
  </conditionalFormatting>
  <conditionalFormatting sqref="AN46:AN48">
    <cfRule type="containsText" dxfId="18" priority="19" stopIfTrue="1" operator="containsText" text="PENDIENTE">
      <formula>NOT(ISERROR(SEARCH("PENDIENTE",AN46)))</formula>
    </cfRule>
  </conditionalFormatting>
  <conditionalFormatting sqref="AN51">
    <cfRule type="containsText" dxfId="17" priority="18" stopIfTrue="1" operator="containsText" text="CUMPLIDA">
      <formula>NOT(ISERROR(SEARCH("CUMPLIDA",AN51)))</formula>
    </cfRule>
  </conditionalFormatting>
  <conditionalFormatting sqref="AN51">
    <cfRule type="containsText" dxfId="16" priority="17" operator="containsText" text="INCUMPLIDA">
      <formula>NOT(ISERROR(SEARCH("INCUMPLIDA",AN51)))</formula>
    </cfRule>
  </conditionalFormatting>
  <conditionalFormatting sqref="AN51">
    <cfRule type="containsText" dxfId="15" priority="16" stopIfTrue="1" operator="containsText" text="PENDIENTE">
      <formula>NOT(ISERROR(SEARCH("PENDIENTE",AN51)))</formula>
    </cfRule>
  </conditionalFormatting>
  <conditionalFormatting sqref="AN54">
    <cfRule type="containsText" dxfId="14" priority="15" stopIfTrue="1" operator="containsText" text="CUMPLIDA">
      <formula>NOT(ISERROR(SEARCH("CUMPLIDA",AN54)))</formula>
    </cfRule>
  </conditionalFormatting>
  <conditionalFormatting sqref="AN54">
    <cfRule type="containsText" dxfId="13" priority="14" operator="containsText" text="INCUMPLIDA">
      <formula>NOT(ISERROR(SEARCH("INCUMPLIDA",AN54)))</formula>
    </cfRule>
  </conditionalFormatting>
  <conditionalFormatting sqref="AN54">
    <cfRule type="containsText" dxfId="12" priority="13" stopIfTrue="1" operator="containsText" text="PENDIENTE">
      <formula>NOT(ISERROR(SEARCH("PENDIENTE",AN54)))</formula>
    </cfRule>
  </conditionalFormatting>
  <conditionalFormatting sqref="AN55">
    <cfRule type="containsText" dxfId="11" priority="12" stopIfTrue="1" operator="containsText" text="CUMPLIDA">
      <formula>NOT(ISERROR(SEARCH("CUMPLIDA",AN55)))</formula>
    </cfRule>
  </conditionalFormatting>
  <conditionalFormatting sqref="AN55">
    <cfRule type="containsText" dxfId="10" priority="11" operator="containsText" text="INCUMPLIDA">
      <formula>NOT(ISERROR(SEARCH("INCUMPLIDA",AN55)))</formula>
    </cfRule>
  </conditionalFormatting>
  <conditionalFormatting sqref="AN55">
    <cfRule type="containsText" dxfId="9" priority="10" stopIfTrue="1" operator="containsText" text="PENDIENTE">
      <formula>NOT(ISERROR(SEARCH("PENDIENTE",AN55)))</formula>
    </cfRule>
  </conditionalFormatting>
  <conditionalFormatting sqref="AN57">
    <cfRule type="containsText" dxfId="8" priority="9" stopIfTrue="1" operator="containsText" text="CUMPLIDA">
      <formula>NOT(ISERROR(SEARCH("CUMPLIDA",AN57)))</formula>
    </cfRule>
  </conditionalFormatting>
  <conditionalFormatting sqref="AN57">
    <cfRule type="containsText" dxfId="7" priority="8" operator="containsText" text="INCUMPLIDA">
      <formula>NOT(ISERROR(SEARCH("INCUMPLIDA",AN57)))</formula>
    </cfRule>
  </conditionalFormatting>
  <conditionalFormatting sqref="AN57">
    <cfRule type="containsText" dxfId="6" priority="7" stopIfTrue="1" operator="containsText" text="PENDIENTE">
      <formula>NOT(ISERROR(SEARCH("PENDIENTE",AN57)))</formula>
    </cfRule>
  </conditionalFormatting>
  <conditionalFormatting sqref="AN58">
    <cfRule type="containsText" dxfId="5" priority="6" stopIfTrue="1" operator="containsText" text="CUMPLIDA">
      <formula>NOT(ISERROR(SEARCH("CUMPLIDA",AN58)))</formula>
    </cfRule>
  </conditionalFormatting>
  <conditionalFormatting sqref="AN58">
    <cfRule type="containsText" dxfId="4" priority="5" operator="containsText" text="INCUMPLIDA">
      <formula>NOT(ISERROR(SEARCH("INCUMPLIDA",AN58)))</formula>
    </cfRule>
  </conditionalFormatting>
  <conditionalFormatting sqref="AN58">
    <cfRule type="containsText" dxfId="3" priority="4" stopIfTrue="1" operator="containsText" text="PENDIENTE">
      <formula>NOT(ISERROR(SEARCH("PENDIENTE",AN58)))</formula>
    </cfRule>
  </conditionalFormatting>
  <conditionalFormatting sqref="BG57:BG58">
    <cfRule type="containsText" dxfId="2" priority="1" operator="containsText" text="cerrada">
      <formula>NOT(ISERROR(SEARCH("cerrada",BG57)))</formula>
    </cfRule>
    <cfRule type="containsText" dxfId="1" priority="2" operator="containsText" text="cerrado">
      <formula>NOT(ISERROR(SEARCH("cerrado",BG57)))</formula>
    </cfRule>
    <cfRule type="containsText" dxfId="0" priority="3" operator="containsText" text="Abierto">
      <formula>NOT(ISERROR(SEARCH("Abierto",BG57)))</formula>
    </cfRule>
  </conditionalFormatting>
  <dataValidations count="9">
    <dataValidation type="textLength" allowBlank="1" showInputMessage="1" showErrorMessage="1" errorTitle="Entrada no válida" error="Escriba un texto  Maximo 20 Caracteres" promptTitle="Cualquier contenido Maximo 20 Caracteres" sqref="G15 G6:G10 I6" xr:uid="{00000000-0002-0000-0000-000000000000}">
      <formula1>0</formula1>
      <formula2>20</formula2>
    </dataValidation>
    <dataValidation type="textLength" allowBlank="1" showInputMessage="1" showErrorMessage="1" errorTitle="Entrada no válida" error="Escriba un texto  Maximo 500 Caracteres" promptTitle="Cualquier contenido Maximo 500 Caracteres" sqref="I7:K10 J6:K6" xr:uid="{00000000-0002-0000-0000-000001000000}">
      <formula1>0</formula1>
      <formula2>500</formula2>
    </dataValidation>
    <dataValidation type="date" allowBlank="1" showInputMessage="1" errorTitle="Entrada no válida" error="Por favor escriba una fecha válida (AAAA/MM/DD)" promptTitle="Ingrese una fecha (AAAA/MM/DD)" sqref="V13:W14 V6:W10" xr:uid="{00000000-0002-0000-0000-000002000000}">
      <formula1>1900/1/1</formula1>
      <formula2>3000/1/1</formula2>
    </dataValidation>
    <dataValidation type="textLength" allowBlank="1" showInputMessage="1" showErrorMessage="1" errorTitle="Entrada no válida" error="Escriba un texto  Maximo 200 Caracteres" promptTitle="Cualquier contenido Maximo 200 Caracteres" sqref="U13:U14 U6:U10" xr:uid="{00000000-0002-0000-0000-000003000000}">
      <formula1>0</formula1>
      <formula2>200</formula2>
    </dataValidation>
    <dataValidation type="textLength" allowBlank="1" showInputMessage="1" showErrorMessage="1" errorTitle="Entrada no válida" error="Escriba un texto  Maximo 100 Caracteres" promptTitle="Cualquier contenido Maximo 100 Caracteres" sqref="L13:L14 P13:P14 P6:P10 L6:L10 P55:P58" xr:uid="{00000000-0002-0000-0000-000004000000}">
      <formula1>0</formula1>
      <formula2>100</formula2>
    </dataValidation>
    <dataValidation type="decimal" allowBlank="1" showInputMessage="1" showErrorMessage="1" errorTitle="Entrada no válida" error="Por favor escriba un número" promptTitle="Escriba un número en esta casilla" sqref="M6:M10" xr:uid="{00000000-0002-0000-0000-000005000000}">
      <formula1>-999999</formula1>
      <formula2>999999</formula2>
    </dataValidation>
    <dataValidation type="decimal" allowBlank="1" showInputMessage="1" showErrorMessage="1" errorTitle="Entrada no válida" error="Por favor escriba un número" promptTitle="Escriba un número en esta casilla" sqref="A6:A10" xr:uid="{00000000-0002-0000-0000-000006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sqref="F6:F10" xr:uid="{00000000-0002-0000-0000-000007000000}">
      <formula1>$A$350949:$A$350963</formula1>
    </dataValidation>
    <dataValidation type="list" allowBlank="1" showInputMessage="1" showErrorMessage="1" sqref="N5:N14" xr:uid="{00000000-0002-0000-0000-000008000000}">
      <formula1>"Correctiva, Preventiva, Acción de mejora"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6"/>
  <sheetViews>
    <sheetView tabSelected="1" workbookViewId="0">
      <selection activeCell="F16" sqref="F16"/>
    </sheetView>
  </sheetViews>
  <sheetFormatPr baseColWidth="10" defaultRowHeight="15" x14ac:dyDescent="0.25"/>
  <cols>
    <col min="1" max="1" width="40.42578125" customWidth="1"/>
    <col min="3" max="3" width="10.5703125" customWidth="1"/>
    <col min="4" max="4" width="9" customWidth="1"/>
    <col min="5" max="5" width="11.140625" customWidth="1"/>
    <col min="6" max="6" width="9.28515625" customWidth="1"/>
    <col min="9" max="9" width="12.42578125" customWidth="1"/>
    <col min="10" max="10" width="20.42578125" customWidth="1"/>
  </cols>
  <sheetData>
    <row r="1" spans="1:15" ht="15.75" customHeight="1" thickBot="1" x14ac:dyDescent="0.3">
      <c r="A1" s="302" t="s">
        <v>279</v>
      </c>
      <c r="B1" s="304" t="s">
        <v>280</v>
      </c>
      <c r="C1" s="306" t="s">
        <v>281</v>
      </c>
      <c r="D1" s="67"/>
      <c r="E1" s="67"/>
      <c r="F1" s="68"/>
      <c r="G1" s="67"/>
      <c r="H1" s="67"/>
      <c r="I1" s="69"/>
    </row>
    <row r="2" spans="1:15" ht="41.25" customHeight="1" thickTop="1" thickBot="1" x14ac:dyDescent="0.3">
      <c r="A2" s="303"/>
      <c r="B2" s="305"/>
      <c r="C2" s="307"/>
      <c r="D2" s="70" t="s">
        <v>282</v>
      </c>
      <c r="E2" s="71" t="s">
        <v>283</v>
      </c>
      <c r="F2" s="72" t="s">
        <v>284</v>
      </c>
      <c r="G2" s="73" t="s">
        <v>285</v>
      </c>
      <c r="H2" s="74" t="s">
        <v>286</v>
      </c>
      <c r="I2" s="74" t="s">
        <v>287</v>
      </c>
      <c r="N2" s="321"/>
      <c r="O2" s="322"/>
    </row>
    <row r="3" spans="1:15" ht="21.75" hidden="1" customHeight="1" thickTop="1" thickBot="1" x14ac:dyDescent="0.3">
      <c r="A3" s="75" t="s">
        <v>288</v>
      </c>
      <c r="B3" s="76">
        <v>3</v>
      </c>
      <c r="C3" s="77">
        <v>3</v>
      </c>
      <c r="D3" s="78">
        <v>3</v>
      </c>
      <c r="E3" s="79"/>
      <c r="F3" s="80"/>
      <c r="G3" s="80"/>
      <c r="H3" s="79"/>
      <c r="I3" s="81"/>
      <c r="J3" t="s">
        <v>297</v>
      </c>
      <c r="N3" s="321"/>
      <c r="O3" s="322"/>
    </row>
    <row r="4" spans="1:15" ht="18.75" hidden="1" customHeight="1" thickTop="1" thickBot="1" x14ac:dyDescent="0.3">
      <c r="A4" s="82" t="s">
        <v>289</v>
      </c>
      <c r="B4" s="83">
        <v>21</v>
      </c>
      <c r="C4" s="83">
        <v>31</v>
      </c>
      <c r="D4" s="227">
        <v>31</v>
      </c>
      <c r="E4" s="83"/>
      <c r="F4" s="85"/>
      <c r="G4" s="85"/>
      <c r="H4" s="84"/>
      <c r="I4" s="83"/>
      <c r="J4" t="s">
        <v>297</v>
      </c>
      <c r="N4" s="321"/>
      <c r="O4" s="322"/>
    </row>
    <row r="5" spans="1:15" ht="24.75" hidden="1" thickTop="1" thickBot="1" x14ac:dyDescent="0.3">
      <c r="A5" s="86" t="s">
        <v>290</v>
      </c>
      <c r="B5" s="87">
        <v>3</v>
      </c>
      <c r="C5" s="87">
        <v>3</v>
      </c>
      <c r="D5" s="226">
        <v>3</v>
      </c>
      <c r="E5" s="87"/>
      <c r="F5" s="80"/>
      <c r="G5" s="80"/>
      <c r="H5" s="87"/>
      <c r="I5" s="80"/>
      <c r="J5" t="s">
        <v>297</v>
      </c>
      <c r="N5" s="322"/>
      <c r="O5" s="322"/>
    </row>
    <row r="6" spans="1:15" ht="15" customHeight="1" thickTop="1" thickBot="1" x14ac:dyDescent="0.3">
      <c r="A6" s="82" t="s">
        <v>291</v>
      </c>
      <c r="B6" s="83">
        <v>9</v>
      </c>
      <c r="C6" s="83">
        <v>11</v>
      </c>
      <c r="D6" s="85">
        <v>11</v>
      </c>
      <c r="E6" s="83"/>
      <c r="F6" s="83"/>
      <c r="G6" s="83"/>
      <c r="H6" s="83"/>
      <c r="I6" s="83"/>
      <c r="N6" s="321"/>
      <c r="O6" s="322"/>
    </row>
    <row r="7" spans="1:15" ht="13.5" hidden="1" customHeight="1" thickBot="1" x14ac:dyDescent="0.3">
      <c r="A7" s="88" t="s">
        <v>130</v>
      </c>
      <c r="B7" s="87">
        <v>1</v>
      </c>
      <c r="C7" s="87">
        <v>2</v>
      </c>
      <c r="D7" s="78">
        <v>2</v>
      </c>
      <c r="E7" s="87"/>
      <c r="F7" s="87"/>
      <c r="G7" s="87"/>
      <c r="H7" s="87"/>
      <c r="I7" s="87"/>
      <c r="J7" t="s">
        <v>297</v>
      </c>
      <c r="N7" s="322"/>
      <c r="O7" s="322"/>
    </row>
    <row r="8" spans="1:15" ht="15" customHeight="1" thickBot="1" x14ac:dyDescent="0.3">
      <c r="A8" s="89" t="s">
        <v>442</v>
      </c>
      <c r="B8" s="83">
        <v>16</v>
      </c>
      <c r="C8" s="83">
        <v>40</v>
      </c>
      <c r="D8" s="227">
        <v>26</v>
      </c>
      <c r="E8" s="83"/>
      <c r="F8" s="83"/>
      <c r="G8" s="83"/>
      <c r="H8" s="83">
        <v>14</v>
      </c>
      <c r="I8" s="83"/>
      <c r="N8" s="321"/>
      <c r="O8" s="322"/>
    </row>
    <row r="9" spans="1:15" ht="27.75" customHeight="1" thickBot="1" x14ac:dyDescent="0.3">
      <c r="A9" s="89" t="s">
        <v>296</v>
      </c>
      <c r="B9" s="83">
        <v>1</v>
      </c>
      <c r="C9" s="83">
        <v>4</v>
      </c>
      <c r="D9" s="227">
        <v>1</v>
      </c>
      <c r="E9" s="83">
        <v>1</v>
      </c>
      <c r="F9" s="83">
        <v>1</v>
      </c>
      <c r="G9" s="83"/>
      <c r="H9" s="83">
        <v>1</v>
      </c>
      <c r="I9" s="83"/>
    </row>
    <row r="10" spans="1:15" ht="21" customHeight="1" thickBot="1" x14ac:dyDescent="0.3">
      <c r="A10" s="89" t="s">
        <v>444</v>
      </c>
      <c r="B10" s="227">
        <v>14</v>
      </c>
      <c r="C10" s="227"/>
      <c r="D10" s="90"/>
      <c r="E10" s="227"/>
      <c r="F10" s="227"/>
      <c r="G10" s="227"/>
      <c r="H10" s="227"/>
      <c r="I10" s="227"/>
    </row>
    <row r="11" spans="1:15" ht="15" customHeight="1" thickBot="1" x14ac:dyDescent="0.3">
      <c r="A11" s="91" t="s">
        <v>292</v>
      </c>
      <c r="B11" s="92">
        <f>SUM(B6+B8+B9+B10)</f>
        <v>40</v>
      </c>
      <c r="C11" s="92">
        <f>SUM(C6+C8+C9)</f>
        <v>55</v>
      </c>
      <c r="D11" s="92">
        <f>SUM(D6+D8+D9)</f>
        <v>38</v>
      </c>
      <c r="E11" s="92">
        <f>SUM(E3:E9)</f>
        <v>1</v>
      </c>
      <c r="F11" s="92">
        <f>SUM(F3:F9)</f>
        <v>1</v>
      </c>
      <c r="G11" s="92">
        <f t="shared" ref="G11" si="0">SUM(G3:G9)</f>
        <v>0</v>
      </c>
      <c r="H11" s="92">
        <f>SUM(H8+H9)</f>
        <v>15</v>
      </c>
      <c r="I11" s="92">
        <f>SUM(I3:I9)</f>
        <v>0</v>
      </c>
    </row>
    <row r="12" spans="1:15" ht="15" customHeight="1" thickBot="1" x14ac:dyDescent="0.3">
      <c r="A12" s="93"/>
      <c r="B12" s="90"/>
      <c r="C12" s="90"/>
      <c r="D12" s="94">
        <f>D11/C11</f>
        <v>0.69090909090909092</v>
      </c>
      <c r="E12" s="94">
        <f>E11/C11</f>
        <v>1.8181818181818181E-2</v>
      </c>
      <c r="F12" s="94">
        <f>F11/C11</f>
        <v>1.8181818181818181E-2</v>
      </c>
      <c r="G12" s="94">
        <f>G11/C11</f>
        <v>0</v>
      </c>
      <c r="H12" s="94">
        <f>H11/C11</f>
        <v>0.27272727272727271</v>
      </c>
      <c r="I12" s="94">
        <f>I11/C11</f>
        <v>0</v>
      </c>
    </row>
    <row r="14" spans="1:15" x14ac:dyDescent="0.25">
      <c r="A14" t="s">
        <v>438</v>
      </c>
    </row>
    <row r="15" spans="1:15" x14ac:dyDescent="0.25">
      <c r="A15" t="s">
        <v>443</v>
      </c>
    </row>
    <row r="16" spans="1:15" x14ac:dyDescent="0.25">
      <c r="A16" t="s">
        <v>445</v>
      </c>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92FD5-D0A6-4D78-97F5-D68720A974BC}">
  <dimension ref="B3:J26"/>
  <sheetViews>
    <sheetView topLeftCell="E1" workbookViewId="0">
      <selection activeCell="F6" sqref="F6"/>
    </sheetView>
  </sheetViews>
  <sheetFormatPr baseColWidth="10" defaultRowHeight="12.75" x14ac:dyDescent="0.2"/>
  <cols>
    <col min="1" max="1" width="11.42578125" style="126"/>
    <col min="2" max="2" width="24" style="126" customWidth="1"/>
    <col min="3" max="3" width="11.5703125" style="126" customWidth="1"/>
    <col min="4" max="5" width="44.42578125" style="126" customWidth="1"/>
    <col min="6" max="6" width="59.140625" style="126" customWidth="1"/>
    <col min="7" max="9" width="18.5703125" style="145" customWidth="1"/>
    <col min="10" max="10" width="43.5703125" style="126" customWidth="1"/>
    <col min="11" max="16384" width="11.42578125" style="126"/>
  </cols>
  <sheetData>
    <row r="3" spans="2:10" s="127" customFormat="1" ht="25.5" x14ac:dyDescent="0.25">
      <c r="B3" s="155" t="s">
        <v>279</v>
      </c>
      <c r="C3" s="156" t="s">
        <v>402</v>
      </c>
      <c r="D3" s="155" t="s">
        <v>403</v>
      </c>
      <c r="E3" s="155" t="s">
        <v>424</v>
      </c>
      <c r="F3" s="155" t="s">
        <v>404</v>
      </c>
      <c r="G3" s="155" t="s">
        <v>421</v>
      </c>
      <c r="H3" s="155" t="s">
        <v>422</v>
      </c>
      <c r="I3" s="156" t="s">
        <v>423</v>
      </c>
      <c r="J3" s="155" t="s">
        <v>405</v>
      </c>
    </row>
    <row r="4" spans="2:10" ht="51" x14ac:dyDescent="0.2">
      <c r="B4" s="312" t="s">
        <v>406</v>
      </c>
      <c r="C4" s="136" t="s">
        <v>92</v>
      </c>
      <c r="D4" s="140" t="s">
        <v>361</v>
      </c>
      <c r="E4" s="129" t="s">
        <v>357</v>
      </c>
      <c r="F4" s="132" t="s">
        <v>358</v>
      </c>
      <c r="G4" s="146" t="s">
        <v>93</v>
      </c>
      <c r="H4" s="147" t="s">
        <v>94</v>
      </c>
      <c r="I4" s="147" t="s">
        <v>95</v>
      </c>
      <c r="J4" s="130" t="s">
        <v>417</v>
      </c>
    </row>
    <row r="5" spans="2:10" ht="90.75" customHeight="1" x14ac:dyDescent="0.2">
      <c r="B5" s="312"/>
      <c r="C5" s="128" t="s">
        <v>109</v>
      </c>
      <c r="D5" s="132" t="s">
        <v>110</v>
      </c>
      <c r="E5" s="154" t="s">
        <v>111</v>
      </c>
      <c r="F5" s="144" t="s">
        <v>112</v>
      </c>
      <c r="G5" s="136" t="s">
        <v>308</v>
      </c>
      <c r="H5" s="147" t="s">
        <v>108</v>
      </c>
      <c r="I5" s="147" t="s">
        <v>115</v>
      </c>
      <c r="J5" s="310" t="s">
        <v>420</v>
      </c>
    </row>
    <row r="6" spans="2:10" ht="88.5" customHeight="1" x14ac:dyDescent="0.2">
      <c r="B6" s="312"/>
      <c r="C6" s="128" t="s">
        <v>116</v>
      </c>
      <c r="D6" s="140" t="s">
        <v>117</v>
      </c>
      <c r="E6" s="154" t="s">
        <v>111</v>
      </c>
      <c r="F6" s="144" t="s">
        <v>112</v>
      </c>
      <c r="G6" s="136" t="s">
        <v>308</v>
      </c>
      <c r="H6" s="147" t="s">
        <v>108</v>
      </c>
      <c r="I6" s="147" t="s">
        <v>115</v>
      </c>
      <c r="J6" s="310"/>
    </row>
    <row r="7" spans="2:10" ht="93.75" customHeight="1" x14ac:dyDescent="0.2">
      <c r="B7" s="312" t="s">
        <v>407</v>
      </c>
      <c r="C7" s="128" t="s">
        <v>145</v>
      </c>
      <c r="D7" s="133" t="s">
        <v>146</v>
      </c>
      <c r="E7" s="133" t="s">
        <v>147</v>
      </c>
      <c r="F7" s="133" t="s">
        <v>148</v>
      </c>
      <c r="G7" s="148" t="s">
        <v>150</v>
      </c>
      <c r="H7" s="149">
        <v>44075</v>
      </c>
      <c r="I7" s="149">
        <v>44286</v>
      </c>
      <c r="J7" s="130" t="s">
        <v>408</v>
      </c>
    </row>
    <row r="8" spans="2:10" ht="102" x14ac:dyDescent="0.2">
      <c r="B8" s="312"/>
      <c r="C8" s="128" t="s">
        <v>164</v>
      </c>
      <c r="D8" s="134" t="s">
        <v>165</v>
      </c>
      <c r="E8" s="133" t="s">
        <v>166</v>
      </c>
      <c r="F8" s="133" t="s">
        <v>167</v>
      </c>
      <c r="G8" s="148" t="s">
        <v>169</v>
      </c>
      <c r="H8" s="150">
        <v>44075</v>
      </c>
      <c r="I8" s="150">
        <v>44286</v>
      </c>
      <c r="J8" s="130" t="s">
        <v>409</v>
      </c>
    </row>
    <row r="9" spans="2:10" ht="54.75" customHeight="1" x14ac:dyDescent="0.2">
      <c r="B9" s="312"/>
      <c r="C9" s="128" t="s">
        <v>171</v>
      </c>
      <c r="D9" s="134" t="s">
        <v>172</v>
      </c>
      <c r="E9" s="133" t="s">
        <v>173</v>
      </c>
      <c r="F9" s="135" t="s">
        <v>174</v>
      </c>
      <c r="G9" s="148" t="s">
        <v>150</v>
      </c>
      <c r="H9" s="150">
        <v>44075</v>
      </c>
      <c r="I9" s="150">
        <v>44377</v>
      </c>
      <c r="J9" s="130" t="s">
        <v>410</v>
      </c>
    </row>
    <row r="10" spans="2:10" ht="51.75" customHeight="1" x14ac:dyDescent="0.2">
      <c r="B10" s="312"/>
      <c r="C10" s="311" t="s">
        <v>183</v>
      </c>
      <c r="D10" s="308" t="s">
        <v>184</v>
      </c>
      <c r="E10" s="308" t="s">
        <v>185</v>
      </c>
      <c r="F10" s="142" t="s">
        <v>186</v>
      </c>
      <c r="G10" s="148" t="s">
        <v>188</v>
      </c>
      <c r="H10" s="150">
        <v>44075</v>
      </c>
      <c r="I10" s="150">
        <v>44377</v>
      </c>
      <c r="J10" s="310" t="s">
        <v>411</v>
      </c>
    </row>
    <row r="11" spans="2:10" ht="51" x14ac:dyDescent="0.2">
      <c r="B11" s="312"/>
      <c r="C11" s="311"/>
      <c r="D11" s="308"/>
      <c r="E11" s="308"/>
      <c r="F11" s="143" t="s">
        <v>186</v>
      </c>
      <c r="G11" s="148" t="s">
        <v>188</v>
      </c>
      <c r="H11" s="150">
        <v>44075</v>
      </c>
      <c r="I11" s="150">
        <v>44377</v>
      </c>
      <c r="J11" s="310"/>
    </row>
    <row r="12" spans="2:10" ht="76.5" x14ac:dyDescent="0.2">
      <c r="B12" s="312"/>
      <c r="C12" s="128" t="s">
        <v>198</v>
      </c>
      <c r="D12" s="134" t="s">
        <v>199</v>
      </c>
      <c r="E12" s="133" t="s">
        <v>200</v>
      </c>
      <c r="F12" s="133" t="s">
        <v>205</v>
      </c>
      <c r="G12" s="148" t="s">
        <v>203</v>
      </c>
      <c r="H12" s="150">
        <v>44075</v>
      </c>
      <c r="I12" s="150">
        <v>44227</v>
      </c>
      <c r="J12" s="130" t="s">
        <v>412</v>
      </c>
    </row>
    <row r="13" spans="2:10" ht="51" x14ac:dyDescent="0.2">
      <c r="B13" s="312"/>
      <c r="C13" s="311" t="s">
        <v>91</v>
      </c>
      <c r="D13" s="308" t="s">
        <v>210</v>
      </c>
      <c r="E13" s="313" t="s">
        <v>211</v>
      </c>
      <c r="F13" s="134" t="s">
        <v>212</v>
      </c>
      <c r="G13" s="151" t="s">
        <v>425</v>
      </c>
      <c r="H13" s="150">
        <v>44075</v>
      </c>
      <c r="I13" s="150">
        <v>44255</v>
      </c>
      <c r="J13" s="130" t="s">
        <v>413</v>
      </c>
    </row>
    <row r="14" spans="2:10" ht="33.75" customHeight="1" x14ac:dyDescent="0.2">
      <c r="B14" s="312"/>
      <c r="C14" s="311"/>
      <c r="D14" s="308"/>
      <c r="E14" s="313"/>
      <c r="F14" s="141" t="s">
        <v>186</v>
      </c>
      <c r="G14" s="316" t="s">
        <v>188</v>
      </c>
      <c r="H14" s="150">
        <v>44075</v>
      </c>
      <c r="I14" s="150">
        <v>44255</v>
      </c>
      <c r="J14" s="310" t="s">
        <v>411</v>
      </c>
    </row>
    <row r="15" spans="2:10" ht="25.5" x14ac:dyDescent="0.2">
      <c r="B15" s="312"/>
      <c r="C15" s="311"/>
      <c r="D15" s="308"/>
      <c r="E15" s="313"/>
      <c r="F15" s="141" t="s">
        <v>186</v>
      </c>
      <c r="G15" s="316"/>
      <c r="H15" s="150">
        <v>44075</v>
      </c>
      <c r="I15" s="150">
        <v>44255</v>
      </c>
      <c r="J15" s="310"/>
    </row>
    <row r="16" spans="2:10" ht="90" customHeight="1" x14ac:dyDescent="0.2">
      <c r="B16" s="312"/>
      <c r="C16" s="311" t="s">
        <v>220</v>
      </c>
      <c r="D16" s="313" t="s">
        <v>221</v>
      </c>
      <c r="E16" s="308" t="s">
        <v>222</v>
      </c>
      <c r="F16" s="133" t="s">
        <v>223</v>
      </c>
      <c r="G16" s="131" t="s">
        <v>426</v>
      </c>
      <c r="H16" s="150">
        <v>44075</v>
      </c>
      <c r="I16" s="150">
        <v>44255</v>
      </c>
      <c r="J16" s="130" t="s">
        <v>415</v>
      </c>
    </row>
    <row r="17" spans="2:10" ht="25.5" x14ac:dyDescent="0.2">
      <c r="B17" s="312"/>
      <c r="C17" s="311"/>
      <c r="D17" s="313"/>
      <c r="E17" s="308"/>
      <c r="F17" s="141" t="s">
        <v>186</v>
      </c>
      <c r="G17" s="316" t="s">
        <v>188</v>
      </c>
      <c r="H17" s="150">
        <v>44075</v>
      </c>
      <c r="I17" s="150">
        <v>44255</v>
      </c>
      <c r="J17" s="310" t="s">
        <v>411</v>
      </c>
    </row>
    <row r="18" spans="2:10" ht="25.5" x14ac:dyDescent="0.2">
      <c r="B18" s="312"/>
      <c r="C18" s="311"/>
      <c r="D18" s="313"/>
      <c r="E18" s="308"/>
      <c r="F18" s="141" t="s">
        <v>186</v>
      </c>
      <c r="G18" s="316"/>
      <c r="H18" s="150">
        <v>44075</v>
      </c>
      <c r="I18" s="150">
        <v>44255</v>
      </c>
      <c r="J18" s="310"/>
    </row>
    <row r="19" spans="2:10" ht="51" x14ac:dyDescent="0.2">
      <c r="B19" s="312"/>
      <c r="C19" s="311"/>
      <c r="D19" s="313"/>
      <c r="E19" s="308"/>
      <c r="F19" s="137" t="s">
        <v>226</v>
      </c>
      <c r="G19" s="137" t="s">
        <v>426</v>
      </c>
      <c r="H19" s="150">
        <v>44075</v>
      </c>
      <c r="I19" s="150">
        <v>44255</v>
      </c>
      <c r="J19" s="130" t="s">
        <v>416</v>
      </c>
    </row>
    <row r="20" spans="2:10" ht="82.5" customHeight="1" x14ac:dyDescent="0.2">
      <c r="B20" s="312"/>
      <c r="C20" s="314" t="s">
        <v>241</v>
      </c>
      <c r="D20" s="317" t="s">
        <v>242</v>
      </c>
      <c r="E20" s="317" t="s">
        <v>243</v>
      </c>
      <c r="F20" s="141" t="s">
        <v>244</v>
      </c>
      <c r="G20" s="151" t="s">
        <v>246</v>
      </c>
      <c r="H20" s="150">
        <v>44075</v>
      </c>
      <c r="I20" s="150">
        <v>44377</v>
      </c>
      <c r="J20" s="130" t="s">
        <v>418</v>
      </c>
    </row>
    <row r="21" spans="2:10" ht="71.25" customHeight="1" x14ac:dyDescent="0.2">
      <c r="B21" s="312"/>
      <c r="C21" s="314"/>
      <c r="D21" s="317"/>
      <c r="E21" s="317"/>
      <c r="F21" s="141" t="s">
        <v>248</v>
      </c>
      <c r="G21" s="151" t="s">
        <v>250</v>
      </c>
      <c r="H21" s="150">
        <v>44075</v>
      </c>
      <c r="I21" s="150">
        <v>44377</v>
      </c>
      <c r="J21" s="142" t="s">
        <v>419</v>
      </c>
    </row>
    <row r="22" spans="2:10" ht="38.25" customHeight="1" x14ac:dyDescent="0.2">
      <c r="B22" s="312"/>
      <c r="C22" s="311" t="s">
        <v>102</v>
      </c>
      <c r="D22" s="315" t="s">
        <v>263</v>
      </c>
      <c r="E22" s="308" t="s">
        <v>264</v>
      </c>
      <c r="F22" s="141" t="s">
        <v>186</v>
      </c>
      <c r="G22" s="151" t="s">
        <v>214</v>
      </c>
      <c r="H22" s="150">
        <v>44075</v>
      </c>
      <c r="I22" s="150">
        <v>44255</v>
      </c>
      <c r="J22" s="310" t="s">
        <v>411</v>
      </c>
    </row>
    <row r="23" spans="2:10" ht="38.25" x14ac:dyDescent="0.2">
      <c r="B23" s="312"/>
      <c r="C23" s="311"/>
      <c r="D23" s="315"/>
      <c r="E23" s="308"/>
      <c r="F23" s="141" t="s">
        <v>186</v>
      </c>
      <c r="G23" s="151" t="s">
        <v>214</v>
      </c>
      <c r="H23" s="150">
        <v>44075</v>
      </c>
      <c r="I23" s="150">
        <v>44255</v>
      </c>
      <c r="J23" s="310"/>
    </row>
    <row r="24" spans="2:10" ht="65.25" customHeight="1" x14ac:dyDescent="0.2">
      <c r="B24" s="312"/>
      <c r="C24" s="311" t="s">
        <v>269</v>
      </c>
      <c r="D24" s="308" t="s">
        <v>270</v>
      </c>
      <c r="E24" s="308" t="s">
        <v>271</v>
      </c>
      <c r="F24" s="141" t="s">
        <v>186</v>
      </c>
      <c r="G24" s="309" t="s">
        <v>216</v>
      </c>
      <c r="H24" s="149">
        <v>44075</v>
      </c>
      <c r="I24" s="149">
        <v>44255</v>
      </c>
      <c r="J24" s="310" t="s">
        <v>411</v>
      </c>
    </row>
    <row r="25" spans="2:10" ht="59.25" customHeight="1" x14ac:dyDescent="0.2">
      <c r="B25" s="312"/>
      <c r="C25" s="311"/>
      <c r="D25" s="308"/>
      <c r="E25" s="308"/>
      <c r="F25" s="141" t="s">
        <v>186</v>
      </c>
      <c r="G25" s="309"/>
      <c r="H25" s="149">
        <v>44075</v>
      </c>
      <c r="I25" s="149">
        <v>44255</v>
      </c>
      <c r="J25" s="310"/>
    </row>
    <row r="26" spans="2:10" ht="76.5" x14ac:dyDescent="0.2">
      <c r="B26" s="138" t="s">
        <v>295</v>
      </c>
      <c r="C26" s="128" t="s">
        <v>294</v>
      </c>
      <c r="D26" s="134" t="s">
        <v>298</v>
      </c>
      <c r="E26" s="133" t="s">
        <v>332</v>
      </c>
      <c r="F26" s="133" t="s">
        <v>335</v>
      </c>
      <c r="G26" s="152" t="s">
        <v>355</v>
      </c>
      <c r="H26" s="153" t="s">
        <v>344</v>
      </c>
      <c r="I26" s="153" t="s">
        <v>345</v>
      </c>
      <c r="J26" s="139" t="s">
        <v>414</v>
      </c>
    </row>
  </sheetData>
  <mergeCells count="29">
    <mergeCell ref="B4:B6"/>
    <mergeCell ref="J5:J6"/>
    <mergeCell ref="D10:D11"/>
    <mergeCell ref="C10:C11"/>
    <mergeCell ref="J10:J11"/>
    <mergeCell ref="E10:E11"/>
    <mergeCell ref="E13:E15"/>
    <mergeCell ref="G14:G15"/>
    <mergeCell ref="J17:J18"/>
    <mergeCell ref="D20:D21"/>
    <mergeCell ref="E16:E19"/>
    <mergeCell ref="G17:G18"/>
    <mergeCell ref="J14:J15"/>
    <mergeCell ref="D13:D15"/>
    <mergeCell ref="E20:E21"/>
    <mergeCell ref="D24:D25"/>
    <mergeCell ref="C24:C25"/>
    <mergeCell ref="B7:B25"/>
    <mergeCell ref="C16:C19"/>
    <mergeCell ref="D16:D19"/>
    <mergeCell ref="C20:C21"/>
    <mergeCell ref="D22:D23"/>
    <mergeCell ref="C22:C23"/>
    <mergeCell ref="C13:C15"/>
    <mergeCell ref="E22:E23"/>
    <mergeCell ref="E24:E25"/>
    <mergeCell ref="G24:G25"/>
    <mergeCell ref="J24:J25"/>
    <mergeCell ref="J22:J23"/>
  </mergeCells>
  <dataValidations count="4">
    <dataValidation type="textLength" allowBlank="1" showInputMessage="1" showErrorMessage="1" errorTitle="Entrada no válida" error="Escriba un texto  Maximo 20 Caracteres" promptTitle="Cualquier contenido Maximo 20 Caracteres" sqref="C4:D4" xr:uid="{32C72697-E0C9-4C33-8B81-3E58209AB6FB}">
      <formula1>0</formula1>
      <formula2>20</formula2>
    </dataValidation>
    <dataValidation type="textLength" allowBlank="1" showInputMessage="1" showErrorMessage="1" errorTitle="Entrada no válida" error="Escriba un texto  Maximo 500 Caracteres" promptTitle="Cualquier contenido Maximo 500 Caracteres" sqref="D5:D6 E4:F6" xr:uid="{CCDA8F88-BF95-4D76-AE0C-B18A35268BBB}">
      <formula1>0</formula1>
      <formula2>500</formula2>
    </dataValidation>
    <dataValidation type="textLength" allowBlank="1" showInputMessage="1" showErrorMessage="1" errorTitle="Entrada no válida" error="Escriba un texto  Maximo 100 Caracteres" promptTitle="Cualquier contenido Maximo 100 Caracteres" sqref="G4:G6 G26" xr:uid="{14A0B05B-421E-4A42-899F-90BC7657D447}">
      <formula1>0</formula1>
      <formula2>100</formula2>
    </dataValidation>
    <dataValidation type="date" allowBlank="1" showInputMessage="1" errorTitle="Entrada no válida" error="Por favor escriba una fecha válida (AAAA/MM/DD)" promptTitle="Ingrese una fecha (AAAA/MM/DD)" sqref="H4:I6" xr:uid="{5C631D7E-C3E4-494A-AF6F-A05B3C10E800}">
      <formula1>1900/1/1</formula1>
      <formula2>3000/1/1</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FC0A9-5434-41DC-98ED-1E773409260F}">
  <dimension ref="B2:K17"/>
  <sheetViews>
    <sheetView topLeftCell="A12" workbookViewId="0">
      <selection activeCell="D15" sqref="D15:D16"/>
    </sheetView>
  </sheetViews>
  <sheetFormatPr baseColWidth="10" defaultRowHeight="11.25" x14ac:dyDescent="0.2"/>
  <cols>
    <col min="1" max="2" width="11.42578125" style="159"/>
    <col min="3" max="3" width="15.5703125" style="161" customWidth="1"/>
    <col min="4" max="4" width="31.85546875" style="159" customWidth="1"/>
    <col min="5" max="5" width="54.7109375" style="159" customWidth="1"/>
    <col min="6" max="6" width="25.85546875" style="159" customWidth="1"/>
    <col min="7" max="7" width="25.7109375" style="159" customWidth="1"/>
    <col min="8" max="8" width="19.140625" style="159" customWidth="1"/>
    <col min="9" max="9" width="19.5703125" style="159" customWidth="1"/>
    <col min="10" max="10" width="19.42578125" style="159" customWidth="1"/>
    <col min="11" max="11" width="51.85546875" style="159" customWidth="1"/>
    <col min="12" max="16384" width="11.42578125" style="159"/>
  </cols>
  <sheetData>
    <row r="2" spans="2:11" x14ac:dyDescent="0.2">
      <c r="B2" s="157" t="s">
        <v>279</v>
      </c>
      <c r="C2" s="158" t="s">
        <v>402</v>
      </c>
      <c r="D2" s="157" t="s">
        <v>403</v>
      </c>
      <c r="E2" s="157" t="s">
        <v>424</v>
      </c>
      <c r="F2" s="157" t="s">
        <v>404</v>
      </c>
      <c r="G2" s="157" t="s">
        <v>421</v>
      </c>
      <c r="H2" s="157" t="s">
        <v>422</v>
      </c>
      <c r="I2" s="158" t="s">
        <v>423</v>
      </c>
      <c r="J2" s="157" t="s">
        <v>405</v>
      </c>
      <c r="K2" s="157" t="s">
        <v>429</v>
      </c>
    </row>
    <row r="3" spans="2:11" s="160" customFormat="1" ht="52.5" customHeight="1" x14ac:dyDescent="0.25">
      <c r="B3" s="162">
        <v>86</v>
      </c>
      <c r="C3" s="320" t="s">
        <v>183</v>
      </c>
      <c r="D3" s="319" t="s">
        <v>184</v>
      </c>
      <c r="E3" s="319" t="s">
        <v>185</v>
      </c>
      <c r="F3" s="163" t="s">
        <v>186</v>
      </c>
      <c r="G3" s="163" t="s">
        <v>188</v>
      </c>
      <c r="H3" s="164">
        <v>44075</v>
      </c>
      <c r="I3" s="165">
        <v>44377</v>
      </c>
      <c r="J3" s="162" t="s">
        <v>428</v>
      </c>
      <c r="K3" s="319" t="s">
        <v>430</v>
      </c>
    </row>
    <row r="4" spans="2:11" ht="45" x14ac:dyDescent="0.2">
      <c r="B4" s="162">
        <v>86</v>
      </c>
      <c r="C4" s="320"/>
      <c r="D4" s="319"/>
      <c r="E4" s="319"/>
      <c r="F4" s="166" t="s">
        <v>186</v>
      </c>
      <c r="G4" s="163" t="s">
        <v>188</v>
      </c>
      <c r="H4" s="164">
        <v>44075</v>
      </c>
      <c r="I4" s="165">
        <v>44377</v>
      </c>
      <c r="J4" s="162" t="s">
        <v>428</v>
      </c>
      <c r="K4" s="319"/>
    </row>
    <row r="5" spans="2:11" ht="58.5" customHeight="1" x14ac:dyDescent="0.2">
      <c r="B5" s="162">
        <v>86</v>
      </c>
      <c r="C5" s="320" t="s">
        <v>91</v>
      </c>
      <c r="D5" s="319" t="s">
        <v>210</v>
      </c>
      <c r="E5" s="319" t="s">
        <v>211</v>
      </c>
      <c r="F5" s="167" t="s">
        <v>186</v>
      </c>
      <c r="G5" s="168" t="s">
        <v>216</v>
      </c>
      <c r="H5" s="164">
        <v>44075</v>
      </c>
      <c r="I5" s="165">
        <v>44255</v>
      </c>
      <c r="J5" s="162" t="s">
        <v>428</v>
      </c>
      <c r="K5" s="319"/>
    </row>
    <row r="6" spans="2:11" ht="45" x14ac:dyDescent="0.2">
      <c r="B6" s="162">
        <v>86</v>
      </c>
      <c r="C6" s="320"/>
      <c r="D6" s="319"/>
      <c r="E6" s="319"/>
      <c r="F6" s="167" t="s">
        <v>186</v>
      </c>
      <c r="G6" s="168" t="s">
        <v>216</v>
      </c>
      <c r="H6" s="164">
        <v>44075</v>
      </c>
      <c r="I6" s="165">
        <v>44255</v>
      </c>
      <c r="J6" s="162" t="s">
        <v>428</v>
      </c>
      <c r="K6" s="319"/>
    </row>
    <row r="7" spans="2:11" ht="47.25" customHeight="1" x14ac:dyDescent="0.2">
      <c r="B7" s="162">
        <v>86</v>
      </c>
      <c r="C7" s="320" t="s">
        <v>217</v>
      </c>
      <c r="D7" s="318" t="s">
        <v>218</v>
      </c>
      <c r="E7" s="319" t="s">
        <v>219</v>
      </c>
      <c r="F7" s="167" t="s">
        <v>186</v>
      </c>
      <c r="G7" s="168" t="s">
        <v>216</v>
      </c>
      <c r="H7" s="164">
        <v>44075</v>
      </c>
      <c r="I7" s="165">
        <v>44255</v>
      </c>
      <c r="J7" s="162" t="s">
        <v>428</v>
      </c>
      <c r="K7" s="319"/>
    </row>
    <row r="8" spans="2:11" ht="45" x14ac:dyDescent="0.2">
      <c r="B8" s="162">
        <v>86</v>
      </c>
      <c r="C8" s="320"/>
      <c r="D8" s="318"/>
      <c r="E8" s="319"/>
      <c r="F8" s="167" t="s">
        <v>186</v>
      </c>
      <c r="G8" s="168" t="s">
        <v>216</v>
      </c>
      <c r="H8" s="164">
        <v>44075</v>
      </c>
      <c r="I8" s="165">
        <v>44255</v>
      </c>
      <c r="J8" s="162" t="s">
        <v>428</v>
      </c>
      <c r="K8" s="319"/>
    </row>
    <row r="9" spans="2:11" ht="48.75" customHeight="1" x14ac:dyDescent="0.2">
      <c r="B9" s="162">
        <v>86</v>
      </c>
      <c r="C9" s="320" t="s">
        <v>220</v>
      </c>
      <c r="D9" s="319" t="s">
        <v>221</v>
      </c>
      <c r="E9" s="319" t="s">
        <v>222</v>
      </c>
      <c r="F9" s="167" t="s">
        <v>186</v>
      </c>
      <c r="G9" s="168" t="s">
        <v>216</v>
      </c>
      <c r="H9" s="164">
        <v>44075</v>
      </c>
      <c r="I9" s="165">
        <v>44255</v>
      </c>
      <c r="J9" s="162" t="s">
        <v>428</v>
      </c>
      <c r="K9" s="319"/>
    </row>
    <row r="10" spans="2:11" ht="45" x14ac:dyDescent="0.2">
      <c r="B10" s="162">
        <v>86</v>
      </c>
      <c r="C10" s="320"/>
      <c r="D10" s="319"/>
      <c r="E10" s="319"/>
      <c r="F10" s="167" t="s">
        <v>186</v>
      </c>
      <c r="G10" s="168" t="s">
        <v>216</v>
      </c>
      <c r="H10" s="164">
        <v>44075</v>
      </c>
      <c r="I10" s="165">
        <v>44255</v>
      </c>
      <c r="J10" s="162" t="s">
        <v>428</v>
      </c>
      <c r="K10" s="319"/>
    </row>
    <row r="11" spans="2:11" ht="90" x14ac:dyDescent="0.2">
      <c r="B11" s="162">
        <v>86</v>
      </c>
      <c r="C11" s="320"/>
      <c r="D11" s="319"/>
      <c r="E11" s="319"/>
      <c r="F11" s="167" t="s">
        <v>226</v>
      </c>
      <c r="G11" s="168" t="s">
        <v>432</v>
      </c>
      <c r="H11" s="164">
        <v>44075</v>
      </c>
      <c r="I11" s="165">
        <v>44255</v>
      </c>
      <c r="J11" s="162" t="s">
        <v>428</v>
      </c>
      <c r="K11" s="169" t="s">
        <v>431</v>
      </c>
    </row>
    <row r="12" spans="2:11" s="160" customFormat="1" ht="101.25" x14ac:dyDescent="0.25">
      <c r="B12" s="162">
        <v>86</v>
      </c>
      <c r="C12" s="162" t="s">
        <v>228</v>
      </c>
      <c r="D12" s="170" t="s">
        <v>229</v>
      </c>
      <c r="E12" s="170" t="s">
        <v>230</v>
      </c>
      <c r="F12" s="170" t="s">
        <v>234</v>
      </c>
      <c r="G12" s="171" t="s">
        <v>300</v>
      </c>
      <c r="H12" s="172">
        <v>44075</v>
      </c>
      <c r="I12" s="173">
        <v>44377</v>
      </c>
      <c r="J12" s="162" t="s">
        <v>428</v>
      </c>
      <c r="K12" s="170" t="s">
        <v>433</v>
      </c>
    </row>
    <row r="13" spans="2:11" s="160" customFormat="1" ht="61.5" customHeight="1" x14ac:dyDescent="0.25">
      <c r="B13" s="162">
        <v>86</v>
      </c>
      <c r="C13" s="320" t="s">
        <v>102</v>
      </c>
      <c r="D13" s="319" t="s">
        <v>263</v>
      </c>
      <c r="E13" s="319" t="s">
        <v>264</v>
      </c>
      <c r="F13" s="174" t="s">
        <v>186</v>
      </c>
      <c r="G13" s="171" t="s">
        <v>214</v>
      </c>
      <c r="H13" s="172">
        <v>44075</v>
      </c>
      <c r="I13" s="173">
        <v>44255</v>
      </c>
      <c r="J13" s="162" t="s">
        <v>428</v>
      </c>
      <c r="K13" s="319" t="s">
        <v>434</v>
      </c>
    </row>
    <row r="14" spans="2:11" s="160" customFormat="1" ht="31.5" customHeight="1" x14ac:dyDescent="0.25">
      <c r="B14" s="162">
        <v>86</v>
      </c>
      <c r="C14" s="320"/>
      <c r="D14" s="319"/>
      <c r="E14" s="319"/>
      <c r="F14" s="175" t="s">
        <v>186</v>
      </c>
      <c r="G14" s="171" t="s">
        <v>214</v>
      </c>
      <c r="H14" s="172">
        <v>44075</v>
      </c>
      <c r="I14" s="173">
        <v>44255</v>
      </c>
      <c r="J14" s="162" t="s">
        <v>428</v>
      </c>
      <c r="K14" s="319"/>
    </row>
    <row r="15" spans="2:11" ht="57" customHeight="1" x14ac:dyDescent="0.2">
      <c r="B15" s="162">
        <v>86</v>
      </c>
      <c r="C15" s="320" t="s">
        <v>269</v>
      </c>
      <c r="D15" s="318" t="s">
        <v>270</v>
      </c>
      <c r="E15" s="319" t="s">
        <v>271</v>
      </c>
      <c r="F15" s="174" t="s">
        <v>186</v>
      </c>
      <c r="G15" s="176" t="s">
        <v>216</v>
      </c>
      <c r="H15" s="177">
        <v>44075</v>
      </c>
      <c r="I15" s="178">
        <v>44255</v>
      </c>
      <c r="J15" s="162" t="s">
        <v>428</v>
      </c>
      <c r="K15" s="319" t="s">
        <v>434</v>
      </c>
    </row>
    <row r="16" spans="2:11" ht="69" customHeight="1" x14ac:dyDescent="0.2">
      <c r="B16" s="162">
        <v>86</v>
      </c>
      <c r="C16" s="320"/>
      <c r="D16" s="318"/>
      <c r="E16" s="319"/>
      <c r="F16" s="175" t="s">
        <v>186</v>
      </c>
      <c r="G16" s="176" t="s">
        <v>216</v>
      </c>
      <c r="H16" s="177">
        <v>44075</v>
      </c>
      <c r="I16" s="178">
        <v>44255</v>
      </c>
      <c r="J16" s="162" t="s">
        <v>428</v>
      </c>
      <c r="K16" s="319"/>
    </row>
    <row r="17" spans="2:11" s="160" customFormat="1" ht="112.5" x14ac:dyDescent="0.25">
      <c r="B17" s="162">
        <v>70</v>
      </c>
      <c r="C17" s="162" t="s">
        <v>294</v>
      </c>
      <c r="D17" s="170" t="s">
        <v>298</v>
      </c>
      <c r="E17" s="170" t="s">
        <v>332</v>
      </c>
      <c r="F17" s="170" t="s">
        <v>335</v>
      </c>
      <c r="G17" s="179" t="s">
        <v>355</v>
      </c>
      <c r="H17" s="180" t="s">
        <v>344</v>
      </c>
      <c r="I17" s="181" t="s">
        <v>345</v>
      </c>
      <c r="J17" s="162" t="s">
        <v>428</v>
      </c>
      <c r="K17" s="170" t="s">
        <v>435</v>
      </c>
    </row>
  </sheetData>
  <mergeCells count="21">
    <mergeCell ref="E3:E4"/>
    <mergeCell ref="D3:D4"/>
    <mergeCell ref="E5:E6"/>
    <mergeCell ref="D5:D6"/>
    <mergeCell ref="C5:C6"/>
    <mergeCell ref="D15:D16"/>
    <mergeCell ref="E15:E16"/>
    <mergeCell ref="C15:C16"/>
    <mergeCell ref="K15:K16"/>
    <mergeCell ref="D7:D8"/>
    <mergeCell ref="E7:E8"/>
    <mergeCell ref="C7:C8"/>
    <mergeCell ref="E9:E11"/>
    <mergeCell ref="D9:D11"/>
    <mergeCell ref="C9:C11"/>
    <mergeCell ref="K3:K10"/>
    <mergeCell ref="K13:K14"/>
    <mergeCell ref="E13:E14"/>
    <mergeCell ref="D13:D14"/>
    <mergeCell ref="C13:C14"/>
    <mergeCell ref="C3:C4"/>
  </mergeCells>
  <dataValidations count="1">
    <dataValidation type="textLength" allowBlank="1" showInputMessage="1" showErrorMessage="1" errorTitle="Entrada no válida" error="Escriba un texto  Maximo 100 Caracteres" promptTitle="Cualquier contenido Maximo 100 Caracteres" sqref="G17" xr:uid="{562913AF-4626-4B85-8E67-D12D1BABEAFF}">
      <formula1>0</formula1>
      <formula2>100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CB-0402F_P.MEJORAMIENTO</vt:lpstr>
      <vt:lpstr>RESUMÉN</vt:lpstr>
      <vt:lpstr>Hoja1</vt:lpstr>
      <vt:lpstr>INCUMPLIDAS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Bonilla</dc:creator>
  <cp:lastModifiedBy>Manuela Hernández Jaramillo</cp:lastModifiedBy>
  <dcterms:created xsi:type="dcterms:W3CDTF">2019-01-04T19:58:30Z</dcterms:created>
  <dcterms:modified xsi:type="dcterms:W3CDTF">2021-09-22T16:04:29Z</dcterms:modified>
</cp:coreProperties>
</file>