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Z:\ARCHIVOS 2021\Seguimiento Planes de Mejoramiento 2021\Auditorías Contraloría\3. Corte 31 de septiembre-2021\"/>
    </mc:Choice>
  </mc:AlternateContent>
  <xr:revisionPtr revIDLastSave="0" documentId="13_ncr:1_{18772731-76AB-4D16-A792-174BA86F74D6}" xr6:coauthVersionLast="47" xr6:coauthVersionMax="47" xr10:uidLastSave="{00000000-0000-0000-0000-000000000000}"/>
  <bookViews>
    <workbookView xWindow="-120" yWindow="-120" windowWidth="20730" windowHeight="11160" tabRatio="437" xr2:uid="{00000000-000D-0000-FFFF-FFFF00000000}"/>
  </bookViews>
  <sheets>
    <sheet name="CB-0402F_P.MEJORAMIENTO" sheetId="6" r:id="rId1"/>
    <sheet name="RESUMÉN" sheetId="7" r:id="rId2"/>
  </sheets>
  <definedNames>
    <definedName name="_xlnm._FilterDatabase" localSheetId="0" hidden="1">'CB-0402F_P.MEJORAMIENTO'!$A$3:$BI$21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7" l="1"/>
  <c r="E11" i="7"/>
  <c r="D12" i="7"/>
  <c r="D11" i="7"/>
  <c r="C11" i="7"/>
  <c r="AR6" i="6"/>
  <c r="AS6" i="6"/>
  <c r="AT6" i="6"/>
  <c r="AR7" i="6"/>
  <c r="AS7" i="6"/>
  <c r="AT7" i="6"/>
  <c r="AR8" i="6"/>
  <c r="AS8" i="6"/>
  <c r="AT8" i="6"/>
  <c r="AR9" i="6"/>
  <c r="AS9" i="6" s="1"/>
  <c r="AT9" i="6"/>
  <c r="AR10" i="6"/>
  <c r="AS10" i="6"/>
  <c r="AT10" i="6"/>
  <c r="AR11" i="6"/>
  <c r="AS11" i="6"/>
  <c r="AT11" i="6"/>
  <c r="AR12" i="6"/>
  <c r="AS12" i="6" s="1"/>
  <c r="AT12" i="6"/>
  <c r="AR13" i="6"/>
  <c r="AS13" i="6" s="1"/>
  <c r="AT13" i="6" s="1"/>
  <c r="AR14" i="6"/>
  <c r="AS14" i="6" s="1"/>
  <c r="AT14" i="6" s="1"/>
  <c r="AR15" i="6"/>
  <c r="AS15" i="6"/>
  <c r="AT15" i="6"/>
  <c r="AR16" i="6"/>
  <c r="AS16" i="6"/>
  <c r="AT16" i="6"/>
  <c r="AR17" i="6"/>
  <c r="AS17" i="6" s="1"/>
  <c r="AT17" i="6"/>
  <c r="AR18" i="6"/>
  <c r="AS18" i="6"/>
  <c r="AT18" i="6"/>
  <c r="AR19" i="6"/>
  <c r="AS19" i="6" s="1"/>
  <c r="AT19" i="6" s="1"/>
  <c r="AR20" i="6"/>
  <c r="AS20" i="6" s="1"/>
  <c r="AT20" i="6"/>
  <c r="AR5" i="6"/>
  <c r="AT5" i="6"/>
  <c r="AS5" i="6"/>
  <c r="H11" i="7" l="1"/>
  <c r="H12" i="7" s="1"/>
  <c r="B11" i="7"/>
  <c r="AA19" i="6"/>
  <c r="AB19" i="6" s="1"/>
  <c r="AC19" i="6" s="1"/>
  <c r="AA20" i="6"/>
  <c r="AB20" i="6" s="1"/>
  <c r="AF20" i="6" s="1"/>
  <c r="AA21" i="6"/>
  <c r="AB21" i="6" s="1"/>
  <c r="AC21" i="6" s="1"/>
  <c r="AF21" i="6" l="1"/>
  <c r="AC20" i="6"/>
  <c r="AF19" i="6"/>
  <c r="E12" i="7" l="1"/>
  <c r="F12" i="7"/>
  <c r="I11" i="7"/>
  <c r="I12" i="7" s="1"/>
  <c r="G11" i="7" l="1"/>
  <c r="G12" i="7" s="1"/>
  <c r="AC18" i="6"/>
  <c r="AA18" i="6"/>
  <c r="AB18" i="6" s="1"/>
  <c r="AC17" i="6"/>
  <c r="AA17" i="6"/>
  <c r="AB17" i="6" s="1"/>
  <c r="AC16" i="6"/>
  <c r="AA16" i="6"/>
  <c r="AB16" i="6" s="1"/>
  <c r="AC15" i="6"/>
  <c r="AA15" i="6"/>
  <c r="AB15" i="6" s="1"/>
  <c r="AJ14" i="6"/>
  <c r="AK14" i="6" s="1"/>
  <c r="AC14" i="6"/>
  <c r="AA14" i="6"/>
  <c r="AB14" i="6" s="1"/>
  <c r="AF14" i="6" s="1"/>
  <c r="AA13" i="6"/>
  <c r="AB13" i="6" s="1"/>
  <c r="AF13" i="6" s="1"/>
  <c r="AC12" i="6"/>
  <c r="AA12" i="6"/>
  <c r="AB12" i="6" s="1"/>
  <c r="AC11" i="6"/>
  <c r="AA11" i="6"/>
  <c r="AB11" i="6" s="1"/>
  <c r="AC10" i="6"/>
  <c r="AA10" i="6"/>
  <c r="AB10" i="6" s="1"/>
  <c r="AC9" i="6"/>
  <c r="AA9" i="6"/>
  <c r="AB9" i="6" s="1"/>
  <c r="AC8" i="6"/>
  <c r="AA8" i="6"/>
  <c r="AB8" i="6" s="1"/>
  <c r="AC7" i="6"/>
  <c r="AA7" i="6"/>
  <c r="AB7" i="6" s="1"/>
  <c r="AC6" i="6"/>
  <c r="AA6" i="6"/>
  <c r="AB6" i="6" s="1"/>
  <c r="AC5" i="6"/>
  <c r="AA5" i="6"/>
  <c r="AB5" i="6" s="1"/>
  <c r="AC13" i="6" l="1"/>
  <c r="AL14" i="6"/>
</calcChain>
</file>

<file path=xl/sharedStrings.xml><?xml version="1.0" encoding="utf-8"?>
<sst xmlns="http://schemas.openxmlformats.org/spreadsheetml/2006/main" count="397" uniqueCount="190">
  <si>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</si>
  <si>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</si>
  <si>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</si>
  <si>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</si>
  <si>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</si>
  <si>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</si>
  <si>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</si>
  <si>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</si>
  <si>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</si>
  <si>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</si>
  <si>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</si>
  <si>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</si>
  <si>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</si>
  <si>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</si>
  <si>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</si>
  <si>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</si>
  <si>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</si>
  <si>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</si>
  <si>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</si>
  <si>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</si>
  <si>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</si>
  <si>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</si>
  <si>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</si>
  <si>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</si>
  <si>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</si>
  <si>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</si>
  <si>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</si>
  <si>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</si>
  <si>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</si>
  <si>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</si>
  <si>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</si>
  <si>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</si>
  <si>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</si>
  <si>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</si>
  <si>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</si>
  <si>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</si>
  <si>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</si>
  <si>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</si>
  <si>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</si>
  <si>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</si>
  <si>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</si>
  <si>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</si>
  <si>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</si>
  <si>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</si>
  <si>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</si>
  <si>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</si>
  <si>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</si>
  <si>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</si>
  <si>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</si>
  <si>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</si>
  <si>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</si>
  <si>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</si>
  <si>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</si>
  <si>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</si>
  <si>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</si>
  <si>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</si>
  <si>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</si>
  <si>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</si>
  <si>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</si>
  <si>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</si>
  <si>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</si>
  <si>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</si>
  <si>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</si>
  <si>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</si>
  <si>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</si>
  <si>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</si>
  <si>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</si>
  <si>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</si>
  <si>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</si>
  <si>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</si>
  <si>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</si>
  <si>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</si>
  <si>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</si>
  <si>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</si>
  <si>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TERCER SEGUIMIENTO DE 2018</t>
  </si>
  <si>
    <t xml:space="preserve"> CUARTO SEGUIMIENTO DE 2018</t>
  </si>
  <si>
    <t>2.Fecha seguimiento</t>
  </si>
  <si>
    <t xml:space="preserve">Estado de la acción </t>
  </si>
  <si>
    <t>Origen Externo</t>
  </si>
  <si>
    <t>3.3.1.1</t>
  </si>
  <si>
    <t>3.3.4.1</t>
  </si>
  <si>
    <t>Procedimiento actualizado</t>
  </si>
  <si>
    <t>Auditoría de Desempeño PAD(79)</t>
  </si>
  <si>
    <t>2020 2020</t>
  </si>
  <si>
    <t>Auditoría Regular Vigencia PAD 2020</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</si>
  <si>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</si>
  <si>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</si>
  <si>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</si>
  <si>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</si>
  <si>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</si>
  <si>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</si>
  <si>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</si>
  <si>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</si>
  <si>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HALLAZGO ADMINISTRATIVO POR INCONSISTENCIAS EN EL NOMBRE DE LOS BANCOS RELACIONADOS EN EL BALANCE DE PRUEBA DE LOS MESES DE ENERO Y FEBRERO DE 2019.</t>
  </si>
  <si>
    <t>Deficiencia de autocontrol por no corregir el nombre del banco en el auxiliar contable.</t>
  </si>
  <si>
    <t>Unidad Financiera y Contable - Contabilidad</t>
  </si>
  <si>
    <t>Unidad Financiera y Contable - Contabilidad  Oficina de Control Interno  Unidad de Talento Humano</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</si>
  <si>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</si>
  <si>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</si>
  <si>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</si>
  <si>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</si>
  <si>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</si>
  <si>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</si>
  <si>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</si>
  <si>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</si>
  <si>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</si>
  <si>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</si>
  <si>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</si>
  <si>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</si>
  <si>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</si>
  <si>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</si>
  <si>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HALLAZGO ADMINISTRATIVO POR QUE LA LOTERÍA DE BOGOTÁ NO REFLEJA EN LA EJECUCIÓN PRESUPUESTAL DE INGRESOS A 31 DE DICIEMBRE DE 2019 EL REGISTRO TOTAL DE DISPONIBILIDAD INICIAL.</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</si>
  <si>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</si>
  <si>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</si>
  <si>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</si>
  <si>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</si>
  <si>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</si>
  <si>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</si>
  <si>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</si>
  <si>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</si>
  <si>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</si>
  <si>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</si>
  <si>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</si>
  <si>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</si>
  <si>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</si>
  <si>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</si>
  <si>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</si>
  <si>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</si>
  <si>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</si>
  <si>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</si>
  <si>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</si>
  <si>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</si>
  <si>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</si>
  <si>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</si>
  <si>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</si>
  <si>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Secreraría General</t>
  </si>
  <si>
    <t>No se reporta avance por el área.</t>
  </si>
  <si>
    <t>CUMPLIDA</t>
  </si>
  <si>
    <t xml:space="preserve">Análisis a 31/12/2020: Se valida el avance reportado, por lo tanto se da cierre a la presente acción de mejora. </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</si>
  <si>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</si>
  <si>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</si>
  <si>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</si>
  <si>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</si>
  <si>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</si>
  <si>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</si>
  <si>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PENDIENTE</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</si>
  <si>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</si>
  <si>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</si>
  <si>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</si>
  <si>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</si>
  <si>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</si>
  <si>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</si>
  <si>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Procedimiento aprobado</t>
  </si>
  <si>
    <t>Capacitacion</t>
  </si>
  <si>
    <t>Matriz de Riesgos del respectivo proceso contractual con inclusión de riesgos jurídicos</t>
  </si>
  <si>
    <t>2021/04/01</t>
  </si>
  <si>
    <t>2021/05/31</t>
  </si>
  <si>
    <t>2021/06/01</t>
  </si>
  <si>
    <t>2021/12/31</t>
  </si>
  <si>
    <t>2021/03/01</t>
  </si>
  <si>
    <t>2021/11/30</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</si>
  <si>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</si>
  <si>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</si>
  <si>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</si>
  <si>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</si>
  <si>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</si>
  <si>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</si>
  <si>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Reporte corte a 20/05/2021:
Se efectuó revisión y ajuste al procedimiento generación de estados financieros en julio de 2020. En la vigencia 2021 se efectuará nuevamente revisión y ajuste</t>
  </si>
  <si>
    <t xml:space="preserve"> SEGUNDO SEGUIMIENTO DE 2021</t>
  </si>
  <si>
    <t>Se adjunta procedimiento PRO103-385-1 Declaración de incumplimiento total o parcial Póliza de cumplimiento ante entidades publicas con régimen privado de contratación Y CDT</t>
  </si>
  <si>
    <t>Se valida el avance reportado, por lo tanto se da cierre a la presente acción de mejora. 
Pendiente acta de CIDGYD</t>
  </si>
  <si>
    <t>Se solicita ampliación del término de esta actividad para el 30 de septiembre de 2021</t>
  </si>
  <si>
    <t>En termino</t>
  </si>
  <si>
    <t>No se presenta evidencias del avance de ejecución de la acción de mejora.</t>
  </si>
  <si>
    <t>Se adjunta matriz de riesgos del proceso de contratación; La Lotería de Bogotá, viene adelantando el proceso licitatorio 01 de 2021, para la adjudicación del contrato de concesión para la operación del juego de apuestas permanentes desde el 4 de febrero de 2022 al 3 de febrero de 2027, dentro del cual se establecio la matriz de riesgos del proceso, que incluyó la valoración de los mismos, por cambios normativos los cuales deben verse reflejados en la matriz de riesgos del proceso contractual.</t>
  </si>
  <si>
    <t xml:space="preserve">Según la resolución reglamentaria No. 36-2019 de la Contraloría de Bogotá, por la cual reglamentan el tramite de Plan de Mejoramiento, en su art, 9 parágrafo 1 dice que deben ser con 30 días hábiles de antelación, por lo tanto, la solicitud de modificación para el cambio de fecha de ejecución no cumple con la normatividad. De acuerdo a lo anterior, se establece que la acción se encuentra en estado "INCUMPLIDA". </t>
  </si>
  <si>
    <t xml:space="preserve">Se valida el avance reportado y se da cierre a la acción de mejora para solucionar el hallazgo.  </t>
  </si>
  <si>
    <t xml:space="preserve">no abre archivo
</t>
  </si>
  <si>
    <t>INCUMPLIDA</t>
  </si>
  <si>
    <t>**La contraloría cerró las 5 acciones de mejora faltantes de la Auditoría Regular Vigencia 2018 - PAD 2019(47), durante la auditoría de regularidad, vigencia 2020-PAD 2021 (76)</t>
  </si>
  <si>
    <t>ABIERTO</t>
  </si>
  <si>
    <t>Informe Auditoría de Regularidad N°76 vigencia 2020,pad 2021 pág 32 a 42.</t>
  </si>
  <si>
    <t>Auditoría Regular Vigencia 2019-PAD 2020 (86)</t>
  </si>
  <si>
    <t>**32 de las acciones de mejora fueron cerrada por la Contraloría durante la Auditoría de Regularidad, Vigencia 2020- PAD 2021 (76), ver informe final, pág 32 a 42; las 6 restantes durante la Auditoría Regular Vigencia 2019-PAD 2020 (86), ver informe final, pág 27 a 33.</t>
  </si>
  <si>
    <t xml:space="preserve">Se programó y desarrolló la primera sesión de capacitación del "Fomento de la Cultura de Auotocntrol" en la entidad para el dia 22 de septiembre de 8 a 10 a.m., donde inicialmente se desarrollaron los temas del MECI, MIPG y su relación con el Autocontrol como uno de los principios funadamentales para lograr mayor eficiencia en el desarrollo de las actividades de la entidad. De igual forma, se evaluaron los temas aprendidos en dicha sesión. </t>
  </si>
  <si>
    <t xml:space="preserve">Adicional a los banners publicados en la Intranet de la Lotería a pricnipio de la vigencia  para conocimiento de todos los funcionarios de la entidad, el 20 de agosto se envío mediante correo electrónico a todos los funcionarios de la entidad comunicación respecto al objetivo y metodología a emplear para la campaña de Autocontrol diseñada para sensibilizar a todos los funcionarios de la entidad. 
En la semana del 23 al 27 de agosto, se enviaron a manera de tips banners informativos en temas relacionados al SCI y autocontrol a todos los funcionarios por medio del correo electronico. De igual forma el 20 de septiembre se envió el formulario de evaluación de conocimientos prevista para evaluar el conocimiento de todos los funcionarios de la entidad asociada a los tips enviados durante la última semana de agosto. 
Finalmente se solicitó al área de sistemas la actualización de algunos de los banners diseñados en la intranet de la Lotería. </t>
  </si>
  <si>
    <t xml:space="preserve">Se realizó la formulación de los ajustes al procedimiento de Generación de Estados Financieros, tenientes a la determinación de plazos en la ejecución de las actividades, así como nuevos controles y formulación de actas; la aprobación de los ajustes realizados al procedimiento se realizó en la sesión del CIDGYD del 16 de septiembre del 2021. </t>
  </si>
  <si>
    <t xml:space="preserve">Se ctualizó el procedimiento de Declaración de incumplimiento total o parcial Póliza de cumplimiento ante entidades publicas con régimen privado de contratación durante la vigencia 2020; la aprobación de los ajustes realizados al procedimiento se realizó en la sesión del CIDGYD del 04 de agosto del 2020. </t>
  </si>
  <si>
    <t xml:space="preserve">Se actualizó  procedimiento “Declaración de incumplimiento contractual” explicando que esta reglado de acuerdo a la ley que se aplica en los procedimientos para la contratación estatal, en terminos de sanciones por incumplimiento; la aprobación de los ajustes realizados al procedimiento se realizó en la sesión del CIDGYD del 16 de septiembre del 2021. </t>
  </si>
  <si>
    <t>Auditoría de Regularidad, Vigencia 2020- PAD 2021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</si>
</sst>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4"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sz val="8"/>
      <color rgb="FFFF0000"/>
      <name val="Calibri"/>
      <family val="2"/>
      <scheme val="minor"/>
    </font>
    <font>
      <sz val="9"/>
      <color theme="1"/>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9"/>
      <color theme="1"/>
      <name val="Calibri"/>
      <family val="2"/>
      <scheme val="minor"/>
    </font>
    <font>
      <sz val="11"/>
      <color theme="1"/>
      <name val="Calibri"/>
      <family val="2"/>
    </font>
    <font>
      <sz val="7"/>
      <color rgb="FFFF0000"/>
      <name val="Arial"/>
      <family val="2"/>
    </font>
  </fonts>
  <fills count="26">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
      <patternFill patternType="solid">
        <fgColor theme="9" tint="0.59999389629810485"/>
        <bgColor indexed="64"/>
      </patternFill>
    </fill>
  </fills>
  <borders count="14">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9">
    <xf numFmtId="0" fontId="0" fillId="0" borderId="0"/>
    <xf numFmtId="9" fontId="1" fillId="0" borderId="0" applyFont="0" applyFill="0" applyBorder="0" applyAlignment="0" applyProtection="0"/>
    <xf numFmtId="0" fontId="4" fillId="0" borderId="0"/>
    <xf numFmtId="0" fontId="7"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22" fillId="0" borderId="0"/>
    <xf numFmtId="0" fontId="1" fillId="0" borderId="0"/>
  </cellStyleXfs>
  <cellXfs count="127">
    <xf numFmtId="0" fontId="0" fillId="0" borderId="0" xfId="0"/>
    <xf numFmtId="0" fontId="8" fillId="4"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0" borderId="0" xfId="0" applyFont="1" applyBorder="1" applyAlignment="1">
      <alignment horizontal="center" vertical="center"/>
    </xf>
    <xf numFmtId="9" fontId="3"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protection locked="0" hidden="1"/>
    </xf>
    <xf numFmtId="14" fontId="5" fillId="2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14" fillId="21" borderId="4" xfId="0" applyFont="1" applyFill="1" applyBorder="1" applyAlignment="1">
      <alignment vertical="center" wrapText="1"/>
    </xf>
    <xf numFmtId="0" fontId="14" fillId="21" borderId="5" xfId="0" applyFont="1" applyFill="1" applyBorder="1" applyAlignment="1">
      <alignment vertical="center" wrapText="1"/>
    </xf>
    <xf numFmtId="0" fontId="14" fillId="21" borderId="6" xfId="0" applyFont="1" applyFill="1" applyBorder="1" applyAlignment="1">
      <alignment vertical="center" wrapText="1"/>
    </xf>
    <xf numFmtId="0" fontId="13" fillId="17" borderId="9" xfId="0" applyFont="1" applyFill="1" applyBorder="1" applyAlignment="1">
      <alignment horizontal="center" vertical="center" wrapText="1" readingOrder="1"/>
    </xf>
    <xf numFmtId="0" fontId="13" fillId="18" borderId="9" xfId="0" applyFont="1" applyFill="1" applyBorder="1" applyAlignment="1">
      <alignment horizontal="center" vertical="center" wrapText="1" readingOrder="1"/>
    </xf>
    <xf numFmtId="0" fontId="13" fillId="19" borderId="10" xfId="0" applyFont="1" applyFill="1" applyBorder="1" applyAlignment="1">
      <alignment horizontal="center" vertical="center" wrapText="1" readingOrder="1"/>
    </xf>
    <xf numFmtId="0" fontId="13" fillId="19" borderId="11" xfId="0" applyFont="1" applyFill="1" applyBorder="1" applyAlignment="1">
      <alignment horizontal="center" vertical="center" wrapText="1" readingOrder="1"/>
    </xf>
    <xf numFmtId="0" fontId="13" fillId="20" borderId="9" xfId="0" applyFont="1" applyFill="1" applyBorder="1" applyAlignment="1">
      <alignment horizontal="center" vertical="center" wrapText="1" readingOrder="1"/>
    </xf>
    <xf numFmtId="0" fontId="15" fillId="22" borderId="9" xfId="0" applyFont="1" applyFill="1" applyBorder="1" applyAlignment="1">
      <alignment horizontal="left" vertical="center" wrapText="1" readingOrder="1"/>
    </xf>
    <xf numFmtId="0" fontId="16" fillId="22" borderId="9" xfId="0" applyFont="1" applyFill="1" applyBorder="1" applyAlignment="1">
      <alignment horizontal="center" vertical="center" wrapText="1" readingOrder="1"/>
    </xf>
    <xf numFmtId="0" fontId="16" fillId="22" borderId="12" xfId="0" applyFont="1" applyFill="1" applyBorder="1" applyAlignment="1">
      <alignment horizontal="center" vertical="center" wrapText="1" readingOrder="1"/>
    </xf>
    <xf numFmtId="0" fontId="17" fillId="22" borderId="13" xfId="0" applyFont="1" applyFill="1" applyBorder="1" applyAlignment="1">
      <alignment horizontal="center" vertical="center" wrapText="1"/>
    </xf>
    <xf numFmtId="0" fontId="18" fillId="22" borderId="13" xfId="0" applyFont="1" applyFill="1" applyBorder="1" applyAlignment="1">
      <alignment horizontal="center" vertical="center" wrapText="1" readingOrder="1"/>
    </xf>
    <xf numFmtId="0" fontId="14" fillId="22" borderId="13" xfId="0" applyFont="1" applyFill="1" applyBorder="1" applyAlignment="1">
      <alignment horizontal="center" vertical="center" wrapText="1"/>
    </xf>
    <xf numFmtId="0" fontId="14" fillId="22" borderId="13" xfId="0" applyFont="1" applyFill="1" applyBorder="1" applyAlignment="1">
      <alignment vertical="top" wrapText="1"/>
    </xf>
    <xf numFmtId="0" fontId="15" fillId="23" borderId="13" xfId="0" applyFont="1" applyFill="1" applyBorder="1" applyAlignment="1">
      <alignment horizontal="justify" vertical="center" wrapText="1" readingOrder="1"/>
    </xf>
    <xf numFmtId="0" fontId="16" fillId="23" borderId="13" xfId="0" applyFont="1" applyFill="1" applyBorder="1" applyAlignment="1">
      <alignment horizontal="center" vertical="center" wrapText="1" readingOrder="1"/>
    </xf>
    <xf numFmtId="0" fontId="12" fillId="23" borderId="13" xfId="0" applyFont="1" applyFill="1" applyBorder="1" applyAlignment="1">
      <alignment horizontal="center" vertical="center" wrapText="1" readingOrder="1"/>
    </xf>
    <xf numFmtId="0" fontId="17" fillId="23" borderId="13" xfId="0" applyFont="1" applyFill="1" applyBorder="1" applyAlignment="1">
      <alignment horizontal="center" vertical="center" wrapText="1"/>
    </xf>
    <xf numFmtId="0" fontId="15" fillId="22" borderId="13" xfId="0" applyFont="1" applyFill="1" applyBorder="1" applyAlignment="1">
      <alignment horizontal="justify" vertical="center" wrapText="1" readingOrder="1"/>
    </xf>
    <xf numFmtId="0" fontId="16" fillId="22" borderId="13" xfId="0" applyFont="1" applyFill="1" applyBorder="1" applyAlignment="1">
      <alignment horizontal="center" vertical="center" wrapText="1" readingOrder="1"/>
    </xf>
    <xf numFmtId="0" fontId="15" fillId="22" borderId="13" xfId="0" applyNumberFormat="1" applyFont="1" applyFill="1" applyBorder="1" applyAlignment="1">
      <alignment horizontal="justify" vertical="center" wrapText="1" readingOrder="1"/>
    </xf>
    <xf numFmtId="0" fontId="15" fillId="23" borderId="13" xfId="0" applyNumberFormat="1" applyFont="1" applyFill="1" applyBorder="1" applyAlignment="1">
      <alignment horizontal="justify" vertical="center" wrapText="1" readingOrder="1"/>
    </xf>
    <xf numFmtId="0" fontId="14" fillId="23" borderId="13" xfId="0" applyFont="1" applyFill="1" applyBorder="1" applyAlignment="1">
      <alignment horizontal="center" vertical="center" wrapText="1"/>
    </xf>
    <xf numFmtId="0" fontId="19" fillId="24" borderId="13" xfId="0" applyFont="1" applyFill="1" applyBorder="1" applyAlignment="1">
      <alignment vertical="center" wrapText="1"/>
    </xf>
    <xf numFmtId="0" fontId="12" fillId="24" borderId="13" xfId="0" applyFont="1" applyFill="1" applyBorder="1" applyAlignment="1">
      <alignment horizontal="center" vertical="center" wrapText="1" readingOrder="1"/>
    </xf>
    <xf numFmtId="0" fontId="14" fillId="23" borderId="13" xfId="0" applyFont="1" applyFill="1" applyBorder="1" applyAlignment="1">
      <alignment vertical="center" wrapText="1"/>
    </xf>
    <xf numFmtId="10" fontId="12" fillId="23" borderId="13" xfId="0" applyNumberFormat="1" applyFont="1" applyFill="1" applyBorder="1" applyAlignment="1">
      <alignment horizontal="center" wrapText="1" readingOrder="1"/>
    </xf>
    <xf numFmtId="0" fontId="20" fillId="20" borderId="0" xfId="0" applyFont="1" applyFill="1" applyBorder="1" applyAlignment="1">
      <alignment horizontal="center" vertical="top" wrapText="1"/>
    </xf>
    <xf numFmtId="0" fontId="11" fillId="19" borderId="0" xfId="0" applyFont="1" applyFill="1" applyBorder="1" applyAlignment="1">
      <alignment horizontal="center" vertical="center" wrapText="1"/>
    </xf>
    <xf numFmtId="0" fontId="3" fillId="20" borderId="0" xfId="0" applyFont="1" applyFill="1" applyBorder="1" applyAlignment="1">
      <alignment horizontal="center" vertical="center"/>
    </xf>
    <xf numFmtId="0" fontId="20" fillId="0" borderId="0" xfId="0" applyFont="1" applyFill="1" applyBorder="1" applyAlignment="1" applyProtection="1">
      <alignment horizontal="center" vertical="center" wrapText="1"/>
      <protection locked="0"/>
    </xf>
    <xf numFmtId="0" fontId="9" fillId="0" borderId="0" xfId="0" applyFont="1" applyFill="1" applyBorder="1" applyAlignment="1">
      <alignment vertical="center" wrapText="1"/>
    </xf>
    <xf numFmtId="0" fontId="21" fillId="25" borderId="0" xfId="0" applyFont="1" applyFill="1" applyBorder="1" applyAlignment="1">
      <alignment horizontal="center" vertical="center" wrapText="1"/>
    </xf>
    <xf numFmtId="14" fontId="3" fillId="19"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wrapText="1"/>
      <protection locked="0" hidden="1"/>
    </xf>
    <xf numFmtId="0" fontId="3" fillId="19" borderId="0" xfId="0" applyFont="1" applyFill="1" applyBorder="1" applyAlignment="1" applyProtection="1">
      <alignment horizontal="center" vertical="center" wrapText="1"/>
    </xf>
    <xf numFmtId="0" fontId="21" fillId="25"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hidden="1"/>
    </xf>
    <xf numFmtId="0" fontId="3" fillId="19" borderId="0" xfId="0" applyFont="1" applyFill="1" applyBorder="1" applyAlignment="1">
      <alignment horizontal="center" vertical="top" wrapText="1"/>
    </xf>
    <xf numFmtId="0" fontId="3" fillId="19"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3" fillId="22" borderId="13" xfId="0" applyFont="1" applyFill="1" applyBorder="1" applyAlignment="1">
      <alignment horizontal="center" vertical="center" wrapText="1"/>
    </xf>
    <xf numFmtId="0" fontId="16" fillId="23" borderId="13" xfId="0" applyFont="1" applyFill="1" applyBorder="1" applyAlignment="1">
      <alignment horizontal="center" vertical="center" wrapText="1" readingOrder="1"/>
    </xf>
    <xf numFmtId="0" fontId="3" fillId="2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21" fillId="19" borderId="0" xfId="0" applyFont="1" applyFill="1" applyBorder="1" applyAlignment="1" applyProtection="1">
      <alignment horizontal="center" vertical="top" wrapText="1"/>
      <protection locked="0"/>
    </xf>
    <xf numFmtId="0" fontId="21" fillId="19"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19" borderId="0" xfId="0" applyFont="1" applyFill="1" applyBorder="1" applyAlignment="1">
      <alignment horizontal="center"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top"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15"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12" fillId="21" borderId="1" xfId="0" applyFont="1" applyFill="1" applyBorder="1" applyAlignment="1">
      <alignment horizontal="center" vertical="center" wrapText="1" readingOrder="1"/>
    </xf>
    <xf numFmtId="0" fontId="12" fillId="21" borderId="7" xfId="0" applyFont="1" applyFill="1" applyBorder="1" applyAlignment="1">
      <alignment horizontal="center" vertical="center" wrapText="1" readingOrder="1"/>
    </xf>
    <xf numFmtId="0" fontId="13" fillId="21" borderId="2" xfId="0" applyFont="1" applyFill="1" applyBorder="1" applyAlignment="1">
      <alignment horizontal="center" vertical="center" wrapText="1" readingOrder="1"/>
    </xf>
    <xf numFmtId="0" fontId="13" fillId="21" borderId="8" xfId="0" applyFont="1" applyFill="1" applyBorder="1" applyAlignment="1">
      <alignment horizontal="center" vertical="center" wrapText="1" readingOrder="1"/>
    </xf>
    <xf numFmtId="0" fontId="13" fillId="21" borderId="3" xfId="0" applyFont="1" applyFill="1" applyBorder="1" applyAlignment="1">
      <alignment horizontal="center" vertical="center" wrapText="1" readingOrder="1"/>
    </xf>
    <xf numFmtId="0" fontId="13" fillId="21" borderId="0" xfId="0" applyFont="1" applyFill="1" applyBorder="1" applyAlignment="1">
      <alignment horizontal="center" vertical="center" wrapText="1" readingOrder="1"/>
    </xf>
  </cellXfs>
  <cellStyles count="9">
    <cellStyle name="Millares 2" xfId="5" xr:uid="{FCA347D2-A8F9-4E61-BA56-5B93E9097048}"/>
    <cellStyle name="Normal" xfId="0" builtinId="0"/>
    <cellStyle name="Normal 2" xfId="2" xr:uid="{00000000-0005-0000-0000-000001000000}"/>
    <cellStyle name="Normal 2 2" xfId="4" xr:uid="{CF157486-9941-40C5-96BB-A5DD3343A665}"/>
    <cellStyle name="Normal 3" xfId="7" xr:uid="{03C9DED2-28EC-493F-B102-4BEEBD969264}"/>
    <cellStyle name="Normal 4" xfId="3" xr:uid="{00000000-0005-0000-0000-000002000000}"/>
    <cellStyle name="Normal 5" xfId="8" xr:uid="{BD2A0D7E-6860-490C-95A1-D24B8D1072F4}"/>
    <cellStyle name="Porcentaje" xfId="1" builtinId="5"/>
    <cellStyle name="Porcentaje 2" xfId="6" xr:uid="{C5C88B5F-30D4-4E22-B3D2-3F070C45E3C9}"/>
  </cellStyles>
  <dxfs count="36">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ESTADO DE LA ACCIÓN DE MEJORA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5FB4-4E59-BC60-3821D9A22E9E}"/>
              </c:ext>
            </c:extLst>
          </c:dPt>
          <c:dPt>
            <c:idx val="1"/>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FB4-4E59-BC60-3821D9A22E9E}"/>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5FB4-4E59-BC60-3821D9A22E9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RESUMÉN!$N$2:$N$8</c:f>
              <c:strCache>
                <c:ptCount val="3"/>
                <c:pt idx="0">
                  <c:v>CERRADAS </c:v>
                </c:pt>
                <c:pt idx="1">
                  <c:v>CUMPLIDO PENDIENTE DE CIERRE</c:v>
                </c:pt>
                <c:pt idx="2">
                  <c:v>EN EJECUCIÓN</c:v>
                </c:pt>
              </c:strCache>
            </c:strRef>
          </c:cat>
          <c:val>
            <c:numRef>
              <c:f>RESUMÉN!$O$2:$O$8</c:f>
              <c:numCache>
                <c:formatCode>General</c:formatCode>
                <c:ptCount val="3"/>
                <c:pt idx="0">
                  <c:v>38</c:v>
                </c:pt>
                <c:pt idx="1">
                  <c:v>16</c:v>
                </c:pt>
                <c:pt idx="2">
                  <c:v>22</c:v>
                </c:pt>
              </c:numCache>
            </c:numRef>
          </c:val>
          <c:extLst>
            <c:ext xmlns:c16="http://schemas.microsoft.com/office/drawing/2014/chart" uri="{C3380CC4-5D6E-409C-BE32-E72D297353CC}">
              <c16:uniqueId val="{00000000-5FB4-4E59-BC60-3821D9A22E9E}"/>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457200</xdr:colOff>
      <xdr:row>0</xdr:row>
      <xdr:rowOff>176212</xdr:rowOff>
    </xdr:from>
    <xdr:to>
      <xdr:col>21</xdr:col>
      <xdr:colOff>457200</xdr:colOff>
      <xdr:row>16</xdr:row>
      <xdr:rowOff>52387</xdr:rowOff>
    </xdr:to>
    <xdr:graphicFrame macro="">
      <xdr:nvGraphicFramePr>
        <xdr:cNvPr id="4" name="Gráfico 3">
          <a:extLst>
            <a:ext uri="{FF2B5EF4-FFF2-40B4-BE49-F238E27FC236}">
              <a16:creationId xmlns:a16="http://schemas.microsoft.com/office/drawing/2014/main" id="{308C960E-A63C-4795-9B5E-4CAE01E73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7"/>
  <sheetViews>
    <sheetView tabSelected="1" zoomScale="80" zoomScaleNormal="80" workbookViewId="0">
      <pane xSplit="12" ySplit="2" topLeftCell="AO3" activePane="bottomRight" state="frozen"/>
      <selection pane="topRight" activeCell="M1" sqref="M1"/>
      <selection pane="bottomLeft" activeCell="A3" sqref="A3"/>
      <selection pane="bottomRight" activeCell="AP5" sqref="AP5"/>
    </sheetView>
  </sheetViews>
  <sheetFormatPr baseColWidth="10" defaultRowHeight="35.1" customHeight="1" outlineLevelCol="1" x14ac:dyDescent="0.25"/>
  <cols>
    <col min="1" max="7" width="11.42578125" style="9"/>
    <col min="8" max="8" width="26.85546875" style="9" hidden="1" customWidth="1"/>
    <col min="9" max="9" width="37.140625" style="9" customWidth="1"/>
    <col min="10" max="11" width="20.28515625" style="9" customWidth="1" outlineLevel="1"/>
    <col min="12" max="24" width="11.42578125" style="9" customWidth="1" outlineLevel="1"/>
    <col min="25" max="29" width="11.42578125" style="9"/>
    <col min="30" max="30" width="41.42578125" style="9" customWidth="1"/>
    <col min="31" max="31" width="11.42578125" style="9"/>
    <col min="32" max="32" width="12.85546875" style="9" customWidth="1"/>
    <col min="33" max="38" width="11.42578125" style="9" customWidth="1"/>
    <col min="39" max="39" width="15.28515625" style="9" customWidth="1"/>
    <col min="40" max="41" width="11.42578125" style="9" customWidth="1"/>
    <col min="42" max="42" width="15.42578125" style="9" customWidth="1"/>
    <col min="43" max="48" width="11.42578125" style="9" customWidth="1"/>
    <col min="49" max="56" width="11.42578125" style="9" hidden="1" customWidth="1" outlineLevel="1"/>
    <col min="57" max="57" width="11.42578125" style="9" customWidth="1" collapsed="1"/>
    <col min="58" max="58" width="11.42578125" style="9" hidden="1" customWidth="1"/>
    <col min="59" max="59" width="11.42578125" style="9" customWidth="1"/>
    <col min="60" max="60" width="0" style="9" hidden="1" customWidth="1"/>
    <col min="61" max="61" width="11.42578125" style="9"/>
    <col min="62" max="62" width="11.42578125" style="81"/>
    <col min="63" max="63" width="11.42578125" style="12"/>
    <col min="64" max="87" width="11.42578125" style="81"/>
    <col min="88" max="16384" width="11.42578125" style="9"/>
  </cols>
  <sheetData>
    <row r="1" spans="1:63" ht="35.1" customHeight="1" x14ac:dyDescent="0.25">
      <c r="A1" s="110" t="s">
        <v>0</v>
      </c>
      <c r="B1" s="110"/>
      <c r="C1" s="110"/>
      <c r="D1" s="110"/>
      <c r="E1" s="110"/>
      <c r="F1" s="110"/>
      <c r="G1" s="110"/>
      <c r="H1" s="110"/>
      <c r="I1" s="110"/>
      <c r="J1" s="107" t="s">
        <v>1</v>
      </c>
      <c r="K1" s="107"/>
      <c r="L1" s="107"/>
      <c r="M1" s="107"/>
      <c r="N1" s="107"/>
      <c r="O1" s="107"/>
      <c r="P1" s="107"/>
      <c r="Q1" s="107"/>
      <c r="R1" s="107"/>
      <c r="S1" s="107"/>
      <c r="T1" s="107"/>
      <c r="U1" s="107"/>
      <c r="V1" s="107"/>
      <c r="W1" s="107"/>
      <c r="X1" s="111" t="s">
        <v>146</v>
      </c>
      <c r="Y1" s="111"/>
      <c r="Z1" s="111"/>
      <c r="AA1" s="111"/>
      <c r="AB1" s="111"/>
      <c r="AC1" s="111"/>
      <c r="AD1" s="111"/>
      <c r="AE1" s="111"/>
      <c r="AF1" s="111"/>
      <c r="AG1" s="112" t="s">
        <v>168</v>
      </c>
      <c r="AH1" s="112"/>
      <c r="AI1" s="112"/>
      <c r="AJ1" s="112"/>
      <c r="AK1" s="112"/>
      <c r="AL1" s="112"/>
      <c r="AM1" s="112"/>
      <c r="AN1" s="112"/>
      <c r="AO1" s="113" t="s">
        <v>74</v>
      </c>
      <c r="AP1" s="113"/>
      <c r="AQ1" s="113"/>
      <c r="AR1" s="113"/>
      <c r="AS1" s="113"/>
      <c r="AT1" s="113"/>
      <c r="AU1" s="113"/>
      <c r="AV1" s="113"/>
      <c r="AW1" s="114" t="s">
        <v>75</v>
      </c>
      <c r="AX1" s="114"/>
      <c r="AY1" s="114"/>
      <c r="AZ1" s="114"/>
      <c r="BA1" s="114"/>
      <c r="BB1" s="114"/>
      <c r="BC1" s="114"/>
      <c r="BD1" s="114"/>
      <c r="BE1" s="108" t="s">
        <v>2</v>
      </c>
      <c r="BF1" s="108"/>
      <c r="BG1" s="108"/>
      <c r="BH1" s="108"/>
      <c r="BI1" s="108"/>
      <c r="BJ1" s="91"/>
    </row>
    <row r="2" spans="1:63" ht="35.1" customHeight="1" x14ac:dyDescent="0.25">
      <c r="A2" s="109" t="s">
        <v>3</v>
      </c>
      <c r="B2" s="109" t="s">
        <v>4</v>
      </c>
      <c r="C2" s="109" t="s">
        <v>5</v>
      </c>
      <c r="D2" s="109" t="s">
        <v>6</v>
      </c>
      <c r="E2" s="109" t="s">
        <v>7</v>
      </c>
      <c r="F2" s="109" t="s">
        <v>8</v>
      </c>
      <c r="G2" s="109" t="s">
        <v>9</v>
      </c>
      <c r="H2" s="109" t="s">
        <v>10</v>
      </c>
      <c r="I2" s="109" t="s">
        <v>11</v>
      </c>
      <c r="J2" s="106" t="s">
        <v>12</v>
      </c>
      <c r="K2" s="107" t="s">
        <v>13</v>
      </c>
      <c r="L2" s="107"/>
      <c r="M2" s="107"/>
      <c r="N2" s="106" t="s">
        <v>14</v>
      </c>
      <c r="O2" s="106" t="s">
        <v>15</v>
      </c>
      <c r="P2" s="106" t="s">
        <v>16</v>
      </c>
      <c r="Q2" s="106" t="s">
        <v>17</v>
      </c>
      <c r="R2" s="106" t="s">
        <v>18</v>
      </c>
      <c r="S2" s="106" t="s">
        <v>19</v>
      </c>
      <c r="T2" s="106" t="s">
        <v>20</v>
      </c>
      <c r="U2" s="106" t="s">
        <v>21</v>
      </c>
      <c r="V2" s="106" t="s">
        <v>22</v>
      </c>
      <c r="W2" s="106" t="s">
        <v>23</v>
      </c>
      <c r="X2" s="115" t="s">
        <v>76</v>
      </c>
      <c r="Y2" s="115" t="s">
        <v>24</v>
      </c>
      <c r="Z2" s="115" t="s">
        <v>25</v>
      </c>
      <c r="AA2" s="115" t="s">
        <v>26</v>
      </c>
      <c r="AB2" s="115" t="s">
        <v>69</v>
      </c>
      <c r="AC2" s="115" t="s">
        <v>27</v>
      </c>
      <c r="AD2" s="115" t="s">
        <v>28</v>
      </c>
      <c r="AE2" s="115" t="s">
        <v>29</v>
      </c>
      <c r="AF2" s="115" t="s">
        <v>77</v>
      </c>
      <c r="AG2" s="120" t="s">
        <v>30</v>
      </c>
      <c r="AH2" s="120" t="s">
        <v>31</v>
      </c>
      <c r="AI2" s="120" t="s">
        <v>32</v>
      </c>
      <c r="AJ2" s="120" t="s">
        <v>33</v>
      </c>
      <c r="AK2" s="120" t="s">
        <v>70</v>
      </c>
      <c r="AL2" s="120" t="s">
        <v>34</v>
      </c>
      <c r="AM2" s="120" t="s">
        <v>35</v>
      </c>
      <c r="AN2" s="120" t="s">
        <v>77</v>
      </c>
      <c r="AO2" s="119" t="s">
        <v>36</v>
      </c>
      <c r="AP2" s="119" t="s">
        <v>37</v>
      </c>
      <c r="AQ2" s="119" t="s">
        <v>38</v>
      </c>
      <c r="AR2" s="119" t="s">
        <v>39</v>
      </c>
      <c r="AS2" s="119" t="s">
        <v>71</v>
      </c>
      <c r="AT2" s="119" t="s">
        <v>40</v>
      </c>
      <c r="AU2" s="119" t="s">
        <v>41</v>
      </c>
      <c r="AV2" s="119" t="s">
        <v>42</v>
      </c>
      <c r="AW2" s="118" t="s">
        <v>36</v>
      </c>
      <c r="AX2" s="118" t="s">
        <v>37</v>
      </c>
      <c r="AY2" s="118" t="s">
        <v>38</v>
      </c>
      <c r="AZ2" s="118" t="s">
        <v>39</v>
      </c>
      <c r="BA2" s="118" t="s">
        <v>72</v>
      </c>
      <c r="BB2" s="118" t="s">
        <v>40</v>
      </c>
      <c r="BC2" s="118" t="s">
        <v>41</v>
      </c>
      <c r="BD2" s="118" t="s">
        <v>42</v>
      </c>
      <c r="BE2" s="116" t="s">
        <v>43</v>
      </c>
      <c r="BF2" s="116" t="s">
        <v>73</v>
      </c>
      <c r="BG2" s="116" t="s">
        <v>44</v>
      </c>
      <c r="BH2" s="116" t="s">
        <v>45</v>
      </c>
      <c r="BI2" s="117" t="s">
        <v>46</v>
      </c>
      <c r="BJ2" s="80"/>
    </row>
    <row r="3" spans="1:63" ht="35.1" customHeight="1" x14ac:dyDescent="0.25">
      <c r="A3" s="109"/>
      <c r="B3" s="109"/>
      <c r="C3" s="109"/>
      <c r="D3" s="109"/>
      <c r="E3" s="109"/>
      <c r="F3" s="109"/>
      <c r="G3" s="109"/>
      <c r="H3" s="109"/>
      <c r="I3" s="109"/>
      <c r="J3" s="106"/>
      <c r="K3" s="84" t="s">
        <v>47</v>
      </c>
      <c r="L3" s="84" t="s">
        <v>67</v>
      </c>
      <c r="M3" s="84" t="s">
        <v>68</v>
      </c>
      <c r="N3" s="106"/>
      <c r="O3" s="106"/>
      <c r="P3" s="106"/>
      <c r="Q3" s="106"/>
      <c r="R3" s="106"/>
      <c r="S3" s="106"/>
      <c r="T3" s="106"/>
      <c r="U3" s="106"/>
      <c r="V3" s="106"/>
      <c r="W3" s="106"/>
      <c r="X3" s="115"/>
      <c r="Y3" s="115"/>
      <c r="Z3" s="115"/>
      <c r="AA3" s="115"/>
      <c r="AB3" s="115"/>
      <c r="AC3" s="115"/>
      <c r="AD3" s="115"/>
      <c r="AE3" s="115"/>
      <c r="AF3" s="115"/>
      <c r="AG3" s="120"/>
      <c r="AH3" s="120"/>
      <c r="AI3" s="120"/>
      <c r="AJ3" s="120"/>
      <c r="AK3" s="120"/>
      <c r="AL3" s="120"/>
      <c r="AM3" s="120"/>
      <c r="AN3" s="120"/>
      <c r="AO3" s="119"/>
      <c r="AP3" s="119"/>
      <c r="AQ3" s="119"/>
      <c r="AR3" s="119"/>
      <c r="AS3" s="119"/>
      <c r="AT3" s="119"/>
      <c r="AU3" s="119"/>
      <c r="AV3" s="119"/>
      <c r="AW3" s="118"/>
      <c r="AX3" s="118"/>
      <c r="AY3" s="118"/>
      <c r="AZ3" s="118"/>
      <c r="BA3" s="118"/>
      <c r="BB3" s="118"/>
      <c r="BC3" s="118"/>
      <c r="BD3" s="118"/>
      <c r="BE3" s="116"/>
      <c r="BF3" s="116"/>
      <c r="BG3" s="116"/>
      <c r="BH3" s="116"/>
      <c r="BI3" s="117"/>
      <c r="BJ3" s="80"/>
    </row>
    <row r="4" spans="1:63" ht="35.1" customHeight="1" x14ac:dyDescent="0.25">
      <c r="A4" s="3" t="s">
        <v>48</v>
      </c>
      <c r="B4" s="3" t="s">
        <v>49</v>
      </c>
      <c r="C4" s="3" t="s">
        <v>50</v>
      </c>
      <c r="D4" s="3" t="s">
        <v>51</v>
      </c>
      <c r="E4" s="3" t="s">
        <v>52</v>
      </c>
      <c r="F4" s="3" t="s">
        <v>49</v>
      </c>
      <c r="G4" s="3" t="s">
        <v>53</v>
      </c>
      <c r="H4" s="3" t="s">
        <v>50</v>
      </c>
      <c r="I4" s="3" t="s">
        <v>54</v>
      </c>
      <c r="J4" s="4" t="s">
        <v>55</v>
      </c>
      <c r="K4" s="4" t="s">
        <v>56</v>
      </c>
      <c r="L4" s="4"/>
      <c r="M4" s="4" t="s">
        <v>57</v>
      </c>
      <c r="N4" s="4" t="s">
        <v>50</v>
      </c>
      <c r="O4" s="4" t="s">
        <v>58</v>
      </c>
      <c r="P4" s="4" t="s">
        <v>50</v>
      </c>
      <c r="Q4" s="4" t="s">
        <v>58</v>
      </c>
      <c r="R4" s="4" t="s">
        <v>59</v>
      </c>
      <c r="S4" s="4" t="s">
        <v>60</v>
      </c>
      <c r="T4" s="4" t="s">
        <v>50</v>
      </c>
      <c r="U4" s="4" t="s">
        <v>61</v>
      </c>
      <c r="V4" s="4" t="s">
        <v>49</v>
      </c>
      <c r="W4" s="4" t="s">
        <v>49</v>
      </c>
      <c r="X4" s="5" t="s">
        <v>49</v>
      </c>
      <c r="Y4" s="5" t="s">
        <v>62</v>
      </c>
      <c r="Z4" s="5" t="s">
        <v>63</v>
      </c>
      <c r="AA4" s="5" t="s">
        <v>64</v>
      </c>
      <c r="AB4" s="5" t="s">
        <v>64</v>
      </c>
      <c r="AC4" s="5" t="s">
        <v>58</v>
      </c>
      <c r="AD4" s="5" t="s">
        <v>65</v>
      </c>
      <c r="AE4" s="5" t="s">
        <v>50</v>
      </c>
      <c r="AF4" s="5"/>
      <c r="AG4" s="6" t="s">
        <v>49</v>
      </c>
      <c r="AH4" s="6" t="s">
        <v>62</v>
      </c>
      <c r="AI4" s="6" t="s">
        <v>63</v>
      </c>
      <c r="AJ4" s="6" t="s">
        <v>64</v>
      </c>
      <c r="AK4" s="6" t="s">
        <v>64</v>
      </c>
      <c r="AL4" s="6" t="s">
        <v>58</v>
      </c>
      <c r="AM4" s="6" t="s">
        <v>65</v>
      </c>
      <c r="AN4" s="6" t="s">
        <v>50</v>
      </c>
      <c r="AO4" s="7" t="s">
        <v>49</v>
      </c>
      <c r="AP4" s="7" t="s">
        <v>62</v>
      </c>
      <c r="AQ4" s="7" t="s">
        <v>63</v>
      </c>
      <c r="AR4" s="7" t="s">
        <v>64</v>
      </c>
      <c r="AS4" s="7" t="s">
        <v>64</v>
      </c>
      <c r="AT4" s="7" t="s">
        <v>58</v>
      </c>
      <c r="AU4" s="7" t="s">
        <v>65</v>
      </c>
      <c r="AV4" s="7" t="s">
        <v>50</v>
      </c>
      <c r="AW4" s="8" t="s">
        <v>49</v>
      </c>
      <c r="AX4" s="8" t="s">
        <v>62</v>
      </c>
      <c r="AY4" s="8" t="s">
        <v>63</v>
      </c>
      <c r="AZ4" s="8" t="s">
        <v>64</v>
      </c>
      <c r="BA4" s="8" t="s">
        <v>64</v>
      </c>
      <c r="BB4" s="8" t="s">
        <v>58</v>
      </c>
      <c r="BC4" s="8" t="s">
        <v>65</v>
      </c>
      <c r="BD4" s="8" t="s">
        <v>50</v>
      </c>
      <c r="BE4" s="85" t="s">
        <v>66</v>
      </c>
      <c r="BF4" s="85"/>
      <c r="BG4" s="85" t="s">
        <v>50</v>
      </c>
      <c r="BH4" s="85"/>
      <c r="BI4" s="117"/>
      <c r="BJ4" s="80"/>
    </row>
    <row r="5" spans="1:63" s="81" customFormat="1" ht="35.1" customHeight="1" x14ac:dyDescent="0.25">
      <c r="A5" s="101">
        <v>86</v>
      </c>
      <c r="B5" s="82"/>
      <c r="C5" s="80" t="s">
        <v>78</v>
      </c>
      <c r="E5" s="103" t="s">
        <v>84</v>
      </c>
      <c r="F5" s="82" t="s">
        <v>83</v>
      </c>
      <c r="G5" s="100" t="s">
        <v>85</v>
      </c>
      <c r="H5" s="99"/>
      <c r="I5" s="99" t="s">
        <v>86</v>
      </c>
      <c r="J5" s="99" t="s">
        <v>87</v>
      </c>
      <c r="K5" s="80" t="s">
        <v>88</v>
      </c>
      <c r="L5" s="80" t="s">
        <v>89</v>
      </c>
      <c r="M5" s="81">
        <v>2</v>
      </c>
      <c r="O5" s="80"/>
      <c r="P5" s="80" t="s">
        <v>90</v>
      </c>
      <c r="Q5" s="80"/>
      <c r="S5" s="13"/>
      <c r="T5" s="10">
        <v>1</v>
      </c>
      <c r="U5" s="13" t="s">
        <v>91</v>
      </c>
      <c r="V5" s="26">
        <v>44075</v>
      </c>
      <c r="W5" s="26">
        <v>44377</v>
      </c>
      <c r="X5" s="15"/>
      <c r="Y5" s="28" t="s">
        <v>139</v>
      </c>
      <c r="AA5" s="17" t="str">
        <f t="shared" ref="AA5:AA6" si="0">(IF(Z5="","",IF(OR($M5=0,$M5="",X5=""),"",Z5/$M5)))</f>
        <v/>
      </c>
      <c r="AB5" s="18" t="str">
        <f t="shared" ref="AB5:AB18" si="1">(IF(OR($T5="",AA5=""),"",IF(OR($T5=0,AA5=0),0,IF((AA5*100%)/$T5&gt;100%,100%,(AA5*100%)/$T5))))</f>
        <v/>
      </c>
      <c r="AC5" s="19" t="str">
        <f t="shared" ref="AC5:AC13" si="2">IF(Z5="","",IF(AB5&lt;100%, IF(AB5&lt;25%, "ALERTA","EN TERMINO"), IF(AB5=100%, "OK", "EN TERMINO")))</f>
        <v/>
      </c>
      <c r="AD5" s="16" t="s">
        <v>138</v>
      </c>
      <c r="AE5" s="80"/>
      <c r="AF5" s="11"/>
      <c r="AG5" s="82"/>
      <c r="AH5" s="28"/>
      <c r="AJ5" s="21"/>
      <c r="AK5" s="22"/>
      <c r="AL5" s="2"/>
      <c r="AM5" s="68"/>
      <c r="AN5" s="66" t="s">
        <v>178</v>
      </c>
      <c r="AO5" s="97">
        <v>44469</v>
      </c>
      <c r="AP5" s="95" t="s">
        <v>184</v>
      </c>
      <c r="AR5" s="24" t="str">
        <f>IF(AQ5="","",IF(OR($M5=0,$M5="",AO5=""),"",AQ5/$M5))</f>
        <v/>
      </c>
      <c r="AS5" s="25" t="str">
        <f t="shared" ref="AS5" si="3">(IF(OR($T5="",AR5=""),"",IF(OR($T5=0,AR5=0),0,IF((AR5*100%)/$T5&gt;100%,100%,(AR5*100%)/$T5))))</f>
        <v/>
      </c>
      <c r="AT5" s="19" t="str">
        <f t="shared" ref="AT5" si="4">IF(AQ5="","",IF(AS5&lt;100%, IF(AS5&lt;50%, "ALERTA","EN TERMINO"), IF(AS5=100%, "OK", "EN TERMINO")))</f>
        <v/>
      </c>
      <c r="BE5" s="66" t="s">
        <v>178</v>
      </c>
      <c r="BG5" s="81" t="s">
        <v>180</v>
      </c>
      <c r="BI5" s="90" t="s">
        <v>181</v>
      </c>
      <c r="BK5" s="12"/>
    </row>
    <row r="6" spans="1:63" s="81" customFormat="1" ht="35.1" customHeight="1" x14ac:dyDescent="0.25">
      <c r="A6" s="101"/>
      <c r="B6" s="82"/>
      <c r="C6" s="80" t="s">
        <v>78</v>
      </c>
      <c r="E6" s="103"/>
      <c r="F6" s="82" t="s">
        <v>83</v>
      </c>
      <c r="G6" s="100"/>
      <c r="H6" s="99"/>
      <c r="I6" s="99"/>
      <c r="J6" s="99"/>
      <c r="K6" s="13" t="s">
        <v>88</v>
      </c>
      <c r="L6" s="13" t="s">
        <v>89</v>
      </c>
      <c r="M6" s="81">
        <v>4</v>
      </c>
      <c r="O6" s="80"/>
      <c r="P6" s="80" t="s">
        <v>90</v>
      </c>
      <c r="Q6" s="80"/>
      <c r="S6" s="13"/>
      <c r="T6" s="10">
        <v>1</v>
      </c>
      <c r="U6" s="13" t="s">
        <v>92</v>
      </c>
      <c r="V6" s="26">
        <v>44075</v>
      </c>
      <c r="W6" s="26">
        <v>44377</v>
      </c>
      <c r="X6" s="15"/>
      <c r="Y6" s="28" t="s">
        <v>140</v>
      </c>
      <c r="Z6" s="14"/>
      <c r="AA6" s="17" t="str">
        <f t="shared" si="0"/>
        <v/>
      </c>
      <c r="AB6" s="18" t="str">
        <f t="shared" si="1"/>
        <v/>
      </c>
      <c r="AC6" s="19" t="str">
        <f t="shared" si="2"/>
        <v/>
      </c>
      <c r="AD6" s="16" t="s">
        <v>138</v>
      </c>
      <c r="AE6" s="80"/>
      <c r="AF6" s="11"/>
      <c r="AG6" s="82"/>
      <c r="AH6" s="29"/>
      <c r="AJ6" s="21"/>
      <c r="AK6" s="22"/>
      <c r="AL6" s="2"/>
      <c r="AM6" s="68"/>
      <c r="AN6" s="66" t="s">
        <v>178</v>
      </c>
      <c r="AO6" s="97">
        <v>44469</v>
      </c>
      <c r="AP6" s="95" t="s">
        <v>185</v>
      </c>
      <c r="AR6" s="24" t="str">
        <f t="shared" ref="AR6:AR20" si="5">IF(AQ6="","",IF(OR($M6=0,$M6="",AO6=""),"",AQ6/$M6))</f>
        <v/>
      </c>
      <c r="AS6" s="25" t="str">
        <f t="shared" ref="AS6:AS20" si="6">(IF(OR($T6="",AR6=""),"",IF(OR($T6=0,AR6=0),0,IF((AR6*100%)/$T6&gt;100%,100%,(AR6*100%)/$T6))))</f>
        <v/>
      </c>
      <c r="AT6" s="19" t="str">
        <f t="shared" ref="AT6:AT20" si="7">IF(AQ6="","",IF(AS6&lt;100%, IF(AS6&lt;50%, "ALERTA","EN TERMINO"), IF(AS6=100%, "OK", "EN TERMINO")))</f>
        <v/>
      </c>
      <c r="BE6" s="66" t="s">
        <v>178</v>
      </c>
      <c r="BG6" s="81" t="s">
        <v>180</v>
      </c>
      <c r="BI6" s="90" t="s">
        <v>181</v>
      </c>
      <c r="BK6" s="12"/>
    </row>
    <row r="7" spans="1:63" s="81" customFormat="1" ht="35.1" customHeight="1" x14ac:dyDescent="0.25">
      <c r="A7" s="101"/>
      <c r="B7" s="82"/>
      <c r="C7" s="80" t="s">
        <v>78</v>
      </c>
      <c r="E7" s="103"/>
      <c r="F7" s="82" t="s">
        <v>83</v>
      </c>
      <c r="G7" s="100" t="s">
        <v>79</v>
      </c>
      <c r="H7" s="87"/>
      <c r="I7" s="99" t="s">
        <v>93</v>
      </c>
      <c r="J7" s="75" t="s">
        <v>94</v>
      </c>
      <c r="K7" s="87" t="s">
        <v>88</v>
      </c>
      <c r="L7" s="72" t="s">
        <v>89</v>
      </c>
      <c r="M7" s="87">
        <v>2</v>
      </c>
      <c r="N7" s="87"/>
      <c r="O7" s="87"/>
      <c r="P7" s="31" t="s">
        <v>96</v>
      </c>
      <c r="Q7" s="87"/>
      <c r="R7" s="26"/>
      <c r="S7" s="87"/>
      <c r="T7" s="10">
        <v>1</v>
      </c>
      <c r="U7" s="87" t="s">
        <v>91</v>
      </c>
      <c r="V7" s="26">
        <v>44075</v>
      </c>
      <c r="W7" s="32">
        <v>44255</v>
      </c>
      <c r="X7" s="15"/>
      <c r="Y7" s="28" t="s">
        <v>142</v>
      </c>
      <c r="Z7" s="20"/>
      <c r="AA7" s="21" t="str">
        <f t="shared" ref="AA7:AA13" si="8">(IF(Z7="","",IF(OR($M7=0,$M7="",X7=""),"",Z7/$M7)))</f>
        <v/>
      </c>
      <c r="AB7" s="23" t="str">
        <f t="shared" si="1"/>
        <v/>
      </c>
      <c r="AC7" s="19" t="str">
        <f t="shared" si="2"/>
        <v/>
      </c>
      <c r="AD7" s="16" t="s">
        <v>138</v>
      </c>
      <c r="AE7" s="80"/>
      <c r="AF7" s="11"/>
      <c r="AG7" s="82"/>
      <c r="AH7" s="28"/>
      <c r="AI7" s="20"/>
      <c r="AJ7" s="21"/>
      <c r="AK7" s="22"/>
      <c r="AL7" s="2"/>
      <c r="AM7" s="68"/>
      <c r="AN7" s="66" t="s">
        <v>178</v>
      </c>
      <c r="AO7" s="97">
        <v>44469</v>
      </c>
      <c r="AP7" s="95" t="s">
        <v>184</v>
      </c>
      <c r="AR7" s="24" t="str">
        <f t="shared" si="5"/>
        <v/>
      </c>
      <c r="AS7" s="25" t="str">
        <f t="shared" si="6"/>
        <v/>
      </c>
      <c r="AT7" s="19" t="str">
        <f t="shared" si="7"/>
        <v/>
      </c>
      <c r="BE7" s="66" t="s">
        <v>178</v>
      </c>
      <c r="BG7" s="81" t="s">
        <v>180</v>
      </c>
      <c r="BI7" s="90" t="s">
        <v>181</v>
      </c>
      <c r="BK7" s="12"/>
    </row>
    <row r="8" spans="1:63" s="81" customFormat="1" ht="35.1" customHeight="1" x14ac:dyDescent="0.25">
      <c r="A8" s="101"/>
      <c r="B8" s="82"/>
      <c r="C8" s="80" t="s">
        <v>78</v>
      </c>
      <c r="E8" s="103"/>
      <c r="F8" s="82" t="s">
        <v>83</v>
      </c>
      <c r="G8" s="100"/>
      <c r="H8" s="87"/>
      <c r="I8" s="99"/>
      <c r="J8" s="75"/>
      <c r="K8" s="87" t="s">
        <v>88</v>
      </c>
      <c r="L8" s="72" t="s">
        <v>89</v>
      </c>
      <c r="M8" s="87">
        <v>4</v>
      </c>
      <c r="N8" s="87"/>
      <c r="O8" s="87"/>
      <c r="P8" s="31" t="s">
        <v>96</v>
      </c>
      <c r="Q8" s="87"/>
      <c r="R8" s="26"/>
      <c r="S8" s="87"/>
      <c r="T8" s="10">
        <v>1</v>
      </c>
      <c r="U8" s="87" t="s">
        <v>92</v>
      </c>
      <c r="V8" s="26">
        <v>44075</v>
      </c>
      <c r="W8" s="32">
        <v>44255</v>
      </c>
      <c r="X8" s="15"/>
      <c r="Y8" s="28" t="s">
        <v>142</v>
      </c>
      <c r="Z8" s="20"/>
      <c r="AA8" s="21" t="str">
        <f t="shared" si="8"/>
        <v/>
      </c>
      <c r="AB8" s="23" t="str">
        <f t="shared" si="1"/>
        <v/>
      </c>
      <c r="AC8" s="19" t="str">
        <f t="shared" si="2"/>
        <v/>
      </c>
      <c r="AD8" s="16" t="s">
        <v>138</v>
      </c>
      <c r="AE8" s="80"/>
      <c r="AF8" s="11"/>
      <c r="AG8" s="82"/>
      <c r="AH8" s="28"/>
      <c r="AI8" s="20"/>
      <c r="AJ8" s="21"/>
      <c r="AK8" s="22"/>
      <c r="AL8" s="2"/>
      <c r="AM8" s="68"/>
      <c r="AN8" s="66" t="s">
        <v>178</v>
      </c>
      <c r="AO8" s="97">
        <v>44469</v>
      </c>
      <c r="AP8" s="95" t="s">
        <v>185</v>
      </c>
      <c r="AR8" s="24" t="str">
        <f t="shared" si="5"/>
        <v/>
      </c>
      <c r="AS8" s="25" t="str">
        <f t="shared" si="6"/>
        <v/>
      </c>
      <c r="AT8" s="19" t="str">
        <f t="shared" si="7"/>
        <v/>
      </c>
      <c r="BE8" s="66" t="s">
        <v>178</v>
      </c>
      <c r="BG8" s="81" t="s">
        <v>180</v>
      </c>
      <c r="BI8" s="90" t="s">
        <v>181</v>
      </c>
      <c r="BK8" s="12"/>
    </row>
    <row r="9" spans="1:63" s="81" customFormat="1" ht="35.1" customHeight="1" x14ac:dyDescent="0.25">
      <c r="A9" s="101"/>
      <c r="B9" s="82"/>
      <c r="C9" s="80" t="s">
        <v>78</v>
      </c>
      <c r="E9" s="103"/>
      <c r="F9" s="82" t="s">
        <v>83</v>
      </c>
      <c r="G9" s="101" t="s">
        <v>97</v>
      </c>
      <c r="H9" s="87"/>
      <c r="I9" s="99" t="s">
        <v>98</v>
      </c>
      <c r="J9" s="104" t="s">
        <v>99</v>
      </c>
      <c r="K9" s="87" t="s">
        <v>88</v>
      </c>
      <c r="L9" s="72" t="s">
        <v>89</v>
      </c>
      <c r="M9" s="87">
        <v>2</v>
      </c>
      <c r="N9" s="87"/>
      <c r="O9" s="87"/>
      <c r="P9" s="31" t="s">
        <v>96</v>
      </c>
      <c r="Q9" s="87"/>
      <c r="R9" s="26"/>
      <c r="S9" s="87"/>
      <c r="T9" s="10">
        <v>1</v>
      </c>
      <c r="U9" s="87" t="s">
        <v>91</v>
      </c>
      <c r="V9" s="26">
        <v>44075</v>
      </c>
      <c r="W9" s="32">
        <v>44255</v>
      </c>
      <c r="X9" s="15"/>
      <c r="Y9" s="28" t="s">
        <v>142</v>
      </c>
      <c r="Z9" s="20"/>
      <c r="AA9" s="21" t="str">
        <f t="shared" si="8"/>
        <v/>
      </c>
      <c r="AB9" s="23" t="str">
        <f t="shared" si="1"/>
        <v/>
      </c>
      <c r="AC9" s="19" t="str">
        <f t="shared" si="2"/>
        <v/>
      </c>
      <c r="AD9" s="16" t="s">
        <v>138</v>
      </c>
      <c r="AE9" s="80"/>
      <c r="AF9" s="11"/>
      <c r="AG9" s="82"/>
      <c r="AH9" s="28"/>
      <c r="AI9" s="20"/>
      <c r="AJ9" s="21"/>
      <c r="AK9" s="22"/>
      <c r="AL9" s="2"/>
      <c r="AM9" s="68"/>
      <c r="AN9" s="66" t="s">
        <v>178</v>
      </c>
      <c r="AO9" s="97">
        <v>44469</v>
      </c>
      <c r="AP9" s="95" t="s">
        <v>184</v>
      </c>
      <c r="AR9" s="24" t="str">
        <f t="shared" si="5"/>
        <v/>
      </c>
      <c r="AS9" s="25" t="str">
        <f t="shared" si="6"/>
        <v/>
      </c>
      <c r="AT9" s="19" t="str">
        <f t="shared" si="7"/>
        <v/>
      </c>
      <c r="BE9" s="66" t="s">
        <v>178</v>
      </c>
      <c r="BG9" s="81" t="s">
        <v>180</v>
      </c>
      <c r="BI9" s="90" t="s">
        <v>181</v>
      </c>
      <c r="BK9" s="12"/>
    </row>
    <row r="10" spans="1:63" s="81" customFormat="1" ht="35.1" customHeight="1" x14ac:dyDescent="0.25">
      <c r="A10" s="101"/>
      <c r="B10" s="82"/>
      <c r="C10" s="80" t="s">
        <v>78</v>
      </c>
      <c r="E10" s="103"/>
      <c r="F10" s="82" t="s">
        <v>83</v>
      </c>
      <c r="G10" s="101"/>
      <c r="H10" s="87"/>
      <c r="I10" s="99"/>
      <c r="J10" s="104"/>
      <c r="K10" s="87" t="s">
        <v>88</v>
      </c>
      <c r="L10" s="72" t="s">
        <v>89</v>
      </c>
      <c r="M10" s="87">
        <v>4</v>
      </c>
      <c r="N10" s="87"/>
      <c r="O10" s="87"/>
      <c r="P10" s="31" t="s">
        <v>96</v>
      </c>
      <c r="Q10" s="87"/>
      <c r="R10" s="26"/>
      <c r="S10" s="87"/>
      <c r="T10" s="10">
        <v>1</v>
      </c>
      <c r="U10" s="87" t="s">
        <v>92</v>
      </c>
      <c r="V10" s="26">
        <v>44075</v>
      </c>
      <c r="W10" s="32">
        <v>44255</v>
      </c>
      <c r="X10" s="15"/>
      <c r="Y10" s="28" t="s">
        <v>142</v>
      </c>
      <c r="Z10" s="20"/>
      <c r="AA10" s="21" t="str">
        <f t="shared" si="8"/>
        <v/>
      </c>
      <c r="AB10" s="23" t="str">
        <f t="shared" si="1"/>
        <v/>
      </c>
      <c r="AC10" s="19" t="str">
        <f t="shared" si="2"/>
        <v/>
      </c>
      <c r="AD10" s="16" t="s">
        <v>138</v>
      </c>
      <c r="AE10" s="80"/>
      <c r="AF10" s="11"/>
      <c r="AG10" s="82"/>
      <c r="AH10" s="28"/>
      <c r="AI10" s="20"/>
      <c r="AJ10" s="21"/>
      <c r="AK10" s="22"/>
      <c r="AL10" s="2"/>
      <c r="AM10" s="68"/>
      <c r="AN10" s="66" t="s">
        <v>178</v>
      </c>
      <c r="AO10" s="97">
        <v>44469</v>
      </c>
      <c r="AP10" s="95" t="s">
        <v>185</v>
      </c>
      <c r="AR10" s="24" t="str">
        <f t="shared" si="5"/>
        <v/>
      </c>
      <c r="AS10" s="25" t="str">
        <f t="shared" si="6"/>
        <v/>
      </c>
      <c r="AT10" s="19" t="str">
        <f t="shared" si="7"/>
        <v/>
      </c>
      <c r="BE10" s="66" t="s">
        <v>178</v>
      </c>
      <c r="BG10" s="81" t="s">
        <v>180</v>
      </c>
      <c r="BI10" s="90" t="s">
        <v>181</v>
      </c>
      <c r="BK10" s="12"/>
    </row>
    <row r="11" spans="1:63" s="81" customFormat="1" ht="35.1" customHeight="1" x14ac:dyDescent="0.25">
      <c r="A11" s="101"/>
      <c r="B11" s="82"/>
      <c r="C11" s="80" t="s">
        <v>78</v>
      </c>
      <c r="E11" s="103"/>
      <c r="F11" s="82" t="s">
        <v>83</v>
      </c>
      <c r="G11" s="100" t="s">
        <v>100</v>
      </c>
      <c r="H11" s="87"/>
      <c r="I11" s="99" t="s">
        <v>101</v>
      </c>
      <c r="J11" s="105" t="s">
        <v>102</v>
      </c>
      <c r="K11" s="87" t="s">
        <v>88</v>
      </c>
      <c r="L11" s="72" t="s">
        <v>89</v>
      </c>
      <c r="M11" s="87">
        <v>2</v>
      </c>
      <c r="N11" s="87"/>
      <c r="O11" s="87"/>
      <c r="P11" s="31" t="s">
        <v>96</v>
      </c>
      <c r="Q11" s="87"/>
      <c r="R11" s="26"/>
      <c r="S11" s="87"/>
      <c r="T11" s="10">
        <v>1</v>
      </c>
      <c r="U11" s="87" t="s">
        <v>91</v>
      </c>
      <c r="V11" s="26">
        <v>44075</v>
      </c>
      <c r="W11" s="32">
        <v>44255</v>
      </c>
      <c r="X11" s="15"/>
      <c r="Y11" s="28" t="s">
        <v>143</v>
      </c>
      <c r="Z11" s="20"/>
      <c r="AA11" s="21" t="str">
        <f t="shared" si="8"/>
        <v/>
      </c>
      <c r="AB11" s="23" t="str">
        <f t="shared" si="1"/>
        <v/>
      </c>
      <c r="AC11" s="19" t="str">
        <f t="shared" si="2"/>
        <v/>
      </c>
      <c r="AD11" s="16" t="s">
        <v>138</v>
      </c>
      <c r="AE11" s="80"/>
      <c r="AF11" s="11"/>
      <c r="AG11" s="82"/>
      <c r="AH11" s="29"/>
      <c r="AI11" s="20"/>
      <c r="AJ11" s="21"/>
      <c r="AK11" s="22"/>
      <c r="AL11" s="2"/>
      <c r="AM11" s="68"/>
      <c r="AN11" s="66" t="s">
        <v>178</v>
      </c>
      <c r="AO11" s="97">
        <v>44469</v>
      </c>
      <c r="AP11" s="95" t="s">
        <v>184</v>
      </c>
      <c r="AR11" s="24" t="str">
        <f t="shared" si="5"/>
        <v/>
      </c>
      <c r="AS11" s="25" t="str">
        <f t="shared" si="6"/>
        <v/>
      </c>
      <c r="AT11" s="19" t="str">
        <f t="shared" si="7"/>
        <v/>
      </c>
      <c r="BE11" s="66" t="s">
        <v>178</v>
      </c>
      <c r="BG11" s="81" t="s">
        <v>180</v>
      </c>
      <c r="BI11" s="90" t="s">
        <v>181</v>
      </c>
      <c r="BK11" s="12"/>
    </row>
    <row r="12" spans="1:63" s="81" customFormat="1" ht="35.1" customHeight="1" x14ac:dyDescent="0.25">
      <c r="A12" s="101"/>
      <c r="B12" s="82"/>
      <c r="C12" s="80" t="s">
        <v>78</v>
      </c>
      <c r="E12" s="103"/>
      <c r="F12" s="82" t="s">
        <v>83</v>
      </c>
      <c r="G12" s="100"/>
      <c r="H12" s="87"/>
      <c r="I12" s="99"/>
      <c r="J12" s="105"/>
      <c r="K12" s="87" t="s">
        <v>88</v>
      </c>
      <c r="L12" s="72" t="s">
        <v>89</v>
      </c>
      <c r="M12" s="87">
        <v>4</v>
      </c>
      <c r="N12" s="87"/>
      <c r="O12" s="87"/>
      <c r="P12" s="31" t="s">
        <v>96</v>
      </c>
      <c r="Q12" s="87"/>
      <c r="R12" s="26"/>
      <c r="S12" s="87"/>
      <c r="T12" s="10">
        <v>1</v>
      </c>
      <c r="U12" s="87" t="s">
        <v>92</v>
      </c>
      <c r="V12" s="26">
        <v>44075</v>
      </c>
      <c r="W12" s="32">
        <v>44255</v>
      </c>
      <c r="X12" s="15"/>
      <c r="Y12" s="86" t="s">
        <v>144</v>
      </c>
      <c r="Z12" s="20"/>
      <c r="AA12" s="21" t="str">
        <f t="shared" si="8"/>
        <v/>
      </c>
      <c r="AB12" s="23" t="str">
        <f t="shared" si="1"/>
        <v/>
      </c>
      <c r="AC12" s="19" t="str">
        <f t="shared" si="2"/>
        <v/>
      </c>
      <c r="AD12" s="16" t="s">
        <v>138</v>
      </c>
      <c r="AE12" s="80"/>
      <c r="AF12" s="11"/>
      <c r="AG12" s="82"/>
      <c r="AH12" s="86"/>
      <c r="AI12" s="20"/>
      <c r="AJ12" s="21"/>
      <c r="AK12" s="22"/>
      <c r="AL12" s="2"/>
      <c r="AM12" s="68"/>
      <c r="AN12" s="66" t="s">
        <v>178</v>
      </c>
      <c r="AO12" s="97">
        <v>44469</v>
      </c>
      <c r="AP12" s="95" t="s">
        <v>185</v>
      </c>
      <c r="AR12" s="24" t="str">
        <f t="shared" si="5"/>
        <v/>
      </c>
      <c r="AS12" s="25" t="str">
        <f t="shared" si="6"/>
        <v/>
      </c>
      <c r="AT12" s="19" t="str">
        <f t="shared" si="7"/>
        <v/>
      </c>
      <c r="BE12" s="66" t="s">
        <v>178</v>
      </c>
      <c r="BG12" s="81" t="s">
        <v>180</v>
      </c>
      <c r="BI12" s="90" t="s">
        <v>181</v>
      </c>
      <c r="BK12" s="12"/>
    </row>
    <row r="13" spans="1:63" s="81" customFormat="1" ht="35.1" customHeight="1" x14ac:dyDescent="0.25">
      <c r="A13" s="101"/>
      <c r="B13" s="82"/>
      <c r="C13" s="80" t="s">
        <v>78</v>
      </c>
      <c r="E13" s="103"/>
      <c r="F13" s="82" t="s">
        <v>83</v>
      </c>
      <c r="G13" s="100"/>
      <c r="H13" s="87" t="s">
        <v>177</v>
      </c>
      <c r="I13" s="99"/>
      <c r="J13" s="105"/>
      <c r="K13" s="72" t="s">
        <v>103</v>
      </c>
      <c r="L13" s="87" t="s">
        <v>81</v>
      </c>
      <c r="M13" s="87">
        <v>1</v>
      </c>
      <c r="N13" s="87"/>
      <c r="O13" s="87"/>
      <c r="P13" s="31" t="s">
        <v>96</v>
      </c>
      <c r="Q13" s="87"/>
      <c r="R13" s="26"/>
      <c r="S13" s="87"/>
      <c r="T13" s="10">
        <v>1</v>
      </c>
      <c r="U13" s="87" t="s">
        <v>104</v>
      </c>
      <c r="V13" s="26">
        <v>44075</v>
      </c>
      <c r="W13" s="32">
        <v>44255</v>
      </c>
      <c r="X13" s="15">
        <v>44286</v>
      </c>
      <c r="Y13" s="65" t="s">
        <v>167</v>
      </c>
      <c r="Z13" s="20">
        <v>1</v>
      </c>
      <c r="AA13" s="21">
        <f t="shared" si="8"/>
        <v>1</v>
      </c>
      <c r="AB13" s="23">
        <f t="shared" si="1"/>
        <v>1</v>
      </c>
      <c r="AC13" s="19" t="str">
        <f t="shared" si="2"/>
        <v>OK</v>
      </c>
      <c r="AD13" s="67"/>
      <c r="AE13" s="80"/>
      <c r="AF13" s="11" t="str">
        <f t="shared" ref="AF13:AF14" si="9">IF(AB13=100%,IF(AB13&gt;25%,"CUMPLIDA","PENDIENTE"),IF(AB13&lt;25%,"INCUMPLIDA","PENDIENTE"))</f>
        <v>CUMPLIDA</v>
      </c>
      <c r="AG13" s="82"/>
      <c r="AH13" s="86"/>
      <c r="AJ13" s="21"/>
      <c r="AK13" s="22"/>
      <c r="AL13" s="2"/>
      <c r="AM13" s="16"/>
      <c r="AN13" s="66" t="s">
        <v>178</v>
      </c>
      <c r="AO13" s="97">
        <v>44469</v>
      </c>
      <c r="AP13" s="95" t="s">
        <v>186</v>
      </c>
      <c r="AQ13" s="81">
        <v>1</v>
      </c>
      <c r="AR13" s="24">
        <f t="shared" si="5"/>
        <v>1</v>
      </c>
      <c r="AS13" s="25">
        <f t="shared" si="6"/>
        <v>1</v>
      </c>
      <c r="AT13" s="19" t="str">
        <f t="shared" si="7"/>
        <v>OK</v>
      </c>
      <c r="BE13" s="66" t="s">
        <v>178</v>
      </c>
      <c r="BG13" s="81" t="s">
        <v>180</v>
      </c>
      <c r="BI13" s="90" t="s">
        <v>181</v>
      </c>
      <c r="BK13" s="12"/>
    </row>
    <row r="14" spans="1:63" s="81" customFormat="1" ht="35.1" customHeight="1" x14ac:dyDescent="0.25">
      <c r="A14" s="101"/>
      <c r="B14" s="82"/>
      <c r="C14" s="80" t="s">
        <v>78</v>
      </c>
      <c r="E14" s="103"/>
      <c r="F14" s="82" t="s">
        <v>83</v>
      </c>
      <c r="G14" s="96" t="s">
        <v>105</v>
      </c>
      <c r="H14" s="87"/>
      <c r="I14" s="98" t="s">
        <v>106</v>
      </c>
      <c r="J14" s="75" t="s">
        <v>107</v>
      </c>
      <c r="K14" s="87" t="s">
        <v>108</v>
      </c>
      <c r="L14" s="87" t="s">
        <v>109</v>
      </c>
      <c r="M14" s="87">
        <v>1</v>
      </c>
      <c r="N14" s="87"/>
      <c r="O14" s="87"/>
      <c r="P14" s="31" t="s">
        <v>135</v>
      </c>
      <c r="Q14" s="87"/>
      <c r="R14" s="26"/>
      <c r="S14" s="87"/>
      <c r="T14" s="10">
        <v>1</v>
      </c>
      <c r="U14" s="87" t="s">
        <v>110</v>
      </c>
      <c r="V14" s="26">
        <v>44075</v>
      </c>
      <c r="W14" s="32">
        <v>44377</v>
      </c>
      <c r="X14" s="27">
        <v>44286</v>
      </c>
      <c r="Y14" s="80"/>
      <c r="AA14" s="21" t="str">
        <f>(IF(Z14="","",IF(OR($M14=0,$M14="",$X14=""),"",Z14/$M14)))</f>
        <v/>
      </c>
      <c r="AB14" s="23" t="str">
        <f t="shared" si="1"/>
        <v/>
      </c>
      <c r="AC14" s="19" t="str">
        <f>IF(Z14="","",IF(AB14&lt;100%, IF(AB14&lt;25%, "ALERTA","EN TERMINO"), IF(AB14=100%, "OK", "EN TERMINO")))</f>
        <v/>
      </c>
      <c r="AD14" s="64" t="s">
        <v>136</v>
      </c>
      <c r="AE14" s="80"/>
      <c r="AF14" s="11" t="str">
        <f t="shared" si="9"/>
        <v>PENDIENTE</v>
      </c>
      <c r="AG14" s="70">
        <v>44377</v>
      </c>
      <c r="AH14" s="29" t="s">
        <v>169</v>
      </c>
      <c r="AI14" s="81">
        <v>1</v>
      </c>
      <c r="AJ14" s="24">
        <f t="shared" ref="AJ14" si="10">IF(AI14="","",IF(OR($M14=0,$M14="",AG14=""),"",AI14/$M14))</f>
        <v>1</v>
      </c>
      <c r="AK14" s="25">
        <f t="shared" ref="AK14" si="11">(IF(OR($T14="",AJ14=""),"",IF(OR($T14=0,AJ14=0),0,IF((AJ14*100%)/$T14&gt;100%,100%,(AJ14*100%)/$T14))))</f>
        <v>1</v>
      </c>
      <c r="AL14" s="19" t="str">
        <f t="shared" ref="AL14" si="12">IF(AI14="","",IF(AK14&lt;100%, IF(AK14&lt;50%, "ALERTA","EN TERMINO"), IF(AK14=100%, "OK", "EN TERMINO")))</f>
        <v>OK</v>
      </c>
      <c r="AM14" s="69" t="s">
        <v>170</v>
      </c>
      <c r="AN14" s="66" t="s">
        <v>178</v>
      </c>
      <c r="AO14" s="97">
        <v>44469</v>
      </c>
      <c r="AP14" s="95" t="s">
        <v>187</v>
      </c>
      <c r="AQ14" s="81">
        <v>1</v>
      </c>
      <c r="AR14" s="24">
        <f t="shared" si="5"/>
        <v>1</v>
      </c>
      <c r="AS14" s="25">
        <f t="shared" si="6"/>
        <v>1</v>
      </c>
      <c r="AT14" s="19" t="str">
        <f t="shared" si="7"/>
        <v>OK</v>
      </c>
      <c r="BE14" s="66" t="s">
        <v>178</v>
      </c>
      <c r="BG14" s="81" t="s">
        <v>180</v>
      </c>
      <c r="BI14" s="90" t="s">
        <v>181</v>
      </c>
      <c r="BK14" s="12"/>
    </row>
    <row r="15" spans="1:63" s="81" customFormat="1" ht="35.1" customHeight="1" x14ac:dyDescent="0.25">
      <c r="A15" s="101"/>
      <c r="B15" s="82"/>
      <c r="C15" s="80" t="s">
        <v>78</v>
      </c>
      <c r="E15" s="103"/>
      <c r="F15" s="82" t="s">
        <v>83</v>
      </c>
      <c r="G15" s="101" t="s">
        <v>80</v>
      </c>
      <c r="H15" s="87"/>
      <c r="I15" s="99" t="s">
        <v>111</v>
      </c>
      <c r="J15" s="104"/>
      <c r="K15" s="87" t="s">
        <v>88</v>
      </c>
      <c r="L15" s="72" t="s">
        <v>89</v>
      </c>
      <c r="M15" s="87">
        <v>2</v>
      </c>
      <c r="N15" s="87"/>
      <c r="O15" s="87"/>
      <c r="P15" s="31" t="s">
        <v>95</v>
      </c>
      <c r="Q15" s="87"/>
      <c r="R15" s="26"/>
      <c r="S15" s="87"/>
      <c r="T15" s="10">
        <v>1</v>
      </c>
      <c r="U15" s="87" t="s">
        <v>112</v>
      </c>
      <c r="V15" s="26">
        <v>44075</v>
      </c>
      <c r="W15" s="32">
        <v>44255</v>
      </c>
      <c r="X15" s="15"/>
      <c r="Y15" s="28" t="s">
        <v>141</v>
      </c>
      <c r="Z15" s="20"/>
      <c r="AA15" s="21" t="str">
        <f t="shared" ref="AA15:AA18" si="13">(IF(Z15="","",IF(OR($M15=0,$M15="",X15=""),"",Z15/$M15)))</f>
        <v/>
      </c>
      <c r="AB15" s="23" t="str">
        <f t="shared" si="1"/>
        <v/>
      </c>
      <c r="AC15" s="19" t="str">
        <f t="shared" ref="AC15:AC18" si="14">IF(Z15="","",IF(AB15&lt;100%, IF(AB15&lt;25%, "ALERTA","EN TERMINO"), IF(AB15=100%, "OK", "EN TERMINO")))</f>
        <v/>
      </c>
      <c r="AD15" s="16" t="s">
        <v>138</v>
      </c>
      <c r="AE15" s="80"/>
      <c r="AF15" s="11"/>
      <c r="AG15" s="82"/>
      <c r="AH15" s="28"/>
      <c r="AI15" s="20"/>
      <c r="AK15" s="22"/>
      <c r="AL15" s="2"/>
      <c r="AM15" s="68"/>
      <c r="AN15" s="66" t="s">
        <v>178</v>
      </c>
      <c r="AO15" s="97">
        <v>44469</v>
      </c>
      <c r="AP15" s="95" t="s">
        <v>184</v>
      </c>
      <c r="AR15" s="24" t="str">
        <f t="shared" si="5"/>
        <v/>
      </c>
      <c r="AS15" s="25" t="str">
        <f t="shared" si="6"/>
        <v/>
      </c>
      <c r="AT15" s="19" t="str">
        <f t="shared" si="7"/>
        <v/>
      </c>
      <c r="BE15" s="66" t="s">
        <v>178</v>
      </c>
      <c r="BG15" s="81" t="s">
        <v>180</v>
      </c>
      <c r="BI15" s="90" t="s">
        <v>181</v>
      </c>
      <c r="BK15" s="12"/>
    </row>
    <row r="16" spans="1:63" s="81" customFormat="1" ht="35.1" customHeight="1" x14ac:dyDescent="0.25">
      <c r="A16" s="101"/>
      <c r="B16" s="82"/>
      <c r="C16" s="80" t="s">
        <v>78</v>
      </c>
      <c r="E16" s="103"/>
      <c r="F16" s="82" t="s">
        <v>83</v>
      </c>
      <c r="G16" s="101"/>
      <c r="H16" s="87"/>
      <c r="I16" s="99"/>
      <c r="J16" s="104"/>
      <c r="K16" s="30" t="s">
        <v>88</v>
      </c>
      <c r="L16" s="73" t="s">
        <v>89</v>
      </c>
      <c r="M16" s="30">
        <v>4</v>
      </c>
      <c r="N16" s="30"/>
      <c r="O16" s="87"/>
      <c r="P16" s="31" t="s">
        <v>95</v>
      </c>
      <c r="Q16" s="33"/>
      <c r="R16" s="30"/>
      <c r="S16" s="30"/>
      <c r="T16" s="10">
        <v>1</v>
      </c>
      <c r="U16" s="34" t="s">
        <v>92</v>
      </c>
      <c r="V16" s="26">
        <v>44075</v>
      </c>
      <c r="W16" s="32">
        <v>44255</v>
      </c>
      <c r="X16" s="15"/>
      <c r="Y16" s="86" t="s">
        <v>144</v>
      </c>
      <c r="Z16" s="20"/>
      <c r="AA16" s="21" t="str">
        <f t="shared" si="13"/>
        <v/>
      </c>
      <c r="AB16" s="23" t="str">
        <f t="shared" si="1"/>
        <v/>
      </c>
      <c r="AC16" s="19" t="str">
        <f t="shared" si="14"/>
        <v/>
      </c>
      <c r="AD16" s="16" t="s">
        <v>138</v>
      </c>
      <c r="AE16" s="80"/>
      <c r="AF16" s="11"/>
      <c r="AG16" s="82"/>
      <c r="AH16" s="86"/>
      <c r="AI16" s="20"/>
      <c r="AK16" s="22"/>
      <c r="AL16" s="2"/>
      <c r="AM16" s="68"/>
      <c r="AN16" s="66" t="s">
        <v>178</v>
      </c>
      <c r="AO16" s="97">
        <v>44469</v>
      </c>
      <c r="AP16" s="95" t="s">
        <v>185</v>
      </c>
      <c r="AR16" s="24" t="str">
        <f t="shared" si="5"/>
        <v/>
      </c>
      <c r="AS16" s="25" t="str">
        <f t="shared" si="6"/>
        <v/>
      </c>
      <c r="AT16" s="19" t="str">
        <f t="shared" si="7"/>
        <v/>
      </c>
      <c r="BE16" s="66" t="s">
        <v>178</v>
      </c>
      <c r="BG16" s="81" t="s">
        <v>180</v>
      </c>
      <c r="BI16" s="90" t="s">
        <v>181</v>
      </c>
      <c r="BK16" s="12"/>
    </row>
    <row r="17" spans="1:63" s="81" customFormat="1" ht="35.1" customHeight="1" x14ac:dyDescent="0.25">
      <c r="A17" s="101"/>
      <c r="B17" s="82"/>
      <c r="C17" s="80" t="s">
        <v>78</v>
      </c>
      <c r="E17" s="103"/>
      <c r="F17" s="82" t="s">
        <v>83</v>
      </c>
      <c r="G17" s="101" t="s">
        <v>113</v>
      </c>
      <c r="I17" s="99" t="s">
        <v>114</v>
      </c>
      <c r="J17" s="99"/>
      <c r="K17" s="80" t="s">
        <v>88</v>
      </c>
      <c r="L17" s="77" t="s">
        <v>89</v>
      </c>
      <c r="M17" s="81">
        <v>2</v>
      </c>
      <c r="P17" s="80" t="s">
        <v>96</v>
      </c>
      <c r="T17" s="10">
        <v>1</v>
      </c>
      <c r="U17" s="80" t="s">
        <v>112</v>
      </c>
      <c r="V17" s="82">
        <v>44075</v>
      </c>
      <c r="W17" s="35">
        <v>44255</v>
      </c>
      <c r="X17" s="15"/>
      <c r="Y17" s="86" t="s">
        <v>144</v>
      </c>
      <c r="Z17" s="20"/>
      <c r="AA17" s="21" t="str">
        <f t="shared" si="13"/>
        <v/>
      </c>
      <c r="AB17" s="23" t="str">
        <f t="shared" si="1"/>
        <v/>
      </c>
      <c r="AC17" s="19" t="str">
        <f t="shared" si="14"/>
        <v/>
      </c>
      <c r="AD17" s="16" t="s">
        <v>138</v>
      </c>
      <c r="AF17" s="11"/>
      <c r="AG17" s="82"/>
      <c r="AH17" s="28"/>
      <c r="AI17" s="20"/>
      <c r="AK17" s="22"/>
      <c r="AL17" s="2"/>
      <c r="AM17" s="68"/>
      <c r="AN17" s="66" t="s">
        <v>178</v>
      </c>
      <c r="AO17" s="97">
        <v>44469</v>
      </c>
      <c r="AP17" s="95" t="s">
        <v>184</v>
      </c>
      <c r="AR17" s="24" t="str">
        <f t="shared" si="5"/>
        <v/>
      </c>
      <c r="AS17" s="25" t="str">
        <f t="shared" si="6"/>
        <v/>
      </c>
      <c r="AT17" s="19" t="str">
        <f t="shared" si="7"/>
        <v/>
      </c>
      <c r="BE17" s="66" t="s">
        <v>178</v>
      </c>
      <c r="BG17" s="81" t="s">
        <v>180</v>
      </c>
      <c r="BI17" s="90" t="s">
        <v>181</v>
      </c>
      <c r="BK17" s="12"/>
    </row>
    <row r="18" spans="1:63" s="81" customFormat="1" ht="35.1" customHeight="1" x14ac:dyDescent="0.25">
      <c r="A18" s="101"/>
      <c r="B18" s="82"/>
      <c r="C18" s="80" t="s">
        <v>78</v>
      </c>
      <c r="E18" s="103"/>
      <c r="F18" s="82" t="s">
        <v>83</v>
      </c>
      <c r="G18" s="101"/>
      <c r="I18" s="99"/>
      <c r="J18" s="99"/>
      <c r="K18" s="80" t="s">
        <v>88</v>
      </c>
      <c r="L18" s="77" t="s">
        <v>89</v>
      </c>
      <c r="M18" s="81">
        <v>4</v>
      </c>
      <c r="P18" s="80" t="s">
        <v>96</v>
      </c>
      <c r="T18" s="10">
        <v>1</v>
      </c>
      <c r="U18" s="80" t="s">
        <v>92</v>
      </c>
      <c r="V18" s="82">
        <v>44075</v>
      </c>
      <c r="W18" s="35">
        <v>44255</v>
      </c>
      <c r="X18" s="15"/>
      <c r="Y18" s="86" t="s">
        <v>144</v>
      </c>
      <c r="Z18" s="20"/>
      <c r="AA18" s="21" t="str">
        <f t="shared" si="13"/>
        <v/>
      </c>
      <c r="AB18" s="23" t="str">
        <f t="shared" si="1"/>
        <v/>
      </c>
      <c r="AC18" s="19" t="str">
        <f t="shared" si="14"/>
        <v/>
      </c>
      <c r="AD18" s="16" t="s">
        <v>138</v>
      </c>
      <c r="AF18" s="11"/>
      <c r="AG18" s="82"/>
      <c r="AH18" s="86"/>
      <c r="AI18" s="20"/>
      <c r="AK18" s="22"/>
      <c r="AL18" s="2"/>
      <c r="AM18" s="68"/>
      <c r="AN18" s="66" t="s">
        <v>178</v>
      </c>
      <c r="AO18" s="97">
        <v>44469</v>
      </c>
      <c r="AP18" s="95" t="s">
        <v>185</v>
      </c>
      <c r="AR18" s="24" t="str">
        <f t="shared" si="5"/>
        <v/>
      </c>
      <c r="AS18" s="25" t="str">
        <f t="shared" si="6"/>
        <v/>
      </c>
      <c r="AT18" s="19" t="str">
        <f t="shared" si="7"/>
        <v/>
      </c>
      <c r="BE18" s="66" t="s">
        <v>178</v>
      </c>
      <c r="BG18" s="81" t="s">
        <v>180</v>
      </c>
      <c r="BI18" s="90" t="s">
        <v>181</v>
      </c>
      <c r="BK18" s="12"/>
    </row>
    <row r="19" spans="1:63" s="81" customFormat="1" ht="35.1" customHeight="1" x14ac:dyDescent="0.25">
      <c r="A19" s="101">
        <v>70</v>
      </c>
      <c r="B19" s="102">
        <v>44258</v>
      </c>
      <c r="C19" s="99" t="s">
        <v>78</v>
      </c>
      <c r="E19" s="103" t="s">
        <v>131</v>
      </c>
      <c r="F19" s="101" t="s">
        <v>129</v>
      </c>
      <c r="G19" s="101" t="s">
        <v>130</v>
      </c>
      <c r="I19" s="99" t="s">
        <v>134</v>
      </c>
      <c r="J19" s="105" t="s">
        <v>147</v>
      </c>
      <c r="K19" s="76" t="s">
        <v>149</v>
      </c>
      <c r="L19" s="80" t="s">
        <v>152</v>
      </c>
      <c r="M19" s="81">
        <v>1</v>
      </c>
      <c r="P19" s="83" t="s">
        <v>165</v>
      </c>
      <c r="T19" s="10">
        <v>1</v>
      </c>
      <c r="U19" s="80" t="s">
        <v>161</v>
      </c>
      <c r="V19" s="81" t="s">
        <v>155</v>
      </c>
      <c r="W19" s="66" t="s">
        <v>156</v>
      </c>
      <c r="X19" s="82">
        <v>44377</v>
      </c>
      <c r="Y19" s="92" t="s">
        <v>171</v>
      </c>
      <c r="Z19" s="81">
        <v>0</v>
      </c>
      <c r="AA19" s="21">
        <f t="shared" ref="AA19:AA21" si="15">(IF(Z19="","",IF(OR($M19=0,$M19="",X19=""),"",Z19/$M19)))</f>
        <v>0</v>
      </c>
      <c r="AB19" s="23">
        <f t="shared" ref="AB19:AB21" si="16">(IF(OR($T19="",AA19=""),"",IF(OR($T19=0,AA19=0),0,IF((AA19*100%)/$T19&gt;100%,100%,(AA19*100%)/$T19))))</f>
        <v>0</v>
      </c>
      <c r="AC19" s="19" t="str">
        <f t="shared" ref="AC19:AC21" si="17">IF(Z19="","",IF(AB19&lt;100%, IF(AB19&lt;25%, "ALERTA","EN TERMINO"), IF(AB19=100%, "OK", "EN TERMINO")))</f>
        <v>ALERTA</v>
      </c>
      <c r="AD19" s="93" t="s">
        <v>175</v>
      </c>
      <c r="AF19" s="11" t="str">
        <f t="shared" ref="AF19:AF21" si="18">IF(AB19=100%,IF(AB19&gt;25%,"CUMPLIDA","PENDIENTE"),IF(AB19&lt;25%,"INCUMPLIDA","PENDIENTE"))</f>
        <v>INCUMPLIDA</v>
      </c>
      <c r="AN19" s="66" t="s">
        <v>178</v>
      </c>
      <c r="AO19" s="97">
        <v>44469</v>
      </c>
      <c r="AP19" s="95" t="s">
        <v>188</v>
      </c>
      <c r="AQ19" s="81">
        <v>1</v>
      </c>
      <c r="AR19" s="24">
        <f t="shared" si="5"/>
        <v>1</v>
      </c>
      <c r="AS19" s="25">
        <f t="shared" si="6"/>
        <v>1</v>
      </c>
      <c r="AT19" s="19" t="str">
        <f t="shared" si="7"/>
        <v>OK</v>
      </c>
      <c r="BE19" s="66" t="s">
        <v>178</v>
      </c>
      <c r="BG19" s="81" t="s">
        <v>180</v>
      </c>
      <c r="BI19" s="90" t="s">
        <v>181</v>
      </c>
      <c r="BK19" s="12"/>
    </row>
    <row r="20" spans="1:63" s="81" customFormat="1" ht="35.1" customHeight="1" x14ac:dyDescent="0.25">
      <c r="A20" s="101"/>
      <c r="B20" s="102"/>
      <c r="C20" s="99"/>
      <c r="E20" s="103"/>
      <c r="F20" s="101"/>
      <c r="G20" s="101"/>
      <c r="I20" s="99"/>
      <c r="J20" s="105"/>
      <c r="K20" s="79" t="s">
        <v>150</v>
      </c>
      <c r="L20" s="80" t="s">
        <v>153</v>
      </c>
      <c r="M20" s="81">
        <v>1</v>
      </c>
      <c r="P20" s="83" t="s">
        <v>166</v>
      </c>
      <c r="T20" s="10">
        <v>1</v>
      </c>
      <c r="U20" s="80" t="s">
        <v>162</v>
      </c>
      <c r="V20" s="81" t="s">
        <v>157</v>
      </c>
      <c r="W20" s="81" t="s">
        <v>158</v>
      </c>
      <c r="X20" s="82">
        <v>44377</v>
      </c>
      <c r="Y20" s="9" t="s">
        <v>172</v>
      </c>
      <c r="Z20" s="71">
        <v>0.05</v>
      </c>
      <c r="AA20" s="21">
        <f t="shared" si="15"/>
        <v>0.05</v>
      </c>
      <c r="AB20" s="23">
        <f t="shared" si="16"/>
        <v>0.05</v>
      </c>
      <c r="AC20" s="19" t="str">
        <f t="shared" si="17"/>
        <v>ALERTA</v>
      </c>
      <c r="AD20" s="94" t="s">
        <v>173</v>
      </c>
      <c r="AF20" s="11" t="str">
        <f>IF(AB20=100%,IF(AB20&gt;25%,"CUMPLIDA","PENDIENTE"),IF(AB20&lt;25%,"ATENCIÓN","PENDIENTE"))</f>
        <v>ATENCIÓN</v>
      </c>
      <c r="AN20" s="1" t="s">
        <v>145</v>
      </c>
      <c r="AO20" s="97">
        <v>44469</v>
      </c>
      <c r="AR20" s="24" t="str">
        <f t="shared" si="5"/>
        <v/>
      </c>
      <c r="AS20" s="25" t="str">
        <f t="shared" si="6"/>
        <v/>
      </c>
      <c r="AT20" s="19" t="str">
        <f t="shared" si="7"/>
        <v/>
      </c>
      <c r="BG20" s="81" t="s">
        <v>180</v>
      </c>
      <c r="BK20" s="12"/>
    </row>
    <row r="21" spans="1:63" s="81" customFormat="1" ht="35.1" customHeight="1" x14ac:dyDescent="0.25">
      <c r="A21" s="101"/>
      <c r="B21" s="102"/>
      <c r="C21" s="99"/>
      <c r="E21" s="103"/>
      <c r="F21" s="101"/>
      <c r="G21" s="101"/>
      <c r="I21" s="99"/>
      <c r="J21" s="79" t="s">
        <v>148</v>
      </c>
      <c r="K21" s="79" t="s">
        <v>151</v>
      </c>
      <c r="L21" s="80" t="s">
        <v>154</v>
      </c>
      <c r="M21" s="81">
        <v>1</v>
      </c>
      <c r="P21" s="83" t="s">
        <v>164</v>
      </c>
      <c r="T21" s="10">
        <v>1</v>
      </c>
      <c r="U21" s="80" t="s">
        <v>163</v>
      </c>
      <c r="V21" s="81" t="s">
        <v>159</v>
      </c>
      <c r="W21" s="81" t="s">
        <v>160</v>
      </c>
      <c r="X21" s="82">
        <v>44377</v>
      </c>
      <c r="Y21" s="78" t="s">
        <v>174</v>
      </c>
      <c r="Z21" s="81">
        <v>1</v>
      </c>
      <c r="AA21" s="21">
        <f t="shared" si="15"/>
        <v>1</v>
      </c>
      <c r="AB21" s="23">
        <f t="shared" si="16"/>
        <v>1</v>
      </c>
      <c r="AC21" s="19" t="str">
        <f t="shared" si="17"/>
        <v>OK</v>
      </c>
      <c r="AD21" s="74" t="s">
        <v>176</v>
      </c>
      <c r="AF21" s="11" t="str">
        <f t="shared" si="18"/>
        <v>CUMPLIDA</v>
      </c>
      <c r="AN21" s="1" t="s">
        <v>137</v>
      </c>
      <c r="AO21" s="97"/>
      <c r="BG21" s="81" t="s">
        <v>180</v>
      </c>
      <c r="BK21" s="12"/>
    </row>
    <row r="22" spans="1:63" s="81" customFormat="1" ht="35.1" customHeight="1" x14ac:dyDescent="0.25">
      <c r="BK22" s="12"/>
    </row>
    <row r="23" spans="1:63" s="81" customFormat="1" ht="35.1" customHeight="1" x14ac:dyDescent="0.25">
      <c r="BK23" s="12"/>
    </row>
    <row r="24" spans="1:63" s="81" customFormat="1" ht="35.1" customHeight="1" x14ac:dyDescent="0.25">
      <c r="BK24" s="12"/>
    </row>
    <row r="25" spans="1:63" s="81" customFormat="1" ht="35.1" customHeight="1" x14ac:dyDescent="0.25">
      <c r="BK25" s="12"/>
    </row>
    <row r="26" spans="1:63" s="81" customFormat="1" ht="35.1" customHeight="1" x14ac:dyDescent="0.25">
      <c r="BK26" s="12"/>
    </row>
    <row r="27" spans="1:63" s="81" customFormat="1" ht="35.1" customHeight="1" x14ac:dyDescent="0.25">
      <c r="BK27" s="12"/>
    </row>
    <row r="28" spans="1:63" s="81" customFormat="1" ht="35.1" customHeight="1" x14ac:dyDescent="0.25">
      <c r="BK28" s="12"/>
    </row>
    <row r="29" spans="1:63" s="81" customFormat="1" ht="35.1" customHeight="1" x14ac:dyDescent="0.25">
      <c r="BK29" s="12"/>
    </row>
    <row r="30" spans="1:63" s="81" customFormat="1" ht="35.1" customHeight="1" x14ac:dyDescent="0.25">
      <c r="BK30" s="12"/>
    </row>
    <row r="31" spans="1:63" s="81" customFormat="1" ht="35.1" customHeight="1" x14ac:dyDescent="0.25">
      <c r="BK31" s="12"/>
    </row>
    <row r="32" spans="1:63" s="81" customFormat="1" ht="35.1" customHeight="1" x14ac:dyDescent="0.25">
      <c r="BK32" s="12"/>
    </row>
    <row r="33" spans="63:63" s="81" customFormat="1" ht="35.1" customHeight="1" x14ac:dyDescent="0.25">
      <c r="BK33" s="12"/>
    </row>
    <row r="34" spans="63:63" s="81" customFormat="1" ht="35.1" customHeight="1" x14ac:dyDescent="0.25">
      <c r="BK34" s="12"/>
    </row>
    <row r="35" spans="63:63" s="81" customFormat="1" ht="35.1" customHeight="1" x14ac:dyDescent="0.25">
      <c r="BK35" s="12"/>
    </row>
    <row r="36" spans="63:63" s="81" customFormat="1" ht="35.1" customHeight="1" x14ac:dyDescent="0.25">
      <c r="BK36" s="12"/>
    </row>
    <row r="37" spans="63:63" s="81" customFormat="1" ht="35.1" customHeight="1" x14ac:dyDescent="0.25">
      <c r="BK37" s="12"/>
    </row>
  </sheetData>
  <autoFilter ref="A3:BI21" xr:uid="{00000000-0009-0000-0000-000000000000}"/>
  <mergeCells count="94">
    <mergeCell ref="AN2:AN3"/>
    <mergeCell ref="AO2:AO3"/>
    <mergeCell ref="AD2:AD3"/>
    <mergeCell ref="AE2:AE3"/>
    <mergeCell ref="AF2:AF3"/>
    <mergeCell ref="AG2:AG3"/>
    <mergeCell ref="AH2:AH3"/>
    <mergeCell ref="AI2:AI3"/>
    <mergeCell ref="W2:W3"/>
    <mergeCell ref="BH2:BH3"/>
    <mergeCell ref="BI2:BI4"/>
    <mergeCell ref="BB2:BB3"/>
    <mergeCell ref="BC2:BC3"/>
    <mergeCell ref="BD2:BD3"/>
    <mergeCell ref="BE2:BE3"/>
    <mergeCell ref="BF2:BF3"/>
    <mergeCell ref="BG2:BG3"/>
    <mergeCell ref="AV2:AV3"/>
    <mergeCell ref="AW2:AW3"/>
    <mergeCell ref="AX2:AX3"/>
    <mergeCell ref="AY2:AY3"/>
    <mergeCell ref="AZ2:AZ3"/>
    <mergeCell ref="BA2:BA3"/>
    <mergeCell ref="AP2:AP3"/>
    <mergeCell ref="R2:R3"/>
    <mergeCell ref="S2:S3"/>
    <mergeCell ref="T2:T3"/>
    <mergeCell ref="U2:U3"/>
    <mergeCell ref="V2:V3"/>
    <mergeCell ref="AW1:BD1"/>
    <mergeCell ref="X2:X3"/>
    <mergeCell ref="Y2:Y3"/>
    <mergeCell ref="Z2:Z3"/>
    <mergeCell ref="AA2:AA3"/>
    <mergeCell ref="AB2:AB3"/>
    <mergeCell ref="AC2:AC3"/>
    <mergeCell ref="AQ2:AQ3"/>
    <mergeCell ref="AR2:AR3"/>
    <mergeCell ref="AS2:AS3"/>
    <mergeCell ref="AT2:AT3"/>
    <mergeCell ref="AU2:AU3"/>
    <mergeCell ref="AJ2:AJ3"/>
    <mergeCell ref="AK2:AK3"/>
    <mergeCell ref="AL2:AL3"/>
    <mergeCell ref="AM2:AM3"/>
    <mergeCell ref="Q2:Q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J2:J3"/>
    <mergeCell ref="K2:M2"/>
    <mergeCell ref="N2:N3"/>
    <mergeCell ref="O2:O3"/>
    <mergeCell ref="P2:P3"/>
    <mergeCell ref="G19:G21"/>
    <mergeCell ref="I19:I21"/>
    <mergeCell ref="E5:E18"/>
    <mergeCell ref="A5:A18"/>
    <mergeCell ref="J17:J18"/>
    <mergeCell ref="J15:J16"/>
    <mergeCell ref="J19:J20"/>
    <mergeCell ref="G5:G6"/>
    <mergeCell ref="I5:I6"/>
    <mergeCell ref="J5:J6"/>
    <mergeCell ref="I11:I13"/>
    <mergeCell ref="H5:H6"/>
    <mergeCell ref="J11:J13"/>
    <mergeCell ref="G9:G10"/>
    <mergeCell ref="I9:I10"/>
    <mergeCell ref="J9:J10"/>
    <mergeCell ref="A19:A21"/>
    <mergeCell ref="B19:B21"/>
    <mergeCell ref="C19:C21"/>
    <mergeCell ref="E19:E21"/>
    <mergeCell ref="F19:F21"/>
    <mergeCell ref="I7:I8"/>
    <mergeCell ref="G7:G8"/>
    <mergeCell ref="G15:G16"/>
    <mergeCell ref="I15:I16"/>
    <mergeCell ref="G17:G18"/>
    <mergeCell ref="I17:I18"/>
    <mergeCell ref="G11:G13"/>
  </mergeCells>
  <conditionalFormatting sqref="AU7:BC16">
    <cfRule type="containsText" dxfId="35" priority="329" operator="containsText" text="AMARILLO">
      <formula>NOT(ISERROR(SEARCH("AMARILLO",AU7)))</formula>
    </cfRule>
    <cfRule type="containsText" priority="330" operator="containsText" text="AMARILLO">
      <formula>NOT(ISERROR(SEARCH("AMARILLO",AU7)))</formula>
    </cfRule>
    <cfRule type="containsText" dxfId="34" priority="331" operator="containsText" text="ROJO">
      <formula>NOT(ISERROR(SEARCH("ROJO",AU7)))</formula>
    </cfRule>
    <cfRule type="containsText" dxfId="33" priority="332" operator="containsText" text="OK">
      <formula>NOT(ISERROR(SEARCH("OK",AU7)))</formula>
    </cfRule>
  </conditionalFormatting>
  <conditionalFormatting sqref="AF5:AF21">
    <cfRule type="containsText" dxfId="32" priority="326" operator="containsText" text="Cumplida">
      <formula>NOT(ISERROR(SEARCH("Cumplida",AF5)))</formula>
    </cfRule>
    <cfRule type="containsText" dxfId="31" priority="327" operator="containsText" text="Pendiente">
      <formula>NOT(ISERROR(SEARCH("Pendiente",AF5)))</formula>
    </cfRule>
    <cfRule type="containsText" dxfId="30" priority="328" operator="containsText" text="Cumplida">
      <formula>NOT(ISERROR(SEARCH("Cumplida",AF5)))</formula>
    </cfRule>
  </conditionalFormatting>
  <conditionalFormatting sqref="AF5:AF21">
    <cfRule type="containsText" dxfId="29" priority="324" stopIfTrue="1" operator="containsText" text="Cumplida">
      <formula>NOT(ISERROR(SEARCH("Cumplida",AF5)))</formula>
    </cfRule>
    <cfRule type="containsText" dxfId="28" priority="325" stopIfTrue="1" operator="containsText" text="Pendiente">
      <formula>NOT(ISERROR(SEARCH("Pendiente",AF5)))</formula>
    </cfRule>
  </conditionalFormatting>
  <conditionalFormatting sqref="BG5:BG12 BG15:BG18">
    <cfRule type="containsText" dxfId="27" priority="321" operator="containsText" text="cerrada">
      <formula>NOT(ISERROR(SEARCH("cerrada",BG5)))</formula>
    </cfRule>
    <cfRule type="containsText" dxfId="26" priority="322" operator="containsText" text="cerrado">
      <formula>NOT(ISERROR(SEARCH("cerrado",BG5)))</formula>
    </cfRule>
    <cfRule type="containsText" dxfId="25" priority="323" operator="containsText" text="Abierto">
      <formula>NOT(ISERROR(SEARCH("Abierto",BG5)))</formula>
    </cfRule>
  </conditionalFormatting>
  <conditionalFormatting sqref="AL5:AL18 AC5:AC21">
    <cfRule type="containsText" dxfId="24" priority="315" stopIfTrue="1" operator="containsText" text="EN TERMINO">
      <formula>NOT(ISERROR(SEARCH("EN TERMINO",AC5)))</formula>
    </cfRule>
    <cfRule type="containsText" priority="316" operator="containsText" text="AMARILLO">
      <formula>NOT(ISERROR(SEARCH("AMARILLO",AC5)))</formula>
    </cfRule>
    <cfRule type="containsText" dxfId="23" priority="317" stopIfTrue="1" operator="containsText" text="ALERTA">
      <formula>NOT(ISERROR(SEARCH("ALERTA",AC5)))</formula>
    </cfRule>
    <cfRule type="containsText" dxfId="22" priority="318" stopIfTrue="1" operator="containsText" text="OK">
      <formula>NOT(ISERROR(SEARCH("OK",AC5)))</formula>
    </cfRule>
  </conditionalFormatting>
  <conditionalFormatting sqref="AF5:AF21">
    <cfRule type="containsText" dxfId="21" priority="333" stopIfTrue="1" operator="containsText" text="CUMPLIDA">
      <formula>NOT(ISERROR(SEARCH("CUMPLIDA",AF5)))</formula>
    </cfRule>
  </conditionalFormatting>
  <conditionalFormatting sqref="AF5:AF21">
    <cfRule type="containsText" dxfId="20" priority="334" operator="containsText" text="INCUMPLIDA">
      <formula>NOT(ISERROR(SEARCH("INCUMPLIDA",AF5)))</formula>
    </cfRule>
  </conditionalFormatting>
  <conditionalFormatting sqref="AC5:AC6">
    <cfRule type="dataBar" priority="292">
      <dataBar>
        <cfvo type="min"/>
        <cfvo type="max"/>
        <color rgb="FF638EC6"/>
      </dataBar>
    </cfRule>
  </conditionalFormatting>
  <conditionalFormatting sqref="AF19">
    <cfRule type="containsText" dxfId="19" priority="79" operator="containsText" text="INCUMPLIDA">
      <formula>NOT(ISERROR(SEARCH("INCUMPLIDA",AF19)))</formula>
    </cfRule>
  </conditionalFormatting>
  <conditionalFormatting sqref="AF20">
    <cfRule type="containsText" dxfId="18" priority="78" operator="containsText" text="ATENCIÓN">
      <formula>NOT(ISERROR(SEARCH("ATENCIÓN",AF20)))</formula>
    </cfRule>
  </conditionalFormatting>
  <conditionalFormatting sqref="BG13:BG14">
    <cfRule type="containsText" dxfId="17" priority="59" operator="containsText" text="cerrada">
      <formula>NOT(ISERROR(SEARCH("cerrada",BG13)))</formula>
    </cfRule>
    <cfRule type="containsText" dxfId="16" priority="60" operator="containsText" text="cerrado">
      <formula>NOT(ISERROR(SEARCH("cerrado",BG13)))</formula>
    </cfRule>
    <cfRule type="containsText" dxfId="15" priority="61" operator="containsText" text="Abierto">
      <formula>NOT(ISERROR(SEARCH("Abierto",BG13)))</formula>
    </cfRule>
  </conditionalFormatting>
  <conditionalFormatting sqref="BG19">
    <cfRule type="containsText" dxfId="14" priority="56" operator="containsText" text="cerrada">
      <formula>NOT(ISERROR(SEARCH("cerrada",BG19)))</formula>
    </cfRule>
    <cfRule type="containsText" dxfId="13" priority="57" operator="containsText" text="cerrado">
      <formula>NOT(ISERROR(SEARCH("cerrado",BG19)))</formula>
    </cfRule>
    <cfRule type="containsText" dxfId="12" priority="58" operator="containsText" text="Abierto">
      <formula>NOT(ISERROR(SEARCH("Abierto",BG19)))</formula>
    </cfRule>
  </conditionalFormatting>
  <conditionalFormatting sqref="AN20">
    <cfRule type="containsText" dxfId="11" priority="16" stopIfTrue="1" operator="containsText" text="CUMPLIDA">
      <formula>NOT(ISERROR(SEARCH("CUMPLIDA",AN20)))</formula>
    </cfRule>
  </conditionalFormatting>
  <conditionalFormatting sqref="AN20">
    <cfRule type="containsText" dxfId="10" priority="15" operator="containsText" text="INCUMPLIDA">
      <formula>NOT(ISERROR(SEARCH("INCUMPLIDA",AN20)))</formula>
    </cfRule>
  </conditionalFormatting>
  <conditionalFormatting sqref="AN20">
    <cfRule type="containsText" dxfId="9" priority="14" stopIfTrue="1" operator="containsText" text="PENDIENTE">
      <formula>NOT(ISERROR(SEARCH("PENDIENTE",AN20)))</formula>
    </cfRule>
  </conditionalFormatting>
  <conditionalFormatting sqref="BG20:BG21">
    <cfRule type="containsText" dxfId="8" priority="8" operator="containsText" text="cerrada">
      <formula>NOT(ISERROR(SEARCH("cerrada",BG20)))</formula>
    </cfRule>
    <cfRule type="containsText" dxfId="7" priority="9" operator="containsText" text="cerrado">
      <formula>NOT(ISERROR(SEARCH("cerrado",BG20)))</formula>
    </cfRule>
    <cfRule type="containsText" dxfId="6" priority="10" operator="containsText" text="Abierto">
      <formula>NOT(ISERROR(SEARCH("Abierto",BG20)))</formula>
    </cfRule>
  </conditionalFormatting>
  <conditionalFormatting sqref="AN21">
    <cfRule type="containsText" dxfId="5" priority="7" stopIfTrue="1" operator="containsText" text="CUMPLIDA">
      <formula>NOT(ISERROR(SEARCH("CUMPLIDA",AN21)))</formula>
    </cfRule>
  </conditionalFormatting>
  <conditionalFormatting sqref="AN21">
    <cfRule type="containsText" dxfId="4" priority="6" operator="containsText" text="INCUMPLIDA">
      <formula>NOT(ISERROR(SEARCH("INCUMPLIDA",AN21)))</formula>
    </cfRule>
  </conditionalFormatting>
  <conditionalFormatting sqref="AN21">
    <cfRule type="containsText" dxfId="3" priority="5" stopIfTrue="1" operator="containsText" text="PENDIENTE">
      <formula>NOT(ISERROR(SEARCH("PENDIENTE",AN21)))</formula>
    </cfRule>
  </conditionalFormatting>
  <conditionalFormatting sqref="AT5:AT20">
    <cfRule type="containsText" dxfId="2" priority="1" stopIfTrue="1" operator="containsText" text="EN TERMINO">
      <formula>NOT(ISERROR(SEARCH("EN TERMINO",AT5)))</formula>
    </cfRule>
    <cfRule type="containsText" priority="2" operator="containsText" text="AMARILLO">
      <formula>NOT(ISERROR(SEARCH("AMARILLO",AT5)))</formula>
    </cfRule>
    <cfRule type="containsText" dxfId="1" priority="3" stopIfTrue="1" operator="containsText" text="ALERTA">
      <formula>NOT(ISERROR(SEARCH("ALERTA",AT5)))</formula>
    </cfRule>
    <cfRule type="containsText" dxfId="0" priority="4" stopIfTrue="1" operator="containsText" text="OK">
      <formula>NOT(ISERROR(SEARCH("OK",AT5)))</formula>
    </cfRule>
  </conditionalFormatting>
  <dataValidations count="1">
    <dataValidation type="textLength" allowBlank="1" showInputMessage="1" showErrorMessage="1" errorTitle="Entrada no válida" error="Escriba un texto  Maximo 100 Caracteres" promptTitle="Cualquier contenido Maximo 100 Caracteres" sqref="P19:P21" xr:uid="{00000000-0002-0000-0000-000004000000}">
      <formula1>0</formula1>
      <formula2>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
  <sheetViews>
    <sheetView workbookViewId="0">
      <selection activeCell="I2" sqref="I2"/>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5" ht="15.75" customHeight="1" thickBot="1" x14ac:dyDescent="0.3">
      <c r="A1" s="121" t="s">
        <v>115</v>
      </c>
      <c r="B1" s="123" t="s">
        <v>116</v>
      </c>
      <c r="C1" s="125" t="s">
        <v>117</v>
      </c>
      <c r="D1" s="36"/>
      <c r="E1" s="36"/>
      <c r="F1" s="37"/>
      <c r="G1" s="36"/>
      <c r="H1" s="36"/>
      <c r="I1" s="38"/>
    </row>
    <row r="2" spans="1:15" ht="41.25" customHeight="1" thickTop="1" thickBot="1" x14ac:dyDescent="0.3">
      <c r="A2" s="122"/>
      <c r="B2" s="124"/>
      <c r="C2" s="126"/>
      <c r="D2" s="39" t="s">
        <v>118</v>
      </c>
      <c r="E2" s="40" t="s">
        <v>119</v>
      </c>
      <c r="F2" s="41" t="s">
        <v>120</v>
      </c>
      <c r="G2" s="42" t="s">
        <v>121</v>
      </c>
      <c r="H2" s="43" t="s">
        <v>122</v>
      </c>
      <c r="I2" s="43" t="s">
        <v>123</v>
      </c>
      <c r="N2" s="39" t="s">
        <v>118</v>
      </c>
      <c r="O2">
        <v>38</v>
      </c>
    </row>
    <row r="3" spans="1:15" ht="21.75" hidden="1" customHeight="1" thickTop="1" thickBot="1" x14ac:dyDescent="0.3">
      <c r="A3" s="44" t="s">
        <v>124</v>
      </c>
      <c r="B3" s="45">
        <v>3</v>
      </c>
      <c r="C3" s="46">
        <v>3</v>
      </c>
      <c r="D3" s="47">
        <v>3</v>
      </c>
      <c r="E3" s="48"/>
      <c r="F3" s="49"/>
      <c r="G3" s="49"/>
      <c r="H3" s="48"/>
      <c r="I3" s="50"/>
      <c r="J3" t="s">
        <v>133</v>
      </c>
      <c r="N3" s="40" t="s">
        <v>119</v>
      </c>
    </row>
    <row r="4" spans="1:15" ht="18.75" hidden="1" customHeight="1" thickTop="1" thickBot="1" x14ac:dyDescent="0.3">
      <c r="A4" s="51" t="s">
        <v>125</v>
      </c>
      <c r="B4" s="52">
        <v>21</v>
      </c>
      <c r="C4" s="52">
        <v>31</v>
      </c>
      <c r="D4" s="89">
        <v>31</v>
      </c>
      <c r="E4" s="52"/>
      <c r="F4" s="54"/>
      <c r="G4" s="54"/>
      <c r="H4" s="53"/>
      <c r="I4" s="52"/>
      <c r="J4" t="s">
        <v>133</v>
      </c>
      <c r="N4" s="41" t="s">
        <v>120</v>
      </c>
    </row>
    <row r="5" spans="1:15" ht="24.75" hidden="1" thickTop="1" thickBot="1" x14ac:dyDescent="0.3">
      <c r="A5" s="55" t="s">
        <v>126</v>
      </c>
      <c r="B5" s="56">
        <v>3</v>
      </c>
      <c r="C5" s="56">
        <v>3</v>
      </c>
      <c r="D5" s="88">
        <v>3</v>
      </c>
      <c r="E5" s="56"/>
      <c r="F5" s="49"/>
      <c r="G5" s="49"/>
      <c r="H5" s="56"/>
      <c r="I5" s="49"/>
      <c r="J5" t="s">
        <v>133</v>
      </c>
    </row>
    <row r="6" spans="1:15" ht="15" customHeight="1" thickTop="1" thickBot="1" x14ac:dyDescent="0.3">
      <c r="A6" s="51" t="s">
        <v>127</v>
      </c>
      <c r="B6" s="52">
        <v>9</v>
      </c>
      <c r="C6" s="52">
        <v>11</v>
      </c>
      <c r="D6" s="54">
        <v>11</v>
      </c>
      <c r="E6" s="52"/>
      <c r="F6" s="52"/>
      <c r="G6" s="52"/>
      <c r="H6" s="52"/>
      <c r="I6" s="52"/>
      <c r="N6" s="40" t="s">
        <v>119</v>
      </c>
      <c r="O6">
        <v>16</v>
      </c>
    </row>
    <row r="7" spans="1:15" ht="13.5" hidden="1" customHeight="1" thickBot="1" x14ac:dyDescent="0.3">
      <c r="A7" s="57" t="s">
        <v>82</v>
      </c>
      <c r="B7" s="56">
        <v>1</v>
      </c>
      <c r="C7" s="56">
        <v>2</v>
      </c>
      <c r="D7" s="47">
        <v>2</v>
      </c>
      <c r="E7" s="56"/>
      <c r="F7" s="56"/>
      <c r="G7" s="56"/>
      <c r="H7" s="56"/>
      <c r="I7" s="56"/>
      <c r="J7" t="s">
        <v>133</v>
      </c>
    </row>
    <row r="8" spans="1:15" ht="15" customHeight="1" thickTop="1" thickBot="1" x14ac:dyDescent="0.3">
      <c r="A8" s="58" t="s">
        <v>182</v>
      </c>
      <c r="B8" s="52">
        <v>16</v>
      </c>
      <c r="C8" s="52">
        <v>40</v>
      </c>
      <c r="D8" s="89">
        <v>26</v>
      </c>
      <c r="E8" s="52">
        <v>14</v>
      </c>
      <c r="F8" s="52"/>
      <c r="G8" s="52"/>
      <c r="H8" s="52"/>
      <c r="I8" s="52"/>
      <c r="N8" s="41" t="s">
        <v>120</v>
      </c>
      <c r="O8">
        <v>22</v>
      </c>
    </row>
    <row r="9" spans="1:15" ht="27.75" customHeight="1" thickBot="1" x14ac:dyDescent="0.3">
      <c r="A9" s="58" t="s">
        <v>132</v>
      </c>
      <c r="B9" s="52">
        <v>1</v>
      </c>
      <c r="C9" s="52">
        <v>4</v>
      </c>
      <c r="D9" s="89">
        <v>1</v>
      </c>
      <c r="E9" s="52">
        <v>2</v>
      </c>
      <c r="F9" s="52">
        <v>1</v>
      </c>
      <c r="G9" s="52"/>
      <c r="H9" s="52"/>
      <c r="I9" s="52"/>
    </row>
    <row r="10" spans="1:15" ht="21" customHeight="1" thickBot="1" x14ac:dyDescent="0.3">
      <c r="A10" s="58" t="s">
        <v>189</v>
      </c>
      <c r="B10" s="89">
        <v>14</v>
      </c>
      <c r="C10" s="89">
        <v>21</v>
      </c>
      <c r="D10" s="59"/>
      <c r="E10" s="89"/>
      <c r="F10" s="89">
        <v>21</v>
      </c>
      <c r="G10" s="89"/>
      <c r="H10" s="89"/>
      <c r="I10" s="89"/>
    </row>
    <row r="11" spans="1:15" ht="15" customHeight="1" thickBot="1" x14ac:dyDescent="0.3">
      <c r="A11" s="60" t="s">
        <v>128</v>
      </c>
      <c r="B11" s="61">
        <f>SUM(B6+B8+B9+B10)</f>
        <v>40</v>
      </c>
      <c r="C11" s="61">
        <f>SUM(C6+C8+C9+C10)</f>
        <v>76</v>
      </c>
      <c r="D11" s="61">
        <f>SUM(D6+D8+D9)</f>
        <v>38</v>
      </c>
      <c r="E11" s="61">
        <f>SUM(E3:E9)</f>
        <v>16</v>
      </c>
      <c r="F11" s="61">
        <f>SUM(F3:F10)</f>
        <v>22</v>
      </c>
      <c r="G11" s="61">
        <f t="shared" ref="G11" si="0">SUM(G3:G9)</f>
        <v>0</v>
      </c>
      <c r="H11" s="61">
        <f>SUM(H8+H9)</f>
        <v>0</v>
      </c>
      <c r="I11" s="61">
        <f>SUM(I3:I9)</f>
        <v>0</v>
      </c>
    </row>
    <row r="12" spans="1:15" ht="15" customHeight="1" thickBot="1" x14ac:dyDescent="0.3">
      <c r="A12" s="62"/>
      <c r="B12" s="59"/>
      <c r="C12" s="59"/>
      <c r="D12" s="63">
        <f>D11/C11</f>
        <v>0.5</v>
      </c>
      <c r="E12" s="63">
        <f>E11/C11</f>
        <v>0.21052631578947367</v>
      </c>
      <c r="F12" s="63">
        <f>F11/C11</f>
        <v>0.28947368421052633</v>
      </c>
      <c r="G12" s="63">
        <f>G11/C11</f>
        <v>0</v>
      </c>
      <c r="H12" s="63">
        <f>H11/C11</f>
        <v>0</v>
      </c>
      <c r="I12" s="63">
        <f>I11/C11</f>
        <v>0</v>
      </c>
    </row>
    <row r="14" spans="1:15" x14ac:dyDescent="0.25">
      <c r="A14" t="s">
        <v>179</v>
      </c>
    </row>
    <row r="15" spans="1:15" x14ac:dyDescent="0.25">
      <c r="A15" t="s">
        <v>183</v>
      </c>
    </row>
  </sheetData>
  <mergeCells count="3">
    <mergeCell ref="A1:A2"/>
    <mergeCell ref="B1:B2"/>
    <mergeCell ref="C1:C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CB-0402F_P.MEJORAMIENTO</vt:lpstr>
      <vt:lpstr>RESUMÉN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2021-10-21T18:58:24Z</dcterms:modified>
</cp:coreProperties>
</file>