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RCHIVOS 2020\Seguimiento Planes de Mejoramiento\Planes Contraloría\"/>
    </mc:Choice>
  </mc:AlternateContent>
  <bookViews>
    <workbookView xWindow="0" yWindow="0" windowWidth="16815" windowHeight="6765"/>
  </bookViews>
  <sheets>
    <sheet name="CB-0402F_P.MEJORAMIENTOaMAYO20" sheetId="2" r:id="rId1"/>
    <sheet name="RESUMÉN_NOVI2020" sheetId="3" r:id="rId2"/>
  </sheets>
  <externalReferences>
    <externalReference r:id="rId3"/>
  </externalReferences>
  <definedNames>
    <definedName name="_xlnm._FilterDatabase" localSheetId="0" hidden="1">'CB-0402F_P.MEJORAMIENTOaMAYO20'!$A$3:$BI$95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3" l="1"/>
  <c r="E10" i="3"/>
  <c r="I9" i="3"/>
  <c r="H9" i="3"/>
  <c r="H10" i="3" s="1"/>
  <c r="F9" i="3"/>
  <c r="F10" i="3" s="1"/>
  <c r="E9" i="3"/>
  <c r="D9" i="3"/>
  <c r="D10" i="3" s="1"/>
  <c r="C9" i="3"/>
  <c r="G10" i="3" s="1"/>
  <c r="B9" i="3"/>
  <c r="AF95" i="2"/>
  <c r="BG95" i="2" s="1"/>
  <c r="AC95" i="2"/>
  <c r="AB95" i="2"/>
  <c r="AA95" i="2"/>
  <c r="BG94" i="2"/>
  <c r="AF94" i="2"/>
  <c r="AA94" i="2"/>
  <c r="AB94" i="2" s="1"/>
  <c r="AC94" i="2" s="1"/>
  <c r="AF93" i="2"/>
  <c r="BG93" i="2" s="1"/>
  <c r="AA93" i="2"/>
  <c r="AB93" i="2" s="1"/>
  <c r="AC93" i="2" s="1"/>
  <c r="AA92" i="2"/>
  <c r="AB92" i="2" s="1"/>
  <c r="AF91" i="2"/>
  <c r="BG91" i="2" s="1"/>
  <c r="AC91" i="2"/>
  <c r="AB91" i="2"/>
  <c r="AA91" i="2"/>
  <c r="AF90" i="2"/>
  <c r="BG90" i="2" s="1"/>
  <c r="AA90" i="2"/>
  <c r="AB90" i="2" s="1"/>
  <c r="AC90" i="2" s="1"/>
  <c r="AA89" i="2"/>
  <c r="AB89" i="2" s="1"/>
  <c r="AC89" i="2" s="1"/>
  <c r="BG88" i="2"/>
  <c r="AC88" i="2"/>
  <c r="AA88" i="2"/>
  <c r="AB88" i="2" s="1"/>
  <c r="AF88" i="2" s="1"/>
  <c r="AF87" i="2"/>
  <c r="BG87" i="2" s="1"/>
  <c r="AC87" i="2"/>
  <c r="AB87" i="2"/>
  <c r="AA87" i="2"/>
  <c r="AF86" i="2"/>
  <c r="BG86" i="2" s="1"/>
  <c r="AA86" i="2"/>
  <c r="AB86" i="2" s="1"/>
  <c r="AC86" i="2" s="1"/>
  <c r="AA85" i="2"/>
  <c r="AB85" i="2" s="1"/>
  <c r="AC85" i="2" s="1"/>
  <c r="BG84" i="2"/>
  <c r="AA84" i="2"/>
  <c r="AB84" i="2" s="1"/>
  <c r="AF84" i="2" s="1"/>
  <c r="AF83" i="2"/>
  <c r="BG83" i="2" s="1"/>
  <c r="AC83" i="2"/>
  <c r="AB83" i="2"/>
  <c r="AA83" i="2"/>
  <c r="AF82" i="2"/>
  <c r="BG82" i="2" s="1"/>
  <c r="AA82" i="2"/>
  <c r="AB82" i="2" s="1"/>
  <c r="AC82" i="2" s="1"/>
  <c r="AA81" i="2"/>
  <c r="AB81" i="2" s="1"/>
  <c r="AA80" i="2"/>
  <c r="AB80" i="2" s="1"/>
  <c r="AF80" i="2" s="1"/>
  <c r="BG80" i="2" s="1"/>
  <c r="AF79" i="2"/>
  <c r="BG79" i="2" s="1"/>
  <c r="AC79" i="2"/>
  <c r="AB79" i="2"/>
  <c r="AA79" i="2"/>
  <c r="BG78" i="2"/>
  <c r="AF78" i="2"/>
  <c r="AA78" i="2"/>
  <c r="AB78" i="2" s="1"/>
  <c r="AC78" i="2" s="1"/>
  <c r="AF77" i="2"/>
  <c r="BG77" i="2" s="1"/>
  <c r="AA77" i="2"/>
  <c r="AB77" i="2" s="1"/>
  <c r="AC77" i="2" s="1"/>
  <c r="AA76" i="2"/>
  <c r="AB76" i="2" s="1"/>
  <c r="AF75" i="2"/>
  <c r="BG75" i="2" s="1"/>
  <c r="AC75" i="2"/>
  <c r="AB75" i="2"/>
  <c r="AA75" i="2"/>
  <c r="AF74" i="2"/>
  <c r="BG74" i="2" s="1"/>
  <c r="AA74" i="2"/>
  <c r="AB74" i="2" s="1"/>
  <c r="AC74" i="2" s="1"/>
  <c r="AA73" i="2"/>
  <c r="AB73" i="2" s="1"/>
  <c r="AC73" i="2" s="1"/>
  <c r="BG72" i="2"/>
  <c r="AC72" i="2"/>
  <c r="AA72" i="2"/>
  <c r="AB72" i="2" s="1"/>
  <c r="AF72" i="2" s="1"/>
  <c r="AF71" i="2"/>
  <c r="BG71" i="2" s="1"/>
  <c r="AC71" i="2"/>
  <c r="AB71" i="2"/>
  <c r="AA71" i="2"/>
  <c r="AF70" i="2"/>
  <c r="BG70" i="2" s="1"/>
  <c r="AA70" i="2"/>
  <c r="AB70" i="2" s="1"/>
  <c r="AC70" i="2" s="1"/>
  <c r="AA69" i="2"/>
  <c r="AB69" i="2" s="1"/>
  <c r="AC69" i="2" s="1"/>
  <c r="BG68" i="2"/>
  <c r="AA68" i="2"/>
  <c r="AB68" i="2" s="1"/>
  <c r="AF68" i="2" s="1"/>
  <c r="AF67" i="2"/>
  <c r="BG67" i="2" s="1"/>
  <c r="AC67" i="2"/>
  <c r="AB67" i="2"/>
  <c r="AA67" i="2"/>
  <c r="AF66" i="2"/>
  <c r="BG66" i="2" s="1"/>
  <c r="AA66" i="2"/>
  <c r="AB66" i="2" s="1"/>
  <c r="AC66" i="2" s="1"/>
  <c r="AA65" i="2"/>
  <c r="AB65" i="2" s="1"/>
  <c r="AA64" i="2"/>
  <c r="AB64" i="2" s="1"/>
  <c r="AF64" i="2" s="1"/>
  <c r="BG64" i="2" s="1"/>
  <c r="AF63" i="2"/>
  <c r="BG63" i="2" s="1"/>
  <c r="AC63" i="2"/>
  <c r="AB63" i="2"/>
  <c r="AA63" i="2"/>
  <c r="BG62" i="2"/>
  <c r="AF62" i="2"/>
  <c r="AA62" i="2"/>
  <c r="AB62" i="2" s="1"/>
  <c r="AC62" i="2" s="1"/>
  <c r="AF61" i="2"/>
  <c r="BG61" i="2" s="1"/>
  <c r="AA61" i="2"/>
  <c r="AB61" i="2" s="1"/>
  <c r="AC61" i="2" s="1"/>
  <c r="AA60" i="2"/>
  <c r="AB60" i="2" s="1"/>
  <c r="AF59" i="2"/>
  <c r="BG59" i="2" s="1"/>
  <c r="AC59" i="2"/>
  <c r="AB59" i="2"/>
  <c r="AA59" i="2"/>
  <c r="AF58" i="2"/>
  <c r="BG58" i="2" s="1"/>
  <c r="AA58" i="2"/>
  <c r="AB58" i="2" s="1"/>
  <c r="AC58" i="2" s="1"/>
  <c r="AA57" i="2"/>
  <c r="AB57" i="2" s="1"/>
  <c r="AC57" i="2" s="1"/>
  <c r="BG56" i="2"/>
  <c r="AC56" i="2"/>
  <c r="AA56" i="2"/>
  <c r="AB56" i="2" s="1"/>
  <c r="AF56" i="2" s="1"/>
  <c r="BE55" i="2"/>
  <c r="AF55" i="2"/>
  <c r="BG55" i="2" s="1"/>
  <c r="AA55" i="2"/>
  <c r="AB55" i="2" s="1"/>
  <c r="AC55" i="2" s="1"/>
  <c r="AC54" i="2"/>
  <c r="AA54" i="2"/>
  <c r="AB54" i="2" s="1"/>
  <c r="AC53" i="2"/>
  <c r="AA53" i="2"/>
  <c r="AB53" i="2" s="1"/>
  <c r="AF53" i="2" s="1"/>
  <c r="BG53" i="2" s="1"/>
  <c r="AA52" i="2"/>
  <c r="AB52" i="2" s="1"/>
  <c r="AA51" i="2"/>
  <c r="AB51" i="2" s="1"/>
  <c r="AB50" i="2"/>
  <c r="AA50" i="2"/>
  <c r="BE49" i="2"/>
  <c r="AF49" i="2"/>
  <c r="BG49" i="2" s="1"/>
  <c r="AC49" i="2"/>
  <c r="AA49" i="2"/>
  <c r="AB49" i="2" s="1"/>
  <c r="BE48" i="2"/>
  <c r="AA48" i="2"/>
  <c r="AB48" i="2" s="1"/>
  <c r="AF48" i="2" s="1"/>
  <c r="BG48" i="2" s="1"/>
  <c r="AB47" i="2"/>
  <c r="AA47" i="2"/>
  <c r="AA46" i="2"/>
  <c r="AB46" i="2" s="1"/>
  <c r="AC45" i="2"/>
  <c r="AA45" i="2"/>
  <c r="AB45" i="2" s="1"/>
  <c r="AB44" i="2"/>
  <c r="AA44" i="2"/>
  <c r="BE43" i="2"/>
  <c r="AF43" i="2"/>
  <c r="BG43" i="2" s="1"/>
  <c r="AC43" i="2"/>
  <c r="AA43" i="2"/>
  <c r="AB43" i="2" s="1"/>
  <c r="AA42" i="2"/>
  <c r="AB42" i="2" s="1"/>
  <c r="AF42" i="2" s="1"/>
  <c r="BG42" i="2" s="1"/>
  <c r="AF41" i="2"/>
  <c r="AC41" i="2"/>
  <c r="AB41" i="2"/>
  <c r="BE41" i="2" s="1"/>
  <c r="AA41" i="2"/>
  <c r="AA40" i="2"/>
  <c r="AB40" i="2" s="1"/>
  <c r="AB39" i="2"/>
  <c r="AA39" i="2"/>
  <c r="AB38" i="2"/>
  <c r="AA38" i="2"/>
  <c r="AF37" i="2"/>
  <c r="BG37" i="2" s="1"/>
  <c r="AC37" i="2"/>
  <c r="AB37" i="2"/>
  <c r="BE37" i="2" s="1"/>
  <c r="AA37" i="2"/>
  <c r="Q37" i="2"/>
  <c r="O37" i="2"/>
  <c r="BB36" i="2"/>
  <c r="BA36" i="2"/>
  <c r="AZ36" i="2"/>
  <c r="AT36" i="2"/>
  <c r="AR36" i="2"/>
  <c r="AS36" i="2" s="1"/>
  <c r="AL36" i="2"/>
  <c r="AJ36" i="2"/>
  <c r="AK36" i="2" s="1"/>
  <c r="AA36" i="2"/>
  <c r="AB36" i="2" s="1"/>
  <c r="Q36" i="2"/>
  <c r="O36" i="2"/>
  <c r="AF35" i="2"/>
  <c r="BG35" i="2" s="1"/>
  <c r="AC35" i="2"/>
  <c r="AB35" i="2"/>
  <c r="AA35" i="2"/>
  <c r="AF34" i="2"/>
  <c r="BG34" i="2" s="1"/>
  <c r="AA34" i="2"/>
  <c r="AB34" i="2" s="1"/>
  <c r="AC34" i="2" s="1"/>
  <c r="AA33" i="2"/>
  <c r="AB33" i="2" s="1"/>
  <c r="AC33" i="2" s="1"/>
  <c r="BG32" i="2"/>
  <c r="AA32" i="2"/>
  <c r="AB32" i="2" s="1"/>
  <c r="AF32" i="2" s="1"/>
  <c r="AF31" i="2"/>
  <c r="BG31" i="2" s="1"/>
  <c r="AC31" i="2"/>
  <c r="AB31" i="2"/>
  <c r="AA31" i="2"/>
  <c r="AF30" i="2"/>
  <c r="BG30" i="2" s="1"/>
  <c r="AA30" i="2"/>
  <c r="AB30" i="2" s="1"/>
  <c r="AC30" i="2" s="1"/>
  <c r="AC29" i="2"/>
  <c r="AB29" i="2"/>
  <c r="AA29" i="2"/>
  <c r="BG28" i="2"/>
  <c r="AB28" i="2"/>
  <c r="AC28" i="2" s="1"/>
  <c r="AA28" i="2"/>
  <c r="AF27" i="2"/>
  <c r="BG27" i="2" s="1"/>
  <c r="AC27" i="2"/>
  <c r="AA27" i="2"/>
  <c r="AB27" i="2" s="1"/>
  <c r="AF26" i="2"/>
  <c r="BG26" i="2" s="1"/>
  <c r="AB26" i="2"/>
  <c r="AC26" i="2" s="1"/>
  <c r="AA26" i="2"/>
  <c r="AB25" i="2"/>
  <c r="AA25" i="2"/>
  <c r="AB24" i="2"/>
  <c r="AF24" i="2" s="1"/>
  <c r="BG24" i="2" s="1"/>
  <c r="AA24" i="2"/>
  <c r="AF23" i="2"/>
  <c r="BG23" i="2" s="1"/>
  <c r="AC23" i="2"/>
  <c r="AA23" i="2"/>
  <c r="AB23" i="2" s="1"/>
  <c r="AF22" i="2"/>
  <c r="BG22" i="2" s="1"/>
  <c r="AB22" i="2"/>
  <c r="AC22" i="2" s="1"/>
  <c r="AA22" i="2"/>
  <c r="AB21" i="2"/>
  <c r="AA21" i="2"/>
  <c r="AB20" i="2"/>
  <c r="AF20" i="2" s="1"/>
  <c r="BG20" i="2" s="1"/>
  <c r="AA20" i="2"/>
  <c r="AF19" i="2"/>
  <c r="BG19" i="2" s="1"/>
  <c r="AC19" i="2"/>
  <c r="AA19" i="2"/>
  <c r="AB19" i="2" s="1"/>
  <c r="AF18" i="2"/>
  <c r="BG18" i="2" s="1"/>
  <c r="AB18" i="2"/>
  <c r="AC18" i="2" s="1"/>
  <c r="AA18" i="2"/>
  <c r="AB17" i="2"/>
  <c r="AA17" i="2"/>
  <c r="AF16" i="2"/>
  <c r="BG16" i="2" s="1"/>
  <c r="AC16" i="2"/>
  <c r="AA16" i="2"/>
  <c r="AB16" i="2" s="1"/>
  <c r="AB15" i="2"/>
  <c r="AA15" i="2"/>
  <c r="AB14" i="2"/>
  <c r="AA14" i="2"/>
  <c r="AB13" i="2"/>
  <c r="AA13" i="2"/>
  <c r="AF12" i="2"/>
  <c r="BG12" i="2" s="1"/>
  <c r="AC12" i="2"/>
  <c r="AA12" i="2"/>
  <c r="AB12" i="2" s="1"/>
  <c r="AB11" i="2"/>
  <c r="AA11" i="2"/>
  <c r="AB10" i="2"/>
  <c r="AA10" i="2"/>
  <c r="AA9" i="2"/>
  <c r="AB9" i="2" s="1"/>
  <c r="AB8" i="2"/>
  <c r="AF8" i="2" s="1"/>
  <c r="BG8" i="2" s="1"/>
  <c r="AA8" i="2"/>
  <c r="AA7" i="2"/>
  <c r="AB7" i="2" s="1"/>
  <c r="AA6" i="2"/>
  <c r="AB6" i="2" s="1"/>
  <c r="AA5" i="2"/>
  <c r="AB5" i="2" s="1"/>
  <c r="AF5" i="2" l="1"/>
  <c r="BG5" i="2" s="1"/>
  <c r="AC5" i="2"/>
  <c r="AC6" i="2"/>
  <c r="AF6" i="2"/>
  <c r="BG6" i="2" s="1"/>
  <c r="AF7" i="2"/>
  <c r="BG7" i="2" s="1"/>
  <c r="AC7" i="2"/>
  <c r="AF13" i="2"/>
  <c r="BG13" i="2" s="1"/>
  <c r="AC13" i="2"/>
  <c r="AC15" i="2"/>
  <c r="AF15" i="2"/>
  <c r="BG15" i="2" s="1"/>
  <c r="BE39" i="2"/>
  <c r="AF39" i="2"/>
  <c r="BG39" i="2" s="1"/>
  <c r="AC39" i="2"/>
  <c r="BE46" i="2"/>
  <c r="AC46" i="2"/>
  <c r="AF52" i="2"/>
  <c r="BG52" i="2" s="1"/>
  <c r="BE52" i="2"/>
  <c r="AC52" i="2"/>
  <c r="AF54" i="2"/>
  <c r="BG54" i="2" s="1"/>
  <c r="BE54" i="2"/>
  <c r="AF60" i="2"/>
  <c r="BG60" i="2" s="1"/>
  <c r="AC60" i="2"/>
  <c r="AF92" i="2"/>
  <c r="BG92" i="2" s="1"/>
  <c r="AC92" i="2"/>
  <c r="AF10" i="2"/>
  <c r="BG10" i="2" s="1"/>
  <c r="AC10" i="2"/>
  <c r="AF17" i="2"/>
  <c r="BG17" i="2" s="1"/>
  <c r="AC17" i="2"/>
  <c r="AF25" i="2"/>
  <c r="BG25" i="2" s="1"/>
  <c r="AC25" i="2"/>
  <c r="AC81" i="2"/>
  <c r="AF81" i="2"/>
  <c r="BG81" i="2" s="1"/>
  <c r="AF14" i="2"/>
  <c r="BG14" i="2" s="1"/>
  <c r="AC14" i="2"/>
  <c r="BE47" i="2"/>
  <c r="AC47" i="2"/>
  <c r="AF76" i="2"/>
  <c r="BG76" i="2" s="1"/>
  <c r="AC76" i="2"/>
  <c r="AF9" i="2"/>
  <c r="AC9" i="2"/>
  <c r="AC11" i="2"/>
  <c r="AF11" i="2"/>
  <c r="BG11" i="2" s="1"/>
  <c r="AF21" i="2"/>
  <c r="BG21" i="2" s="1"/>
  <c r="AC21" i="2"/>
  <c r="BE51" i="2"/>
  <c r="AF51" i="2"/>
  <c r="BG51" i="2" s="1"/>
  <c r="AC51" i="2"/>
  <c r="AC65" i="2"/>
  <c r="AF65" i="2"/>
  <c r="BG65" i="2" s="1"/>
  <c r="BE36" i="2"/>
  <c r="AF36" i="2"/>
  <c r="BG36" i="2" s="1"/>
  <c r="AC38" i="2"/>
  <c r="BE38" i="2"/>
  <c r="AF44" i="2"/>
  <c r="BG44" i="2" s="1"/>
  <c r="BE44" i="2"/>
  <c r="AC8" i="2"/>
  <c r="AC20" i="2"/>
  <c r="AC24" i="2"/>
  <c r="AF33" i="2"/>
  <c r="BG33" i="2" s="1"/>
  <c r="AC36" i="2"/>
  <c r="AF38" i="2"/>
  <c r="BG38" i="2" s="1"/>
  <c r="AC40" i="2"/>
  <c r="AF40" i="2"/>
  <c r="BG40" i="2" s="1"/>
  <c r="AC42" i="2"/>
  <c r="AC44" i="2"/>
  <c r="AF50" i="2"/>
  <c r="BG50" i="2" s="1"/>
  <c r="BE50" i="2"/>
  <c r="AC64" i="2"/>
  <c r="AF69" i="2"/>
  <c r="BG69" i="2" s="1"/>
  <c r="AC80" i="2"/>
  <c r="AF85" i="2"/>
  <c r="BG85" i="2" s="1"/>
  <c r="AC32" i="2"/>
  <c r="BE40" i="2"/>
  <c r="BE42" i="2"/>
  <c r="BE45" i="2"/>
  <c r="AF45" i="2"/>
  <c r="BG45" i="2" s="1"/>
  <c r="AC48" i="2"/>
  <c r="AC50" i="2"/>
  <c r="BE53" i="2"/>
  <c r="AF57" i="2"/>
  <c r="BG57" i="2" s="1"/>
  <c r="AC68" i="2"/>
  <c r="AF73" i="2"/>
  <c r="BG73" i="2" s="1"/>
  <c r="AC84" i="2"/>
  <c r="AF89" i="2"/>
  <c r="BG89" i="2" s="1"/>
</calcChain>
</file>

<file path=xl/sharedStrings.xml><?xml version="1.0" encoding="utf-8"?>
<sst xmlns="http://schemas.openxmlformats.org/spreadsheetml/2006/main" count="1113" uniqueCount="596">
  <si>
    <t>IDENTIFICACIÓN DEL HALLAZGO</t>
  </si>
  <si>
    <t>ESTABLECIMIENTO ACCIONES DE MEJORA</t>
  </si>
  <si>
    <t>SEGUIMIENTO CONTRALORIA  DE 2020</t>
  </si>
  <si>
    <t xml:space="preserve"> SEGUNDO SEGUIMIENTO DE 2018</t>
  </si>
  <si>
    <t xml:space="preserve"> TERCER SEGUIMIENTO DE 2018</t>
  </si>
  <si>
    <t xml:space="preserve"> CUARTO SEGUIMIENTO DE 2018</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</si>
  <si>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</si>
  <si>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</si>
  <si>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</si>
  <si>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</si>
  <si>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</si>
  <si>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</si>
  <si>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</si>
  <si>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</si>
  <si>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</si>
  <si>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</si>
  <si>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</si>
  <si>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</si>
  <si>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</si>
  <si>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</si>
  <si>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</si>
  <si>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</si>
  <si>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</si>
  <si>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</si>
  <si>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</si>
  <si>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</si>
  <si>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</si>
  <si>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</si>
  <si>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</si>
  <si>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</si>
  <si>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</si>
  <si>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</si>
  <si>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</si>
  <si>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</si>
  <si>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</si>
  <si>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</si>
  <si>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 xml:space="preserve">Estado de la acción </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</si>
  <si>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</si>
  <si>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</si>
  <si>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</si>
  <si>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</si>
  <si>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</si>
  <si>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</si>
  <si>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</si>
  <si>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</si>
  <si>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</si>
  <si>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</si>
  <si>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</si>
  <si>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</si>
  <si>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</si>
  <si>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</si>
  <si>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</si>
  <si>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</si>
  <si>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</si>
  <si>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</si>
  <si>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</si>
  <si>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</si>
  <si>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</si>
  <si>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</si>
  <si>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</si>
  <si>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</si>
  <si>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</si>
  <si>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</si>
  <si>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</si>
  <si>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</si>
  <si>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</si>
  <si>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</si>
  <si>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</si>
  <si>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</si>
  <si>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</si>
  <si>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</si>
  <si>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</si>
  <si>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</si>
  <si>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</si>
  <si>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</si>
  <si>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</si>
  <si>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</si>
  <si>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</si>
  <si>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</si>
  <si>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</si>
  <si>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</si>
  <si>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Externo</t>
  </si>
  <si>
    <t xml:space="preserve">Auditoría Regular Vigencia 2017 - PAD 2018 </t>
  </si>
  <si>
    <t>2018-2018</t>
  </si>
  <si>
    <t>3.1.1.1</t>
  </si>
  <si>
    <t>Hallazgo administrativo con presunta incidencia disciplinaria por la falta planeación en la proyección y modificaciones de los pagos programados en el PAC para los rubros Gastos e Inversión durante la vigencia 2017.</t>
  </si>
  <si>
    <t>Dada la naturaleza de la entidad, el concepto de PAC no estaba incorporadO dentro de los procesos de planeación y presupuesto, como instrumento de control para la ejecución presupuestal.</t>
  </si>
  <si>
    <t xml:space="preserve">Elaborar el Programa Anual Mensualizado de Caja - PAC de tal forma que este refleje los recaudos y pagos mensuales de la Empresa, con el fin de optimizar el manejo de Tesorería.
</t>
  </si>
  <si>
    <t xml:space="preserve">
PAC Programado
</t>
  </si>
  <si>
    <t>Correctiva</t>
  </si>
  <si>
    <t xml:space="preserve">Unidad Financiera y Contable </t>
  </si>
  <si>
    <t xml:space="preserve">PAC Ejecutado/PAC Programado
</t>
  </si>
  <si>
    <t>Se elaboró la Resolución No. 00162 de diciembre de 2017</t>
  </si>
  <si>
    <t>Se evidencia la elaboró del PAC Mensualizado, se considera que la acción adelantada se cumplió de manera eficaz y la misma es efectiva para procurar la superación del hallazgo</t>
  </si>
  <si>
    <t>Informe Auditoría de Regularidad N°86 vigencia 2020, pág 27 a  34</t>
  </si>
  <si>
    <t xml:space="preserve">Realizar seguimiento a la ejecución del PAC, documentando los ajustes a que haya lugar, para garantizar la consistencia entre lo definido en el PAC y lo ejecutado realmente. </t>
  </si>
  <si>
    <t>Reporte de seguimiento y ajustes al PAC</t>
  </si>
  <si>
    <t>Se cuenta con el PAC mensualizado, el cual se verifica que este de acuerdo con la ejecución correspondiente.</t>
  </si>
  <si>
    <t xml:space="preserve">3.1.1.2 </t>
  </si>
  <si>
    <t>Hallazgo administrativo por mayores valores registrados en presupuesto en la unidad ejecutora.</t>
  </si>
  <si>
    <t xml:space="preserve">Inconsistencias en el aplicativo que da lugar a la generación de errores en la información </t>
  </si>
  <si>
    <t xml:space="preserve">Ajustar el software para garantizar la consistencia en los reportes generados por el sistema </t>
  </si>
  <si>
    <t>Requerimiento funcional  implementado</t>
  </si>
  <si>
    <t>Sistemas - Unidad Financiera y Contable  y Unidad de Apuestas y  Control de Juegos</t>
  </si>
  <si>
    <t>Requerimiento funcional implrmrntado /  Requerimirnto solicitado</t>
  </si>
  <si>
    <t>Se realizo requerimiento y posteriormente se verifico que estuviera funcionando correctamente.</t>
  </si>
  <si>
    <t>Se remitió la solicitud de ajuste en el aplicativa, y el acta de verificación de funcionamiento de dicho ajuste. Se considera quela acción adelantada es efectiva para procurar la superación del hallazgo</t>
  </si>
  <si>
    <t xml:space="preserve">3.1.1.3. </t>
  </si>
  <si>
    <t>Hallazgo administrativo con presunta incidencia disciplinaria por doble registro en el rubro Materiales y Suministros</t>
  </si>
  <si>
    <t xml:space="preserve">Ajustar el software para que no permita efectuar giros presupuestales superiores al monto del registro presupuestal que ampare el compromiso.
</t>
  </si>
  <si>
    <t xml:space="preserve">Sistemas - Unidad Financiera y Contable </t>
  </si>
  <si>
    <t>Requerimiento funcional implementado /  Requerimirnto solicitado</t>
  </si>
  <si>
    <t>Deficiencia en la implementación del control de revisión previsto.</t>
  </si>
  <si>
    <t xml:space="preserve">Revisar y ajustar el diseño del control de revisión </t>
  </si>
  <si>
    <t>Diseño del Control ajustado</t>
  </si>
  <si>
    <t>Sistemas - Unidad Financiera y Contable 
Planeación</t>
  </si>
  <si>
    <t>El sistema se ajustó y no permite efectuar giros superiores al comprometido</t>
  </si>
  <si>
    <t>Se adjunta  el acta de verificación de funcionamiento de dicho ajuste, se considera que la acción adelantada se cumplió de manera eficaz y la misma es efectiva para procurar la superación del hallazgo</t>
  </si>
  <si>
    <t>ABIERTO</t>
  </si>
  <si>
    <t>Solicitar cierre  conforme a evidencias</t>
  </si>
  <si>
    <t xml:space="preserve">3.1.1.4 </t>
  </si>
  <si>
    <t>Hallazgo administrativo con incidencia fiscal por valor de $34.884.988 y presunta incidencia disciplinaria en razón a que en el rubro “Plan de Premios”, la Lotería de Bogotá, registra un giro, por encima del valor comprometido.</t>
  </si>
  <si>
    <t>Por la falta de planeación, control y supervisión en la ejecución de los pagos, ocasiono que la empresa realizara giros sin los respectivos certificados de disponibilidad y registro presupuestal en el rubro Plan de Premios.</t>
  </si>
  <si>
    <t>Ajustar el software para que no permita efectuar giros presupuestales superiores al monto del registro presupuestal que ampare el compromiso.</t>
  </si>
  <si>
    <t>Se adjunta  el acta de verificación de funcionamiento de dicho ajuste , se considera que la acción adelantada se cumplió de manera eficaz y la misma es efectiva para procurar la superación del hallazgo</t>
  </si>
  <si>
    <t>Ajustar el Procedemineto</t>
  </si>
  <si>
    <t xml:space="preserve"> Unidad Financiera y Contable 
Planeación</t>
  </si>
  <si>
    <t xml:space="preserve">Procedimietno Ajustado/ </t>
  </si>
  <si>
    <t>El procedimiento se encuentra aun en revisión</t>
  </si>
  <si>
    <t>Se adjunta el procedimiento de Elaboración de órdenes de pago, incorporando el control correspondiente; el ajuste fue aprobado por el CIGD en el mes de junio de 2019; se considera que la acción adelantada se cumplió de manera eficaz y la misma es efectiva para procurar la superación del hallazgo</t>
  </si>
  <si>
    <t xml:space="preserve">3.1.4.1 </t>
  </si>
  <si>
    <t>Hallazgo administrativo con incidencia fiscal por $89.201.805 y presunta incidencia disciplinaria, por diferencia entre el valor consignado por el Grupo Empresarial en Línea –GELSA- y lo facturado por Thomas Greg &amp; Sons de Colombia S.A. para la impresión de los formularios del Juego de Apuestas Permanentes durante la vigencia 2017.</t>
  </si>
  <si>
    <t>Falta del seguimiento a la operatividad de la compra, venta y despacho de los talonarios para el Juego de Apuestas permanentes.</t>
  </si>
  <si>
    <t xml:space="preserve">Definir e Implementar, con las partes interesadas,  mecanismos  que permitan fortalecer el control sobre la impresión, despacho, entrega  y facturación de formularios de apuestas permanntes o chance
</t>
  </si>
  <si>
    <t>Mecanimos de control</t>
  </si>
  <si>
    <t>Unidad de Apuestas y Control de Juegos
Sistemas, Financiera y contable</t>
  </si>
  <si>
    <t xml:space="preserve">Mecnismos implementada/ Mecanismos definidos con las partes interesadas </t>
  </si>
  <si>
    <t>31/11/2019</t>
  </si>
  <si>
    <t>Como mecanismo de control, la Unidad de Apuestas y Control de Juegos y la firma impresora THOMAS GREG, se han reunido el 26 de noviembre, el 17 de diciembre de 2018 y 25 de enero de 2019, donde se definieron los módulos de la plataforma de trazabilidad con los parámetros de la impresión, despacho, entrega y facturación de los formularios.
En el primer semestre se realizarón ajustes a los módulos definidos inicialmente y se procedio al desarrollo de la solución.  Módulo de control de stock. Módulo de transporte y módulo de facturación.  Se encuentra pendiente de la VPN para realizar las pruebas de conectividad y de funcionamienteo.
La Contraloría de Bogotá en el Informe final de auditoría de Desempeño PAD 2019 - Código 44, acogió lo planteado pro la entidad, donde la firma impresora reintegró los dineros correspondientes a un mayor valor cobrado, debiendo la firma impresora TIOMAS GREG &amp; SONS reintegrar además de dichos valores los intereses causados hasta la devolución de los mismos, razón por la cual indicó la contraloría que se generó un beneficio de control fiscal por valor de $105,837,548.
En el mes de noviembre se realizaron las pruebas correspondientes al ciclo completo del pedido de formularios de apuestas permanentes y en el mes de diciembre se hizo el pedido para todos los tipos de formularios La plataforma de Trazabilidad de formularios cuenta con los módulos para el control de inventario, pedidos e informes, al igual que el módulo de apuestas.</t>
  </si>
  <si>
    <r>
      <rPr>
        <sz val="8"/>
        <rFont val="Calibri"/>
        <family val="2"/>
        <scheme val="minor"/>
      </rPr>
      <t>Se adjunta evidencia  de la entrega de la plataforma web, con las siguientes actividades realizadas: capacitación modulo de pedidos, modulo de fidelización , pedidos del mes de diciembre  por la plataforma, consulta de formularios en línea, y cronograma de mejoras a implementar  y se realizan conciliaciones mensualmente entre U. Apuestas y Control de Juegos y la Oficina de Contabilidad.
Por lo anterior, se considera que la acción adelantada se cumplió de manera eficaz y la misma es efectiva para procurar la superación del hallazgo.</t>
    </r>
    <r>
      <rPr>
        <sz val="8"/>
        <color rgb="FFFF0000"/>
        <rFont val="Calibri"/>
        <family val="2"/>
        <scheme val="minor"/>
      </rPr>
      <t xml:space="preserve">
</t>
    </r>
  </si>
  <si>
    <t>Deficiencia control proceso de facturación</t>
  </si>
  <si>
    <t xml:space="preserve">Conciliación mensual con la Unidad de Apuestas, sobre los movimiento de compra y venta de talonarios de apustas permanentes  </t>
  </si>
  <si>
    <t>Reporte de contabilidad</t>
  </si>
  <si>
    <t>Unidad de Apuestas y Control de Juegos
inanciera y contable</t>
  </si>
  <si>
    <t>Conciliación mensual</t>
  </si>
  <si>
    <t>31/11/2020</t>
  </si>
  <si>
    <r>
      <t>La Unidad de Apuestas y Control de Juegos y Contabilidad, han efectuado conciliación mensual sobre los movimiento de compra y venta de formularios de apuestas permanentes  durante</t>
    </r>
    <r>
      <rPr>
        <sz val="8"/>
        <color indexed="10"/>
        <rFont val="Calibri"/>
        <family val="2"/>
        <scheme val="minor"/>
      </rPr>
      <t xml:space="preserve"> </t>
    </r>
    <r>
      <rPr>
        <sz val="8"/>
        <rFont val="Calibri"/>
        <family val="2"/>
        <scheme val="minor"/>
      </rPr>
      <t>la vigencia 2019.</t>
    </r>
  </si>
  <si>
    <t xml:space="preserve">Se verificó la realización de las conciliaciones compra de Talonarios Apuestas Permanentes año 2018 y 2019 - Unidad de Apuestas  Control de Juegos  vs.  Oficina de Contabilidad de la Lotería de Bogotá.
Por lo anterior, se considera que la acción adelantada se cumplió de manera eficaz y la misma es efectiva para procurar la superación del hallazgo
</t>
  </si>
  <si>
    <t xml:space="preserve">3.1.4.2 </t>
  </si>
  <si>
    <t>Hallazgo administrativo con presunta incidencia disciplinaria, por la falta de control y supervisión en el proceso operativo, establecido para el manejo de la impresión custodia y envío de los formularios para el juego de apuestas permanentes o chance.</t>
  </si>
  <si>
    <t xml:space="preserve">Falta del seguimiento a la operatividad de la compra, venta y despacho de los talonarios para el Juego de Apuestas permanentes.
</t>
  </si>
  <si>
    <t xml:space="preserve">Implementar una herramienta que permita controlar la trazabilidad de la impresión, custodia y entrega al concesionario de los formularios para la comercialización del juego de apuestas permanentes o chance </t>
  </si>
  <si>
    <t xml:space="preserve">Implementación  herramienta </t>
  </si>
  <si>
    <t xml:space="preserve">Herramienta implementada/ Herramienta programada </t>
  </si>
  <si>
    <t xml:space="preserve">Se adjunta evidencia  de la entrega de la plataforma web, con las siguientes actividades realizadas: capacitación modulo de pedidos, modulo de fidelización , pedidos del mes de diciembre  por la plataforma, consulta de formularios en línea, y cronograma de mejoras a implementar  y se realizan conciliaciones mensualmente entre U. Apuestas y Control de Juegos y la Oficina de Contabilidad.
Por lo anterior, se considera que la acción adelantada se cumplió de manera eficaz y la misma es efectiva para procurar la superación del hallazgo.
</t>
  </si>
  <si>
    <t xml:space="preserve">3.2.1.1. </t>
  </si>
  <si>
    <t>Interpretación erronea del Manual  de Politicas Contables</t>
  </si>
  <si>
    <t>Realizar seguimiento mensual a las partidas conciliatorias para registrar de conformidad con la politica contable.</t>
  </si>
  <si>
    <t xml:space="preserve">Conciliaciones bancarias mensuales, sin partidas conciliatorias por recaudos pendientes de registro </t>
  </si>
  <si>
    <t>Unidad Financiera y Contable</t>
  </si>
  <si>
    <t xml:space="preserve"> Recaudos conciliados / Recaudos recibidos</t>
  </si>
  <si>
    <t xml:space="preserve">En las conciliaciones bancarias a 31/12/2019, los recaudos recibidos quedaron toltamente conciliados  </t>
  </si>
  <si>
    <t xml:space="preserve">Se adjuntan las conciliaciones realizadas con los diferentes procesos;  
Las conciliaciones adjuntas corresponden a una validación anual y no mensual 
</t>
  </si>
  <si>
    <t xml:space="preserve">3.2.1.2. </t>
  </si>
  <si>
    <t>Hallazgo administrativo con presunta incidencia disciplinaria por duplicidad en registros contables de las cuentas 1110 – Depósitos en Instituciones Financieras y 1317 – Prestación de servicios.</t>
  </si>
  <si>
    <t>Deficiencia en la aplicación del control de registro de los recaudos provenientes de los distribuidores</t>
  </si>
  <si>
    <t xml:space="preserve">Revisar mensualmente los registros por recaudos de distribuidores con extractos bancarios y efectuar los ajustes correspondientes
</t>
  </si>
  <si>
    <t>Ajustes registrados</t>
  </si>
  <si>
    <t>Recaudos registrados en libros/Recaudos registrados en extracto bancario</t>
  </si>
  <si>
    <t>Pendiente entrega de evidencia</t>
  </si>
  <si>
    <t>Establecer un control automático para que el apliativo genere  alerta cuando exista dupliciad de registros</t>
  </si>
  <si>
    <t xml:space="preserve">Sistemas 
Unidad Financiera y Contable </t>
  </si>
  <si>
    <t xml:space="preserve">3.2.1.3. </t>
  </si>
  <si>
    <t>Hallazgo administrativo con presunta incidencia disciplinaria por diferencias entre la información reportada a la Contaduría General de la Nación y los Libros de Contabilidad de las cuentas por cobrar, códigos 138502 y 138602 – Prestación de Servicios.</t>
  </si>
  <si>
    <t>Deficiencia en  el proceso de transición al nuevo marco normativo de la Resolución 414 de 2014.</t>
  </si>
  <si>
    <t>Revisar y verificar las cifras del formato CGN2015-001 con las cifras en los Estados financieros</t>
  </si>
  <si>
    <t>Control de cifras presentadas en los estados financieros</t>
  </si>
  <si>
    <t>Unidad Financiera y Contable (Contabilidad)</t>
  </si>
  <si>
    <t>Cuentas registradas en fomatos CNG2015-001/Cuentas registradas en estados financieros</t>
  </si>
  <si>
    <t>En la presentación de los Estados financieros del 2018, esta observación quedo subsanada</t>
  </si>
  <si>
    <t xml:space="preserve">Se adjuntan los Estados Financieros 2018 y 2019, en los cuales se realizaron las verificaciones correspondientes. 
Se considera que la acción adelantada se cumplió de manera eficaz y la misma es efectiva para procurar la superación del hallazgo
</t>
  </si>
  <si>
    <t xml:space="preserve">3.2.1.4. </t>
  </si>
  <si>
    <t>Hallazgo administrativo con presunta incidencia disciplinaria por incertidumbre del grupo propiedad, planta y equipo y de la cuenta propiedades de inversión</t>
  </si>
  <si>
    <t>Diferencia en los criterios previstos en el Manual de Politicas Contables y lo aplicado por el perito al momento de realizar el avalúo respecto de la vida útil de los bienes inmuebles.</t>
  </si>
  <si>
    <t xml:space="preserve">Revisar y ajustar la politica de Propiedad Planta y Equipo
</t>
  </si>
  <si>
    <t>Politicas contables</t>
  </si>
  <si>
    <t>Unidad Financiera y Contable Unidad de Recursos Físicos CIGD</t>
  </si>
  <si>
    <t xml:space="preserve">Manual De politicas Actualizado
</t>
  </si>
  <si>
    <t>Las politicas contables se ajustaron mediante la Resolución No. 154 de 2019</t>
  </si>
  <si>
    <t xml:space="preserve">Se adjunta la resolución, por medio de la cual de incorporan los ajustes a las Políticas Contables.
Se considera que la acción adelantada se cumplió de manera eficaz y la misma es efectiva para procurar la superación del hallazgo
</t>
  </si>
  <si>
    <t>Falta de claridad en el Manual de Politicas Contables respecto de el criterio de depreciación, una vez transcurrido el término de vida útil de los automotores.</t>
  </si>
  <si>
    <t>Ajustar los calculos de conformidad con la política</t>
  </si>
  <si>
    <t>Ajuste de Calculo de depreciación Propiedad Planta y Equipo</t>
  </si>
  <si>
    <t>Unidad Financiera y Contable (Contabilidad) y Unidad de Recursos Físicos</t>
  </si>
  <si>
    <t>Depreciación registrada/Depreciación según Politica Contable</t>
  </si>
  <si>
    <t>Se evidencia  la revisión y ajuste de la política mediante resolución, se considera que la acción adelantada se cumplió de manera eficaz y la misma es efectiva para procurar la superación del hallazgo</t>
  </si>
  <si>
    <t xml:space="preserve">3.2.1.5. </t>
  </si>
  <si>
    <t>Hallazgo administrativo por incumplimiento de lo establecido en la Resolución 0086 de 2004 expedida por la Lotería de Bogotá, por falta de realización de reuniones del comité de inventarios</t>
  </si>
  <si>
    <t>La Lotería de Bogotá no dio cabal cumplimiento al acto administrativo antes enunciado, en razón a la falta de control oportuno en el cumplimiento de sus propios actos administrativos</t>
  </si>
  <si>
    <t xml:space="preserve">Actualizar el Reglamento del Comité de inventarios
</t>
  </si>
  <si>
    <t xml:space="preserve">Reglamento actualizado
</t>
  </si>
  <si>
    <t>Unidad de Recursos Físicos</t>
  </si>
  <si>
    <t xml:space="preserve">Acto Administrativo </t>
  </si>
  <si>
    <t>Se expidió la Resolución N°xxx</t>
  </si>
  <si>
    <t>Se adjunta resolución N° 0090 de junio 12 de 2019, por medio de la cual se modifica la resolución 0068 de 2018, a efectos de, entre otros aspectos, incorporar dentro de las funciones  del Comité Institucional de Gestión y Desempeño, las relativas al Comité de Inventarios; se considera que la acción adelantada se cumplió de manera eficaz y la misma es efectiva para procurar la superación del hallazgo</t>
  </si>
  <si>
    <t>Adelantar las sesiones del Comité de Inventarios</t>
  </si>
  <si>
    <t>Actas de reunión</t>
  </si>
  <si>
    <t>Actas de Reunión</t>
  </si>
  <si>
    <t>Se adelantaron reuniones del Comité de Inventarios y se revisó la situación del parque automotor</t>
  </si>
  <si>
    <t>Se adjunta actas del comité de Inventarios ; se considera que la acción adelantada se cumplió de manera eficaz y la misma es efectiva para procurar la superación del hallazgo</t>
  </si>
  <si>
    <t xml:space="preserve">3.2.1.6. </t>
  </si>
  <si>
    <t>Hallazgo administrativo por incumplimiento de las políticas contables por registro en propiedad, planta y equipo de bienes con valor inferior a dos salarios mínimos mensuales vigentes según su fecha de adquisición</t>
  </si>
  <si>
    <t>Interpretación erronea de l Manual de Politicas Contables</t>
  </si>
  <si>
    <t xml:space="preserve">Revisar y ajustar los valores registrados por activos inferiores a 2 SMLMV </t>
  </si>
  <si>
    <t>Ajuste Registro Activos</t>
  </si>
  <si>
    <t>Reclasificación Activos inferiores a 2 SMLMV ajustados/ Activos inferiroes a 2 SMLMV</t>
  </si>
  <si>
    <t xml:space="preserve">Se realizó la reclasificación </t>
  </si>
  <si>
    <t>Adjunta evidencia de  la reclasificación de los activos, se considera que la acción adelantada se cumplió de manera eficaz y la misma es efectiva para procurar la superación del hallazgo</t>
  </si>
  <si>
    <t xml:space="preserve">3.2.1.7. </t>
  </si>
  <si>
    <t>Hallazgo administrativo por registros contables inoportunos de la depreciación de propiedad, planta y equipo y propiedades de inversión.</t>
  </si>
  <si>
    <t>Revisar mensualmente los registros de depreciación de propiedad planta y equipo</t>
  </si>
  <si>
    <t>Conciliacion mensual</t>
  </si>
  <si>
    <t>Conciliación ejecutada/ conciliación programada</t>
  </si>
  <si>
    <t xml:space="preserve">Se realizan mensulmente las conciliaciones </t>
  </si>
  <si>
    <t xml:space="preserve">Se adjunta evidencia de la conciliación de caldos contabilidad - almacén:
Se considera que la acción adelantada se cumplió de manera eficaz y la misma es efectiva para procurar la superación del hallazgo
</t>
  </si>
  <si>
    <t xml:space="preserve">3.2.1.8. </t>
  </si>
  <si>
    <t>Hallazgo administrativo por inconsistencia en el Manual de Políticas Contables en cuanto a las Inversiones de Administración de Liquidez.</t>
  </si>
  <si>
    <t>Falta de consistencia entre lo previsto en el Manual de Políticas Contables y el  Marco Normativo para empresas que no cotizan en el mercado de valores y que no captan ni adminstran ahorro al público.</t>
  </si>
  <si>
    <t>Revisar y ajustar el Manual de Politicas Contables en cuanto a las Inversiones de Administración de Liquidez</t>
  </si>
  <si>
    <t>Manual actualizado</t>
  </si>
  <si>
    <t>Se adjunta resolución de ajuste de las políticas Contables, se considera que la acción adelantada se cumplió de manera eficaz y la misma es efectiva para procurar la superación del hallazgo</t>
  </si>
  <si>
    <t xml:space="preserve">3.2.1.9 </t>
  </si>
  <si>
    <t>Hallazgo administrativo con presunta incidencia disciplinaria por falta de oportunidad en la verificación de los libros oficiales de contabilidad, falta de políticas de conservación de los libros e inconsistencias en los comprobantes de contabilidad.</t>
  </si>
  <si>
    <t>Deficiencia en  el proceso de  ajuste en el aplicativo para atender  los requerimientos  de la transición al nuevo marco normativo de la Resolución 414 de 2014.</t>
  </si>
  <si>
    <t xml:space="preserve">Definir los controles internos de conservación de los libros y documentos contables, de conformidad con la Resolución 525 de 2016 de la C.G.N. 
</t>
  </si>
  <si>
    <t xml:space="preserve">Unidad Financiera y Contable 
Recursos Físicos 
Sistemas </t>
  </si>
  <si>
    <t>Pendiente evidencia</t>
  </si>
  <si>
    <t xml:space="preserve">Revisar y ajustar el Software Administrativo y Financiero para ajustar la parametrización del reporte de los EEFF, conforme a lo definido en la Resolución 525 de 2016 de la C.G.N.  </t>
  </si>
  <si>
    <t>Unidad Financiera y Contable Sistemas</t>
  </si>
  <si>
    <t xml:space="preserve">3.2.1.10. </t>
  </si>
  <si>
    <t>Hallazgo administrativo con presunta incidencia disciplinaria, por falta de realización de conciliaciones entre las áreas de la entidad y el área contable</t>
  </si>
  <si>
    <t>Deficiencias en el registro y documentación  de las conciliaciones realizadas con las diferentes áreas.</t>
  </si>
  <si>
    <r>
      <t xml:space="preserve">Ajustar el procedimiento de </t>
    </r>
    <r>
      <rPr>
        <sz val="8"/>
        <color indexed="8"/>
        <rFont val="Calibri"/>
        <family val="2"/>
        <scheme val="minor"/>
      </rPr>
      <t xml:space="preserve"> GESTION DE LA SOSTENIBILIDAD DE LA INFORMACIÓN FINANCIERA Y DE ESTADOS FINANCIEROS, para  incorporar el control  relacionado con la conciliación con las diferentes áreas.
</t>
    </r>
  </si>
  <si>
    <t xml:space="preserve">Procedimenro ajustado 
</t>
  </si>
  <si>
    <t>Unidad Financiera y Contable Planeación</t>
  </si>
  <si>
    <t xml:space="preserve">Procedimiento ajustado 
</t>
  </si>
  <si>
    <t>Procedimiento ajustado</t>
  </si>
  <si>
    <t>Se evidencia  que el procedimiento fue ajustado, se considera que la acción adelantada se cumplió de manera eficaz y la misma es efectiva para procurar la superación del hallazgo</t>
  </si>
  <si>
    <t>CUMPLIDA</t>
  </si>
  <si>
    <t>Efectuar  y documentar conciliaciones mensuales con las diferentes areas involucradas con el proceso contable</t>
  </si>
  <si>
    <t xml:space="preserve">Conciliaciones realizadas </t>
  </si>
  <si>
    <t>Unidad Financiera y Contable Diferentes areas involucradas con el proceso contable</t>
  </si>
  <si>
    <t>Conciliaciones documentadas/ Conciliaciones realizadas</t>
  </si>
  <si>
    <t>CERRADO</t>
  </si>
  <si>
    <t xml:space="preserve">3.2.1.11. </t>
  </si>
  <si>
    <t>Hallazgo administrativo con presunta incidencia disciplinaria, por falta de conciliaciones de operaciones recíprocas entre la Lotería de Bogotá y las demás entidades públicas</t>
  </si>
  <si>
    <t xml:space="preserve">Falta de competencia de la entidad frente a las demás entidades públicas, respecto de la conciliación de las operaciones reciprocas. </t>
  </si>
  <si>
    <t>Realizar la consulta de operaciones reciprocas y circularizar a las entidades con las que se establezcan diferencias</t>
  </si>
  <si>
    <t>Circularizacion</t>
  </si>
  <si>
    <t>Memorando y/o correo electronico  de circularización</t>
  </si>
  <si>
    <t>01/12/201</t>
  </si>
  <si>
    <t>Mesa trabajo GCN- Circular</t>
  </si>
  <si>
    <t>Se adjunta evidencia de circularización de operaciones reciprocas a las entidades con las que se tienen diferencias</t>
  </si>
  <si>
    <t xml:space="preserve">Solicitar Concepto a la CGN, para aclarar el alcance de ompetencia de la Lotería de Bogotá,  frente a las demás entidades públicas, respecto de la conciliación de las operaciones reciprocas. </t>
  </si>
  <si>
    <t>Solicitud Concepto</t>
  </si>
  <si>
    <t>Concepto emitido/Concepto solicitado</t>
  </si>
  <si>
    <t>Se adjunta concepto de la CGN sobre trámite de operaciones recíprocas</t>
  </si>
  <si>
    <t xml:space="preserve">3.2.1.12. </t>
  </si>
  <si>
    <t>Hallazgo administrativo con presunta incidencia disciplinaria por información inconsistente en los libros auxiliares de contabilidad en cuanto a la homologación de los códigos contables</t>
  </si>
  <si>
    <t>Deficiencia en  el proceso de  ajuste en el aplicativo pata atender  los requerimientos  de la transición al nuevo marco normativo de la Resolución 414 de 2014.</t>
  </si>
  <si>
    <t>Revisar y ajustar el Software Administrativo y Financiero</t>
  </si>
  <si>
    <t>Unidad</t>
  </si>
  <si>
    <t xml:space="preserve">Adjunta evidencia de la homologación de las cuentas de acuerdo con las NIIF.
Se considera que la acción adelantada se cumplió de manera eficaz y la misma es efectiva para procurar la superación del hallazgo
</t>
  </si>
  <si>
    <t>3.2.1.13.</t>
  </si>
  <si>
    <t>Hallazgo administrativo con presunta incidencia disciplinaria por falta de información en la notas a los estados contables en cuanto a los arrendamientos</t>
  </si>
  <si>
    <t>La entidad considero innecesario generar una nota explicariva  específica   para revelar  la información sobre los ingresos por  arrendamiento operativo.</t>
  </si>
  <si>
    <t>Realizar nota especifica sobre los arrendamientos operativos</t>
  </si>
  <si>
    <t>Notas estados financieros</t>
  </si>
  <si>
    <t>Notas a los EEFF 2.9</t>
  </si>
  <si>
    <t>Se adjunta las notas a los Estados Financieros, la Nota 2.9. correspondiente al tema de arrendamientos, en ella se realiza la explicación puntual sobre los arrendamientos operativos; se considera que la acción adelantada se cumplió de manera eficaz y la misma es efectiva para procurar la superación del hallazgo</t>
  </si>
  <si>
    <t xml:space="preserve">3.3.1.1 </t>
  </si>
  <si>
    <t>Hallazgo administrativo con presunta Incidencia disciplinaria por baja ejecución presupuestal de los recursos asignados al proyecto de inversión 61 “Fortalecimiento Institucional y Operativo de la Lotería de Bogotá”.</t>
  </si>
  <si>
    <t>Deficiencias en la planeación y en el manejo de los recursos asignados al cumplimiento de las actividades de las metas del proyecto de Inversion.</t>
  </si>
  <si>
    <t>Realizar de manera mensual, seguimiento  al proyecto de inversión, e informar a los directivos y líderes de los procesos el estado del proyecto de inversión con el fin de garantizar la planeación en la  contratación de todos los contratos que hacen parte del proyectos de inversión, relacionados con el Plan de Desarrollo "Bogotá mejor para todos"</t>
  </si>
  <si>
    <t>Cumplimiento del paln de inversión "Bogotá Mejor Para Todos"</t>
  </si>
  <si>
    <t>Profesional de Planeación y  líderes de los proceso.</t>
  </si>
  <si>
    <t xml:space="preserve">Valor de los contratos realizados / valor de recursos asignados al poryecto de inversión durante la vigencia. </t>
  </si>
  <si>
    <t>Con el fin de dar cumplimiento al plan de mejoramiento,  en le marco  del Comité Institucional de Gestión y Desempeño se realizaron las siguientes reuniones de seguimiento 2019 al proyecto de inversión: 31 de julio, agosto 15, septiembre 13, noviembre 18 y diciembre 20 de 2019. La ejecución del proyecto de inversión para la vigencia 2019 fue del 92,9%, comprometeindo recursos por valor de $462,584918 del total de lo presupuestado para la vigencia ($497,800,00). Se resalta que en la auditoría pracicada en el año 2019, la Contraloría cerró todos los hallazgos relacionados con el proyecto de inverisón.</t>
  </si>
  <si>
    <t>Se  adjunta evidencia  del cumplimiento de las actividades previstas y el resultado en la ejecución del Plan de Inversiones; se considera que la acción adelantada se cumplió de manera eficaz y la misma es efectiva para procurar la superación del hallazgo</t>
  </si>
  <si>
    <t xml:space="preserve">3.3.1.2 </t>
  </si>
  <si>
    <t>Hallazgo administrativo con presunta Incidencia disciplinaria por baja ejecución física e ineficacia en el cumplimiento de los objetivos formulados en la meta 2 “Ejecutar 5 Planes de Gestión Operativa” del proyecto de inversión 61 “Fortalecimiento Institucional y Operativo de la Lotería de Bogotá”.</t>
  </si>
  <si>
    <t>Deficiencias en la planeación, en el manejo de los recursos asignados y seguimiento de la gestión contractua en cumplimiento de las actividades de las metas del proyecto de Inversion.</t>
  </si>
  <si>
    <t>Realizar de manera mensual, seguimiento  al proyecto de inversión, e informar a los directivos y líderes de los procesos el nivel de ejecución de los contratos suscritos en desarrollo del proyectos de inversión relacionados con el Plan de Desarrollo "Bogotá mejor para todos"</t>
  </si>
  <si>
    <t>Valor ejecutado   / Valor de los contratos realizados</t>
  </si>
  <si>
    <t xml:space="preserve"> Similar actividad anterior. Se evidencia el cumplimiento de las actividades previstas y el resultado en la ejecución del Plan de Inversiones; se considera que la acción adelantada se cumplió de manera eficaz y la misma es efectiva para procurar la superación del hallazgo</t>
  </si>
  <si>
    <t xml:space="preserve">Auditoría Especial 2018 apuestas </t>
  </si>
  <si>
    <t>3.3.1</t>
  </si>
  <si>
    <t>DEBIDO A LA COMPLEJIDAD DEL PROCESO DE LIQUIDACION DEL IVA, EN JUEGO DE APUESTAS PERMANENTES, FUNDAMENTALMENTE POR EL IMPACTO DE LOS INCENTIVOS  Y PRODUCTOS AUTORIZADOS AL CONCESIONARIO, SE GENERAN DIFICULTADES PARA LA EXPLICACION Y COMPRENSION SOBRE LOS DIFERENTES ELEMENTOS QUE AFECTAN EL PROCESO.</t>
  </si>
  <si>
    <t>DEFINIR UN INSTRUCTIVO, QUE PERMITA UNA MEJOR INTERPRETACION Y FACILIDAD DE RECEPCION DE LA INFORMACION SOBRE LA LIQUIDACION DEL IVA EN EL  JUEGO DE APUESTAS PERMANENTES.</t>
  </si>
  <si>
    <t>INSTRUCTIVO</t>
  </si>
  <si>
    <t>Sistemas y Unidad de Apuestas y Control de Juegos</t>
  </si>
  <si>
    <t>En el mes de febrero de 2019 se elaboró el instructivo y metodología correspondiente</t>
  </si>
  <si>
    <t>Se evidencia la elaboró el instructivo y metodología correspondiente.
Por lo anterior, se considera que la acción adelantada se cumplió de manera eficaz y la misma es efectiva para procurar la superación del hallazgo</t>
  </si>
  <si>
    <t>NO SE CUENTA CON UNA METODOLOGIA ADECUADA PARA TRANSMITIR DE MANERA ACERTIVA A LOS REVISORES EXTERNOS, LA INFORMACION CORRESPONDIENTE AL PROCESO DE LIQUIDACION DEL IVA, EN EL JUEGO DE APUESTAS PERMANENTES  Y DE MANERA PARTICULAR SOBRE EL IMPACTO DE LOS INCENTIVOS Y PRODUCTOS AUTORIZADOS AL CONSECIONARIO EN ESE PROCESO.</t>
  </si>
  <si>
    <t>DEFINIR METODOLOGIA Y CONTENIDO PARA LA CAPACITACION A LOS REVISORES EXTERNOS PARA EL PROCESO DE LIQUIDACION DEL IVA EN EL JUEGO DE APUESTAS PERMANENTES.</t>
  </si>
  <si>
    <t>METODOLOGIA Y CONTENIDO DE CAPACITACION</t>
  </si>
  <si>
    <t>3.3.2</t>
  </si>
  <si>
    <t>EL INSTRUCTIVO DE CALIDAD ESTABLECIDO POR EL GRUPO EMPRESARIAL EN LÍNEA S.A., DENOMINADO "ANULACIÓN Y DEVOLUCIÓN DE FORMULARIOS" CON CÓDIGO GCM-1-08 VERSIÓN 10,  NO TIENE UN TIEMPO ESTIPULADO PARA QUE SE REALICEN EN EL SISTEMA ESTE TIPO DE AJUSTES.</t>
  </si>
  <si>
    <t>SOLICITAR AL CONCESIONARIO AJUSTAR EL INSTRUCTIVO DENOMINADO ANULACIONES Y DEVOLUCIÓN DE FORMULARIOS, PARA QUE ESTABLEZCAN UN TIEMPO MÁXIMO DE 15 DÍAS PARA REALIZAR LOS AJUSTES CORRESPONDIENTES</t>
  </si>
  <si>
    <t>INSTRUCTIVO ACTUALIZADO</t>
  </si>
  <si>
    <t>INSTRUCTIVOACTUALIZADO</t>
  </si>
  <si>
    <t>El Consecionario ajustó el instructivo denominado ANULACIONES Y DEVOLUCIÓN DE FORMULARIOS, donde se estableció un tiempo máximo de 12 días calendario siguientes a la fecha en la cual se realizó la respectiva transacción para realizar los ajustes correspondientes.</t>
  </si>
  <si>
    <t>Se evidencia la elaboró el ajuste al instructivo denominado ANULACIONES Y DEVOLUCIÓN DE FORMULARIOS,.
el cual establece un tiempo máximo de 12 días calendario para realizar los ajustes correspondientes.
Por lo anterior, se considera que la acción adelantada se cumplió de manera eficaz y la misma es efectiva para procurar la superación del hallazgo</t>
  </si>
  <si>
    <t xml:space="preserve">Auditoría Regular Vigencia 2018 - PAD 2019 </t>
  </si>
  <si>
    <t>2019 2019</t>
  </si>
  <si>
    <t>3.3.1.1</t>
  </si>
  <si>
    <t>Registrar como un gasto el pago de transporte por caja menor para asistir a los Sorteos EL DORADO; cuando estos son reintegrados por el Concesionario Grupo Empresarial en Línea S.A.</t>
  </si>
  <si>
    <t>Reclasificar el saldo registrado en la subcuenta 511123 del gasto de transporte al corteo de octubre 31 de 2019, correspondiente al pago a los delegados al sorteo El Dorado.</t>
  </si>
  <si>
    <t>Reclasificación Gastos Transporte El Dorado</t>
  </si>
  <si>
    <t>Unidad Financiera y Contable y Unidad de Recursos Fisicos</t>
  </si>
  <si>
    <t>Valores Cancelados/ Valor reclasificados</t>
  </si>
  <si>
    <t>2019/11/01</t>
  </si>
  <si>
    <t>2019/12/31</t>
  </si>
  <si>
    <t>Con el asiento 2631 de Noviembre/2019, se realizó la recalsificación por valor de $22.280.500</t>
  </si>
  <si>
    <t>Se adjunta  asiento  contable 2631 de Noviembre/2019, por medio del cual se  Reclasifica el saldo registrado en la subcuenta 511123 del gasto de transporte al corteo de octubre 31 de 2019.</t>
  </si>
  <si>
    <t>Efectuar el pago de transporte a los trabajadores delegados para asistir al sorteo EL DORADO a través de orden de pago solicitada por Unidad de Apustas.</t>
  </si>
  <si>
    <t>Circular a delegados del sorteo El Dorado</t>
  </si>
  <si>
    <t>Circular emitida</t>
  </si>
  <si>
    <t>Mediante correo electrónico se cito a los delegados al sorteo eldorado para informarles sobre el pago del transporte</t>
  </si>
  <si>
    <t xml:space="preserve">Se ajunta citación a reunión con todos los funcionarios asignados como delegados para los sorteos de El Dorado, en la que se les informó sobre el ajuste en el procedimiento para el pago de los gastos de transporte.; igualmente archivo plano en el que se evidencia el abono en la cuenta de nómina de cada empleado, por concepto de pago de turnos.
Se considera que la acción propuesta se cumplió de manera eficaz y la misma es efectiva para procurar la superación del hallazgo
</t>
  </si>
  <si>
    <t>3.3.1.6</t>
  </si>
  <si>
    <t>Realizar pagos de premios caducos por los Distribuidores sin que la entidad haya adelantado el proceso de cobro oportunamente.</t>
  </si>
  <si>
    <t>Se efectuara una revisión y análisis de los saldos registrados en esta cuenta con el fin de establecer el saldo real y efectuar los ajustes necesarios</t>
  </si>
  <si>
    <t>Reclasificacion premios caducos</t>
  </si>
  <si>
    <t>Unidad Financiera y Contable - Sistemas</t>
  </si>
  <si>
    <t>Registros Clasificados/Registros por reclasificar</t>
  </si>
  <si>
    <t>2019/12/01</t>
  </si>
  <si>
    <t>2020/02/15</t>
  </si>
  <si>
    <t>Se analizaron los registros y se realizo el correspondiente ajuste</t>
  </si>
  <si>
    <t xml:space="preserve">Pendiente envío de videncia </t>
  </si>
  <si>
    <t>3.3.1.8</t>
  </si>
  <si>
    <t>Indebida constitución de garantías en los créditos hipotecarios</t>
  </si>
  <si>
    <t>Revisar la Resolución N° 51 de 2015, en lo relacionado con el procedimiento de constitución de las garantías de los créditos hipotecarios y emtiir un diagnóstico de si el mismo es suficiente o si necesita realizar ajustes.</t>
  </si>
  <si>
    <t>Diagnóstico</t>
  </si>
  <si>
    <t>Secretaría Jurídica</t>
  </si>
  <si>
    <t>Resolución modificada o diagnóstico</t>
  </si>
  <si>
    <r>
      <rPr>
        <sz val="8"/>
        <color rgb="FFFF0000"/>
        <rFont val="Calibri"/>
        <family val="2"/>
        <scheme val="minor"/>
      </rPr>
      <t>Se reviso y no se requiere efectuar ajuste</t>
    </r>
    <r>
      <rPr>
        <sz val="8"/>
        <color indexed="8"/>
        <rFont val="Calibri"/>
        <family val="2"/>
        <scheme val="minor"/>
      </rPr>
      <t xml:space="preserve">. 
</t>
    </r>
    <r>
      <rPr>
        <sz val="8"/>
        <color rgb="FFFF0000"/>
        <rFont val="Calibri"/>
        <family val="2"/>
        <scheme val="minor"/>
      </rPr>
      <t>Concepto jurídico o documento que soporte el análisi realizado para   sustentar la decisión</t>
    </r>
    <r>
      <rPr>
        <sz val="8"/>
        <color indexed="8"/>
        <rFont val="Calibri"/>
        <family val="2"/>
        <scheme val="minor"/>
      </rPr>
      <t>.</t>
    </r>
  </si>
  <si>
    <t xml:space="preserve">Se adjunta documento de revisión de la Resolución N° 51 de 2015, elaborado por la Secretaría General de la Lotería de Bogotá.
Se verificó la revisión adelantada; se valida el avance reportado. Se considera que la acción propuesta se cumplió de manera eficaz y la misma es efectiva para procurar la superación del hallazgo 
</t>
  </si>
  <si>
    <t>3.3.1.9</t>
  </si>
  <si>
    <t>No tener debidamente identificados, valorizados y clasificados los bienes de la cuenta propiedad planta y equipo, y los de menor cuantía   (valor inferior a 2 SMLMV).</t>
  </si>
  <si>
    <t>Revisar los bienes de propiedad planta y equipo y realizar la reclasificación que de a lugar.</t>
  </si>
  <si>
    <t>Reclasificación de propiedad planta y equipo</t>
  </si>
  <si>
    <t>UnidadesFinanciera y Contable -Recursos Fisicos</t>
  </si>
  <si>
    <t>Acta de Reclasificación y el respectivo soporte</t>
  </si>
  <si>
    <t>2019/11/30</t>
  </si>
  <si>
    <t>Se efectuo revisión de los listados de almacen frente a lo registrado en contabilidad y se determino que en contabilidad no se debe realizar ninguna reclasificación. Se elaboro el acta con fecha diciembre 27/2019</t>
  </si>
  <si>
    <t xml:space="preserve">Se adjunta evidencia Reclasificación gastos transporte y turnos sorteos El dorado apuestas año 2019.
Se verificó la reclasificación adelantada; se valida el avance reportado. Se considera que la acción propuesta se cumplió de manera eficaz y la misma es efectiva para procurar la superación del hallazgo.
Se considera que la acción propuesta se cumplió de manera eficaz y la misma es efectiva para procurar la superación del hallazgo
</t>
  </si>
  <si>
    <t>Solicitar modificación al aplicativo en el módulo de almacén/recursos físicos, generando reporte que discrimine los elementos de contabilidad y almacén.</t>
  </si>
  <si>
    <t>Reporte requerido</t>
  </si>
  <si>
    <t>UnidadesFinanciera y Contable -Recursos Fisicos- Sistemas</t>
  </si>
  <si>
    <t>Reporte generado</t>
  </si>
  <si>
    <t>Con fecha Octubre/2019, mediante correo electrónico se solicito la generación del reporte</t>
  </si>
  <si>
    <t xml:space="preserve">Se adjunta acta de reunión en la que se realizó la validación de la información del listado de bienes que se encuentran en almacén, contra el listado de bienes registrados contablemente, estableciendo que, contablemente sólo se encuentran registrados bienes con valor superior a los 2 SMMLV; por lo tanto, se consideró que no hay lugar a realizar la reclasificación planteada en la acción formulada.
Se considera que la acción propuesta se cumplió de manera eficaz y la misma es efectiva para procurar la superación del hallazgo.
</t>
  </si>
  <si>
    <t>3.3.1.10</t>
  </si>
  <si>
    <t>No tener debidamente identificados, valorizados y clasificados los bienes de la cuenta otros activos – intangibles (1970), y los de menor cuantía (valor inferior a 2 SMLMV).</t>
  </si>
  <si>
    <t>Revisar y dar de baja los bienes intangibles que no esten en uso.</t>
  </si>
  <si>
    <t>Baja de activos intangibles</t>
  </si>
  <si>
    <t>Unidades Financiera y Contable - Recursos Fisicos - Sistemas. Comité Institucional de Gestión</t>
  </si>
  <si>
    <t>Resolución de baja</t>
  </si>
  <si>
    <t>Se efectuo revisión de los listados de almacen para establecer los intangibles que se daran de baja. En acta de fecha diciembre 27/2019.</t>
  </si>
  <si>
    <t xml:space="preserve">
Se adjunta acta de reunión en la que se adelantó la revisión de los listados de almacén y la identificación de los intangibles.  Acta de reunión entre la almacenista y la profesional del área de sistemas, en la que se da concepto para la baja de las licencias relacionadas, Acta de reunión del Comité  Institucional de Gestión y Desempeño . Comité de Inventarios realizada en junio de 2020, en el cual se aprobó la baja de bienes que no se encuentran en uso. Acta de Destrucción de los bienes intangibles</t>
  </si>
  <si>
    <t>3.3.1.14</t>
  </si>
  <si>
    <t>Hallazgo administrativo con presunta incidencia disciplinaria porque la lotería de Bogotá no tiene debidamente identificados, valorizados y clasificados los bienes de la cuenta propiedad planta y equipo, y los de menor cuantía   (valor inferior a 2 SMLMV).</t>
  </si>
  <si>
    <t>Presentar diferencias entre los saldos reportados en tres diferentes fuentes a 31-12-2018 en la cuenta 9120 – pasivos contingentes.</t>
  </si>
  <si>
    <t>Realizar revisión previa a la presentación de los estados financieros con el fin de evitar estos errores de transcripción.</t>
  </si>
  <si>
    <t>Revisión Estados Financieros</t>
  </si>
  <si>
    <t>Estados financieros revisados</t>
  </si>
  <si>
    <t xml:space="preserve">Se realizó el análisi de las cuentas de los estados financieros, para verificar su consistencia; Los estados finencieros fueron publicados y reportados a la Contraloría y a la Dirección Distrital de Contabilidad </t>
  </si>
  <si>
    <t xml:space="preserve">Se remiten Estados Financieros vigencia 2019.
Se considera que la acción propuesta se cumplió de manera eficaz y la misma es efectiva para procurar la superación del hallazgo   
</t>
  </si>
  <si>
    <t>PENDIENTE</t>
  </si>
  <si>
    <t>Solicitar cierre conforme a evidencias</t>
  </si>
  <si>
    <t>3.3.4.1</t>
  </si>
  <si>
    <t>Hallazgo administrativo con presunta incidencia disciplinaria, por la  expedición  de CDPS y el RPS que remplazan  a los que tenían saldo, con vigencia  del año 2018 y no de la vigencia anterior como lo establece la normatividad vigente</t>
  </si>
  <si>
    <t>Por la expedición de CDPs y los RPs que remplazan a los que tenían saldo, con vigencia del año 2018 y no de la vigencia anterior como lo establece la normatividad vigente</t>
  </si>
  <si>
    <t>Revisar y verificar que en la expedición de los CDPs y RPs de Cuentas por Pagar  que en el concepto quede escrito correctamente la vigencia.</t>
  </si>
  <si>
    <t>Revisión y verificación de CDPs Y RPs</t>
  </si>
  <si>
    <t>Listado de CDPs Y RPs</t>
  </si>
  <si>
    <t>2020/01/01</t>
  </si>
  <si>
    <t>2020/01/31</t>
  </si>
  <si>
    <t>En la generación de las CxP, se verifico que el concpto en los CDPs y RPs quedo escrito correctamente la vigencia.</t>
  </si>
  <si>
    <t xml:space="preserve">Se remite Relación de de CDPs Y RPs del periodo enero a marzo de 2020, en el que se puede verificar que se indica de manera expresa la vigencia 2020
Se considera que la acción propuesta se cumplió de manera eficaz y la misma es efectiva para procurar la superación del hallazgo
</t>
  </si>
  <si>
    <t>4.2.1.1</t>
  </si>
  <si>
    <t>Hallazgo administrativo con incidencia fiscal y presunta incidencia disciplinaria  por pago de la sanción impuesta mediante resolución no par 000016 de 11 de enero de 2017 de la superintendencia nacional de salud, por parte de la lotería de Bogotá por valor de $9.374.904</t>
  </si>
  <si>
    <t>No reporte o reporte extemporáneo en los sorteo extraordinarios asociados de la información establecida en la Circular 047 de 2014 modificada por la circular 0005 de 24 de octubre de 2011 de la Superintendencia Nacional de Salud.</t>
  </si>
  <si>
    <t>Elaborar una Política en el caso de los sorteos extraordinarios asociados, en  la que se establezca que en el caso que se genere una sanción por el incumplimiento de los reportes  de la información establecida en la Circular 047 de 2014 modificada por la circular 0005 de 24 de octubre de 2011 u otras que las modifiquen de la Superintendencia Nacional de Salud, la responsabilidad será exclusiva del administrador del sorteo extraordinario.</t>
  </si>
  <si>
    <t>política</t>
  </si>
  <si>
    <t>Gerencia General</t>
  </si>
  <si>
    <t>política emitida</t>
  </si>
  <si>
    <t>2020/06/30</t>
  </si>
  <si>
    <t xml:space="preserve">En ejecución.
En el Comité de Gerencia y en el marco del proceso de empalme, se han revisado los antecedentes; en estas instancias se adelantará el análisis correspondiente, para presentar la propuesta correspondiente ante la Junta Directiva. </t>
  </si>
  <si>
    <t xml:space="preserve">Se encuentra en proceso de revisión y formulación de la propuesta correspondiente, para ser presentada ante la Junta Directiva.
Actividad en término 
</t>
  </si>
  <si>
    <t>Pendiente evidencias</t>
  </si>
  <si>
    <t>4.2.2.1</t>
  </si>
  <si>
    <t>Hallazgo administrativo con incidencia fiscal y presunta incidencia disciplinaria  por pago de la sanción impuesta mediante resolución no par 2507  de 1 de agosto de 2017 de la superintendencia nacional de salud, por parte de la lotería de Bogotá por valor de $33.796.372</t>
  </si>
  <si>
    <t xml:space="preserve">Se encuentra en proceso de revisión y formulación de la propuesta correspondiente, para ser presentada ante la Junta Directiva .
Actividad en término 
</t>
  </si>
  <si>
    <t xml:space="preserve">Auditoría Especial 2019 apuestas </t>
  </si>
  <si>
    <t xml:space="preserve">3.1.1.1. </t>
  </si>
  <si>
    <t>3.1.1.1.Verificados los contratos suscritos entre la Lotería de Bogotá y el Concesionario Grupo Empresarial en Línea S.A. y la firma Impresora Thomas Greg &amp; Sons de Colombia S.A., no se encuentra expresa las obligaciones respecto al cumplimiento legal relacionado con los procedimientos de entrega y recibo a satisfacción de los formularios del juego de apuestas permanentes.</t>
  </si>
  <si>
    <t>Realizar una modificación contractual a los contratos suscritos con la firma impresora Thomas Greg &amp; Sons y del contrato de Concesión Suscrito con el Grupo Empresarial en Línea S.A., en el sentido de establecer obligaciones contractuales garantistas del cumplimiento legal relacionado con los procedimientos de entrega y recibo a satisfacción de los formularios del juego de apuestas permanentes.</t>
  </si>
  <si>
    <t>Contratos modificados</t>
  </si>
  <si>
    <t xml:space="preserve">Gerencia General
Subgerencia General
Secretaría General
Unidad de Apuestas y Control de Juegos </t>
  </si>
  <si>
    <t>Contratos modificados/contratos suscritos entre la Lotería de Bogotá y el Concesionario Grupo Empresarial en Línea S.A. y la firma Impresora Thomas Greg &amp; Sons de Colombia S.A.</t>
  </si>
  <si>
    <t>En reunión de fecha 19 de noviembre de 2019, la Lotería de Bogotá, solicializó al Concesionario Grupo Empresarial en Línea S.A. y a la firma impresora  Thomas Greg &amp; Sons de Colombia S.A., el ajuste al Procedimiento “FACTURACION DE INSTRUMENTOS DE JUEGOS”, aprobado por el Comité Institucional  de Gestión y Desempeño de la Lotería de Bogotá, en sesión del 18 de noviembre de 2019, dado que  las partes concluyeron  que con la modificación de dicho procedimiento,  no era necesario el otrosí a los contratos, sobre la entrega y recibo a satisfacción de los formularios del juego de apuestas permanentes o chance.</t>
  </si>
  <si>
    <r>
      <t xml:space="preserve">Se realizó reunión en la que definió el compromiso acordado entre las partes para la aplicación del procedimiento “FACTURACION DE INSTRUMENTOS DE JUEGOS” y hace innecesario tramitar la suscripción de una modificación contractual, con todas las formalidades. La OCI recomendó   solicitar a al Concesionario Grupo Empresarial en Línea S.A. y a la firma impresora  Thomas Greg &amp; Sons de Colombia S.A. la validación de lo acordado en las reuniones citadas; por parte de los representantes legales o de los funcionarios facultados para tal efecto, de manera tal que el compromiso allí adquirido, tenga el efecto vinculante adecuado y permita sustentar, con mayor claridad la determinación de no tramitar una modificación contractual.
Por lo anterior, se considera que la acción adelantada se cumplió de manera eficaz y la misma es efectiva para procurar la superación del hallazgo. Se adjunta el acta correspondiente, </t>
    </r>
    <r>
      <rPr>
        <sz val="8"/>
        <color rgb="FFFF0000"/>
        <rFont val="Calibri"/>
        <family val="2"/>
        <scheme val="minor"/>
      </rPr>
      <t xml:space="preserve">Pendiente entrega del Acta firmada </t>
    </r>
    <r>
      <rPr>
        <sz val="8"/>
        <color rgb="FF000000"/>
        <rFont val="Calibri"/>
        <family val="2"/>
        <scheme val="minor"/>
      </rPr>
      <t xml:space="preserve">
</t>
    </r>
  </si>
  <si>
    <t>Se debe reportar el 18 de septiembre</t>
  </si>
  <si>
    <t xml:space="preserve">3.1.1.2. </t>
  </si>
  <si>
    <t>3.1.1.2.Verificados los contratos suscritos entre la Lotería de Bogotá y el Concesionario Grupo Empresarial en Línea S.A. y la firma Impresora Thomas Greg &amp; Sons de Colombia S.A., no se encuentra expresa las obligaciones respecto al cumplimiento legal relacionado con los procedimientos de entrega y recibo a satisfacción de los formularios del juego de apuestas permanentes.</t>
  </si>
  <si>
    <r>
      <t xml:space="preserve">Se realizó reunión en la que definió el compromiso acordado entre las partes para la aplicación del procedimiento “FACTURACION DE INSTRUMENTOS DE JUEGOS” y hace innecesario tramitar la suscripción de una modificación contractual, con todas las formalidades. La OCI recomendó   solicitar a al Concesionario Grupo Empresarial en Línea S.A. y a la firma impresora  Thomas Greg &amp; Sons de Colombia S.A. la validación de lo acordado en las reuniones citadas; por parte de los representantes legales o de los funcionarios facultados para tal efecto, de manera tal que el compromiso allí adquirido, tenga el efecto vinculante adecuado y permita sustentar, con mayor claridad la determinación de no tramitar una modificación contractual.
Por lo anterior, se considera que la acción adelantada se cumplió de manera eficaz y la misma es efectiva para procurar la superación del hallazgo. 
</t>
    </r>
    <r>
      <rPr>
        <sz val="8"/>
        <color rgb="FFFF0000"/>
        <rFont val="Calibri"/>
        <family val="2"/>
        <scheme val="minor"/>
      </rPr>
      <t>Pendiente entrega del Acta citada</t>
    </r>
    <r>
      <rPr>
        <sz val="8"/>
        <color theme="1"/>
        <rFont val="Calibri"/>
        <family val="2"/>
        <scheme val="minor"/>
      </rPr>
      <t xml:space="preserve">
</t>
    </r>
  </si>
  <si>
    <t xml:space="preserve">3.3.2.1. </t>
  </si>
  <si>
    <t xml:space="preserve">Conforme a la normatividad vigente, la causación de la facturación de los formularios (orden de pago) se registra  en el momento  de la venta, sin que haya una erogación, dado que el giro efectivo se realiza luego de que se han recibido efectivamente los formularios, tal como lo pudo comprobar la Contraloría. </t>
  </si>
  <si>
    <t>Ajustar el procedimiento “FACTURACION DE INSTRUMENTOS DE JUEGOS” Código: PRO420-193-8, incluyendo la obligación del concesionario de solicitar los formularios antes del 15 de cada mes y que la firma impresora, radique la factura de cobro a más tardar el día 25 de cada mes.</t>
  </si>
  <si>
    <t>Procedimiento actualizado</t>
  </si>
  <si>
    <t>Unidad de Apuestas y Control de Juegos- Oficina de Planeación - Comité Institucional de Gestión y Desempeño</t>
  </si>
  <si>
    <t xml:space="preserve">El ajuste al procdimiento fue aprobado por el CIGD en el mes de noviembre de 2019   </t>
  </si>
  <si>
    <t>Cerrado por Contraloría, informe Auditoría CODIGO 47 Vigencia 2018 PAD 2019 páginas 22-28</t>
  </si>
  <si>
    <t>Auditoría de Desempeño PAD(79)</t>
  </si>
  <si>
    <t>2020 2020</t>
  </si>
  <si>
    <t>3,3,5,1,1</t>
  </si>
  <si>
    <t>En la vigencia 2018, el Concesionario continuo aplicando lo normado en el articulo 22 de la Ley 643 de 2001 y no  aplicó el Decreto 2265 de 2017, expedido el el 29 de diciembre de de 2017, cuya vigencia inició el 1 de enero de 2018.</t>
  </si>
  <si>
    <t>Teniendo en cuenta que la normatividad del Régimen Propio del Monopolio Rentístico de Juegos de Suerte y Azar es cambiante, es necesario que la Lotería de Bogotá como entidad Concedente,  conozca oportunamente dichos cambios, para así darle aplicación según la vigencia y aspectos que contemplen las nuevas normas y de esta forma ejercer una supervisión efectiva.</t>
  </si>
  <si>
    <t>Revisión y control del cambio normativo</t>
  </si>
  <si>
    <t>Subgerencia General Secretaría General Unidad de Apuestas y Control de Juegos</t>
  </si>
  <si>
    <t>Normas revisadas/Normas vigentes</t>
  </si>
  <si>
    <t xml:space="preserve">Se incorporó dentro del contrato de asesoría con la firma Avellaneda, la revisión y actualización del nomograma de la entidad.
Se adjunta el documento  final del nomograma, el cual será publicado en la página web de la entidad y en la intranet.
</t>
  </si>
  <si>
    <t xml:space="preserve">Conocer oportunamente los cambios en el Régimen Propio del Monopolio Rentístico de Juegos de Suerte y Azar, y verificar su comunicación al Concesionario  </t>
  </si>
  <si>
    <t xml:space="preserve">Revisión y control del cambio normativo
</t>
  </si>
  <si>
    <t xml:space="preserve">Normas revisadas y comunicadas  /Normas vigentes
</t>
  </si>
  <si>
    <r>
      <t xml:space="preserve">Se incorporó dentro del contrato de asesoría con la firma Avellaneda, la revisión y actualización del nomograma de la entidad.
Se presentó un primer avance, el cual fue remitido para revisión de los líderes de los procesos. Esta pendiente la incorporación de los ajustes pendientes y la entrega del documento final, el cual será publicado en la página web dela entida y en la intranet
</t>
    </r>
    <r>
      <rPr>
        <sz val="8"/>
        <color rgb="FFFF0000"/>
        <rFont val="Calibri"/>
        <family val="2"/>
        <scheme val="minor"/>
      </rPr>
      <t>Pendiente entrega documento final</t>
    </r>
  </si>
  <si>
    <t xml:space="preserve">Establecer los controles para  efectiva  aplicación de las normas vigentes al momento de realizar la liquidación de las transferencias, según la vigencia y aspectos que contemplen las nuevas normas. </t>
  </si>
  <si>
    <t>Consistencia en liquidación de las transferencias</t>
  </si>
  <si>
    <t>Liquidaciones realizadas con cumplimiento de normas vigentes/Total de liquidaciones realizadas</t>
  </si>
  <si>
    <t>Con el cambio de distribución de las transferencias dispuesto en el Decreto 2265 de 2017, se dispuso un módulo en el aplicativo Chanseguro que permite estimar los DDE esperados para cada una de las entidades de salud. Una vez presentado la Declaración de DDE y el registro diario de venta físico y en Excel por el concesionario se procede a realizar la carga de la información suministrada al aplicativo. Una vez realizado lo anterior, el mismo aplicativo genera la confrontación de la información con la ya obtenida en planos y en LTR el cual marca o identifica si se presenta alguna diferencia. 
Se adjunta a manera de ejemplo la generación de 3 reportes de las 3 opciones que conforma el módulo de DDE que son: 1) Comparativo; 2) DDE Esperados y 3) DDE Consolidado Anual.
Se considera que la acción adelantada se cumplió de manera eficaz y la misma es efectiva para procurar la superación del hallazgo</t>
  </si>
  <si>
    <t>Auditoría Regular Vigencia PAD 2020</t>
  </si>
  <si>
    <t>3.1.3.1</t>
  </si>
  <si>
    <t>Estructuración de los estudios previos sin una adeduada planeación que permita determinar de manera acertiva las necesidades de la entidad.   No se incluyeron la totalidad de los inmuebles propiedad de la Loteria en el presupuesto y en el  contrato de vigilancia previendo el arriendo o venta de los que estan para este fin.</t>
  </si>
  <si>
    <t>Realizar una capacitación sobre selección de contratistas y elaboración de los estudios previos y estudios del sector, dirigida a los diferentes líderes del procesos de la entidad.</t>
  </si>
  <si>
    <t>Capacitación realizada</t>
  </si>
  <si>
    <t>Secretaría General</t>
  </si>
  <si>
    <t>Capacitación realizada / Capacitación programada</t>
  </si>
  <si>
    <t xml:space="preserve">El contenido de la capacitación depende de la aprobación de la modificación al Manual de Contratación. </t>
  </si>
  <si>
    <t>Revisión y ajuste de los controles internos relacionados con la planeación del proceso contractual</t>
  </si>
  <si>
    <t>Número de Procedimiento actualizado y aprobado por el CIGD</t>
  </si>
  <si>
    <t>Procedimiento contractuales actualizado / Procedimiento existente</t>
  </si>
  <si>
    <t>El ajuste al procedimiento esta pendiente de la aprobación del ajuste al Manual de Contratación</t>
  </si>
  <si>
    <t>Realizar el contrato del servicio de vigilancia anual de  la entidad contemplando la totalidad de los inmuebles que deben ser vigilados, previendo en lo terminos de la contratación que la entidad podrá modificar los servicios requeridos, de acuerdo a las necesidades de la Entidad, previa comunicación al contratista.</t>
  </si>
  <si>
    <t>% de inmuebles a vigilar inluidos en las adquiciones de  PAA de la entidad</t>
  </si>
  <si>
    <t>Unidad de recursos físicos</t>
  </si>
  <si>
    <t>inmuebles a vigilar/ inmuebles inluidos en adquisición del PAA</t>
  </si>
  <si>
    <t xml:space="preserve">El contrato de vigilancia se encuentra en vigencia, con fecha de terminación en febrero de 2021. </t>
  </si>
  <si>
    <t xml:space="preserve">El reporte no permite establecer el avance respecto del alcance previsto en el plan de mejora. </t>
  </si>
  <si>
    <t>% de inmuebles a vigilar inluidos en los estudios previos del contrato de vigilancia</t>
  </si>
  <si>
    <t>inmuebles a vigilar/ inmuebles inluidos en estudios previos del contrato de vigilancia</t>
  </si>
  <si>
    <t>% de inmuebles a vigilar inluidos en el contrato de vigilancia</t>
  </si>
  <si>
    <t>inmuebles a vigilar/ inmuebles inluidos en el contrato de vigilancia</t>
  </si>
  <si>
    <t>3.1.3.2</t>
  </si>
  <si>
    <t>Falta de planeación en los estudios previos, especialmente relacionado con la proyección del presupuesto de la contratación con el fin de evitar adiciones contractuales injustificadas.</t>
  </si>
  <si>
    <t>Contrato de suministro de medicamentos acorde a la necesidad institucional, con u presupuesto establecido conforme al estudio de mercado</t>
  </si>
  <si>
    <t>estudio de mercado realizado con base a las adiquisciones históricas</t>
  </si>
  <si>
    <t>Unidad de Talento Humano</t>
  </si>
  <si>
    <t>Estudios previos aprobados / estudios previos acordes con el estudio del mercado</t>
  </si>
  <si>
    <t xml:space="preserve">Sin reporte de avance por parte del área responsable. </t>
  </si>
  <si>
    <t>3.1.3.3</t>
  </si>
  <si>
    <t>No publicación de los contratos en el Secop I con las firmas de las partes.</t>
  </si>
  <si>
    <t>Publicación en la página web de la Entidad de la información de los contratos celebrados, la cual debe incluir el link que dirija al contrato electrónico del Secop II en cumplimiento de la Ley 1712 de 2014 literal e y f.</t>
  </si>
  <si>
    <t>Contratos publicados en el SECOP II (Boton de transparencia páqina Web Lotería.</t>
  </si>
  <si>
    <t>Contratos publicados / Contratos celebrados</t>
  </si>
  <si>
    <t>Se actualizó el cuadro de información de procesos contractuales está en revisión para la publicación en el página web</t>
  </si>
  <si>
    <t>3.1.3.4</t>
  </si>
  <si>
    <t>Politica institucional sobre el manejo y solicitud de garantias no acorde con la dinámica del regimen de contratación privado de la entidad</t>
  </si>
  <si>
    <t>Modificación Manual de contratación en el que se indique los lineamientos mínimos en los procesos contractuales para la exigencia de garantías.</t>
  </si>
  <si>
    <t>Manual de contratación modificado</t>
  </si>
  <si>
    <t>Manual de Contratación modificado y listado de socialización del manual.</t>
  </si>
  <si>
    <t>El Manual de Contratación se encuentra en un 80 % de avance y se encuentra en etapa de revisión</t>
  </si>
  <si>
    <t>3.1.3.5</t>
  </si>
  <si>
    <t>Error involutario en el diligenciamiento del informe de seguimiento por parte del supervisor el cual indicó que era un informe final dado que el pago de la obligación principal se daba con dicho informe y la obligación accesoría continuaba vigente.</t>
  </si>
  <si>
    <t>Mejoramiento de la cultura de autocontrol a través de capacitaciones y campañas de sensibilización.</t>
  </si>
  <si>
    <t>Capacitaciones y campañas de sensibilización implementadas</t>
  </si>
  <si>
    <t>Área de Sistemas  Oficina de Control Interno  Unidad de Talento Humano</t>
  </si>
  <si>
    <t>Número de capacitaciones implementadas/Número de capacitaciones  programadas</t>
  </si>
  <si>
    <t>Campañas de sensibilización implementadas/ Campañas de sensiblilización programadas</t>
  </si>
  <si>
    <t>3.1.3.6</t>
  </si>
  <si>
    <t>Desconocimiento por parte de los Servidores públicos de los deberes y obligaciones del supervisor contractual y de la delimitación del alcance de la supervisión en el caso de supervisiones conjuntas</t>
  </si>
  <si>
    <t>Capacitación a los supervisores sobre deberes en la ejecución y seguimiento contractual</t>
  </si>
  <si>
    <t>Secretaría General 
Unidad de Talento Humano</t>
  </si>
  <si>
    <t>Capacitaciones realizadas / Capacitaciones programadas.</t>
  </si>
  <si>
    <t>Modificación al manual de contratación en el que se incluyan los criterios para la  delimitación del alcance de la supervisiones conjuntas en el anexo de las condiciones contractuales.</t>
  </si>
  <si>
    <t>3.2.1.1.1</t>
  </si>
  <si>
    <t>Los contratos fueron realizados en el mes de diciembre y adicionalmente, en relación con las actividades promocionales realizadas, los ganadores no reclamaron dentro de la vigencia  los premios ganados, afectando el valor de las cuentas por pagar.</t>
  </si>
  <si>
    <t>Realizar seguimiento mensual a la ejecución del proyecto de inversión.</t>
  </si>
  <si>
    <t>Seguimiento mensual al proyecto de inversión.</t>
  </si>
  <si>
    <t>Planeación Estratégica y de Negocios.</t>
  </si>
  <si>
    <t>Segumientos realizados / seguimientos planteada</t>
  </si>
  <si>
    <t>Durante el periodo se han realizado dos reuniones de CIGYD donde se ha manifestado y reiterado la improtancia de cumplir con los compromisos adquiridos en realción con la realziación de los contratos, incluidos en el Proyecto de Inversión. Asi mismo se remitió el informe de Proyecto de Inversión a corte 30de septiembre, que fue socialziado en el mes de octubre de 2020, ene l CIGYD.</t>
  </si>
  <si>
    <t>Incluir dentro de la planeación de actividades la realización de contratos con tiempo de ejecución que garantice que un alto porcentaje (70% mínimo) de los bienes y servicios contratados se ejecuten en la vigencia.</t>
  </si>
  <si>
    <t>Planeación de actividades proyecto de inversión.</t>
  </si>
  <si>
    <t>Actividades realizadas / Actividades programadas en el periodo.</t>
  </si>
  <si>
    <t>En la meta comercial se logró cuplir con la planeaciónn contractual del proyecto de inversión con un cumplimiento a corte octubre del 88,9%, sin embargo en la meta operativa están pendientes de relizar los contratos relacionados con Anáisis de vulnerabilidades por valor de $80 millones de pesos y compra de equipos por valor de $20 millones de pesos, la ejecución a corte ocubre en la meta operativa es del 41,9%. La ejecución del proyecto de inversión es del 68,9% a corte octubre 2020. En realción con los giros, a pesar de haber reiterado en difernetes reuniones l aiprotancia de cuplri con el plan de mejoramiento a corte octubre el nivel de giros del proyecto de inversión es del 24%, 25% para la meta comercial y 20% paea la meta operativa. Se ha reiterado no sólo en los difernetes comités sino tambien en el informe de proyecto de inversión.</t>
  </si>
  <si>
    <t>Seguimiento a giros realizados</t>
  </si>
  <si>
    <t>Giros realizados / Compromisos adquiridos en el periodo.</t>
  </si>
  <si>
    <t>Deficiencia de autocontrol por no corregir el nombre del banco en el auxiliar contable.</t>
  </si>
  <si>
    <t>Revisar mensualmente que en las conciliaciones bancarias los nombre de los bancos registrados en los extractos bancarios estén acordes con los nombre de las cuentas en los libros auxiliares de contabilidad.</t>
  </si>
  <si>
    <t>Conciliaciones Bancarias</t>
  </si>
  <si>
    <t>Unidad Financiera y Contable - Contabilidad</t>
  </si>
  <si>
    <t>Conciliaciones bancarias Revisadas</t>
  </si>
  <si>
    <t xml:space="preserve">Pendiente entrega conciliaciones bancarias de septiembre y octubre 2020 </t>
  </si>
  <si>
    <t>Unidad Financiera y Contable - Contabilidad  Oficina de Control Interno  Unidad de Talento Humano</t>
  </si>
  <si>
    <t xml:space="preserve">Plan de acción </t>
  </si>
  <si>
    <t>3.3.1.2</t>
  </si>
  <si>
    <t>Deficiencia de autocontrol por no verificar los soportes correspondientes en las carpetas de conciliaciones bancarias..</t>
  </si>
  <si>
    <t>3.3.1.3</t>
  </si>
  <si>
    <t>Deficiencia de autocontrol por no verificar los reportes que genera el sistema.  Por inconsistencias presentadas en el software al generar la información financiera, después de haber efectuado el cierre contable.</t>
  </si>
  <si>
    <t>Crear una opción en el sistema administrativo y financiero para efectuar el cierre anual, totalmente diferente al proceso de cierre mensual.</t>
  </si>
  <si>
    <t>Requerimiento funcional</t>
  </si>
  <si>
    <t>Requerimiento efectivo / Requerimiento Solicitado</t>
  </si>
  <si>
    <t>Solicitud Requerimiento</t>
  </si>
  <si>
    <t>Revisión y ajuste al procedimiento de generación de estados financieros para incorporar un control que garantice que la información reportada sea consistente con la información generada en el sistema administrativo y finaciero</t>
  </si>
  <si>
    <t>Procedimiento actualizado / Procedimiento existente</t>
  </si>
  <si>
    <t>3.3.1.4</t>
  </si>
  <si>
    <t>Falta de gestión de cobro oportuna los infractores o conductores responsables del comparendo o un procedimiento establecido para tal fin.</t>
  </si>
  <si>
    <t>Instruir a todos los servidores públicos y contratistas de la entidad, sobre el uso adecuado, manejo y cuidado de los bienes de la entidad, mediante una Circular en la que se indiquen las consecuencias derivadas del incumplimiento de este deber.</t>
  </si>
  <si>
    <t>Circular emitida y entrega</t>
  </si>
  <si>
    <t>Circular Emitida / Circular Socializada</t>
  </si>
  <si>
    <t>Establecer un procedimiento con el fin de estandarizar las actividades y términos a seguir, para que en caso de imposición de multas o sanciones administrativas contra la entidad por el incumplimiento de las normas vigentes; vinculando al servidor y/o contratista que dio lugar a la multa o sanción.</t>
  </si>
  <si>
    <t>Procedimiento elaborado y aprobado por el CIGD</t>
  </si>
  <si>
    <t>Comité Institucional de Gesitón y Desempeño</t>
  </si>
  <si>
    <t>Procedimiento Elaborado / Procedimiento Aprobado</t>
  </si>
  <si>
    <t>Consultar trimestralmente la existencia de comparendos por infracciones de los vehículos de propiedad de la Loteria de Bogotá o sanciones por parte de la Superintendencia Nacional de Salud.</t>
  </si>
  <si>
    <t>consultas de comparendos y sanciones</t>
  </si>
  <si>
    <t>Unidad de recursos físicos  Subgerencia General</t>
  </si>
  <si>
    <t>Consultas realizadas/ consultas programadas</t>
  </si>
  <si>
    <t xml:space="preserve">No se reporta avance por parte del área responsable. </t>
  </si>
  <si>
    <t>3.3.1.5</t>
  </si>
  <si>
    <t>Falta de gestión continua y comunicación efectiva entre las dependencias que participan en los procesos de cobro, registros y reporte de información financiera.</t>
  </si>
  <si>
    <t>Solicitar informe trimestral a la Secretaria general para determinar la viabilidad de cobro o no de cada uno de los procesos que se encuentran en cobro jurídico</t>
  </si>
  <si>
    <t>Informe</t>
  </si>
  <si>
    <t>Unidad Financiera y Contable - Contabilidad - Secretaria General</t>
  </si>
  <si>
    <t>Informes recibidos / Informes solicitados</t>
  </si>
  <si>
    <t>Informar al Comité de Sostenibilidad Contable sobre el estado de los procesos de cobro vigentes, para que se tomen determinaciones respecto a la depuración a que haya lugar.</t>
  </si>
  <si>
    <t>Informes presentados al comité</t>
  </si>
  <si>
    <t>Unidad Financiera y Contable - Contabilidad - Comité de Sostenibilidad Contable</t>
  </si>
  <si>
    <t>Acta de Comité</t>
  </si>
  <si>
    <t>Deficiencia en el seguimiento por parte de la Lotería de Bogotá en las obligaciones de los representantes de los consorcios para el trámite de la liquidación de los respectivos convenios.</t>
  </si>
  <si>
    <t>Culminar las gestiones adelantadas para suscribir las actas de cierre del expediente contractual de los convenios interadministrativos SEN 2013 y 2014.</t>
  </si>
  <si>
    <t>Actas de Cierre.</t>
  </si>
  <si>
    <t>Expedientes contractuales cerrados / Convenios pendientes de cierre.</t>
  </si>
  <si>
    <t>Enviar copia de las actas</t>
  </si>
  <si>
    <t>3.3.3.1</t>
  </si>
  <si>
    <t>Porque solo se tenian en consideración los indicadores del Consejo Nacional de Juegos de Suerte y Azar.</t>
  </si>
  <si>
    <t>Establecer los indicadores financieros que sean necesarios con el fin de mostrar la situación económico financiero de la entidad a un corte determinado, que ayude a la toma de decisiones por la gerencia</t>
  </si>
  <si>
    <t>Indicadores Financieros</t>
  </si>
  <si>
    <t>Indicadores evaluados / Indicadores establecidos</t>
  </si>
  <si>
    <t>Enviar copia de los indicadores</t>
  </si>
  <si>
    <t>Deficiencia de autocontrol por falta de gestión al no efectuar el recaudo oportuno de la disponibilidad inicial de la Lotería.</t>
  </si>
  <si>
    <t>Una vez se realice el ajuste para establecer la Disponibilidad Inicial, realizar el recaudo de dicha disponibilidad y verificar que se vea reflejada en la ejecución del mes en el cual se haya recaudado y en el recaudo acumulado de los siguientes meses.</t>
  </si>
  <si>
    <t>Recaudo de Disponibilidad Inicial</t>
  </si>
  <si>
    <t>Disponibilidad recaudada / Disponibilidad programada</t>
  </si>
  <si>
    <t>Remitir evidencia ejecución pptal</t>
  </si>
  <si>
    <t>Número de capacitaciones implementadas/Número de capacitaciones  programadas.</t>
  </si>
  <si>
    <t>3.3.4.3</t>
  </si>
  <si>
    <t>Deficiencia de autocontrol que dio lugar a la baja ejecución de giros en los rubros de gastos de operación e inversión.</t>
  </si>
  <si>
    <t>Requerir a los supervisores de los contratos, el trámite oportuno de las ordenes de pago de las facturas y/o cuentas de cobro a su cargo, para que al cierre de la vigencia fiscal haya un cumplimiento de por lo menos el 70% de los giros sobre los compromisos.</t>
  </si>
  <si>
    <t>Porcentaje de ejecución de giros acumulados</t>
  </si>
  <si>
    <t>Unidad Financiera y Contable -Profesional de Presupuesto</t>
  </si>
  <si>
    <t>Total de ejecución de giros acumulados al cierre de la vigencia &gt;70%</t>
  </si>
  <si>
    <t>Memorandos y circulares</t>
  </si>
  <si>
    <t>Implementar el plan de depuración de las cuentas por pagar presupuestales de las vigencias anteriores</t>
  </si>
  <si>
    <t>Cuentas por pagar depuradas</t>
  </si>
  <si>
    <t>Cuentas por pagar depuradas / Cuentas por pagar pendientes a la fecha de corte.</t>
  </si>
  <si>
    <t xml:space="preserve">Reporte de avance </t>
  </si>
  <si>
    <t>AUDITORÍA</t>
  </si>
  <si>
    <t>N° HALLAZGOS / OBSERVACIONES</t>
  </si>
  <si>
    <t>N° ACCIONES</t>
  </si>
  <si>
    <t xml:space="preserve">CERRADAS </t>
  </si>
  <si>
    <t>CUMPLIDO PENDIENTE DE CIERRE</t>
  </si>
  <si>
    <t>EN EJECUCIÓN</t>
  </si>
  <si>
    <t>EN EJECUCIÓN SIN REPORTE DE AVANCE</t>
  </si>
  <si>
    <t>INCUMPLIDAS</t>
  </si>
  <si>
    <t>EN EJECUCIÓN TERMINO VENCIDO</t>
  </si>
  <si>
    <t xml:space="preserve">Auditoría Especial 2018 apuestas (067) </t>
  </si>
  <si>
    <t xml:space="preserve">Auditoría Regular Vigencia 2017 - PAD 2018 (070) </t>
  </si>
  <si>
    <t xml:space="preserve">Auditoría Especial 2019 apuestas (44) </t>
  </si>
  <si>
    <t>Auditoría Regular Vigencia 2018 - PAD 2019(47)</t>
  </si>
  <si>
    <t>PAD(79)</t>
  </si>
  <si>
    <t>Auditoría Regular Vigencia PAD 2020 (86)</t>
  </si>
  <si>
    <t>TOTAL</t>
  </si>
  <si>
    <t>Se cerraron 39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</si>
</sst>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0.000"/>
  </numFmts>
  <fonts count="28"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b/>
      <sz val="8"/>
      <color rgb="FF000000"/>
      <name val="Calibri"/>
      <family val="2"/>
      <scheme val="minor"/>
    </font>
    <font>
      <sz val="10"/>
      <name val="Arial"/>
      <family val="2"/>
    </font>
    <font>
      <sz val="8"/>
      <name val="Calibri"/>
      <family val="2"/>
      <scheme val="minor"/>
    </font>
    <font>
      <sz val="11"/>
      <color indexed="8"/>
      <name val="Calibri"/>
      <family val="2"/>
      <scheme val="minor"/>
    </font>
    <font>
      <sz val="8"/>
      <color indexed="8"/>
      <name val="Calibri"/>
      <family val="2"/>
      <scheme val="minor"/>
    </font>
    <font>
      <sz val="8"/>
      <color rgb="FFFF0000"/>
      <name val="Calibri"/>
      <family val="2"/>
      <scheme val="minor"/>
    </font>
    <font>
      <sz val="8"/>
      <color indexed="10"/>
      <name val="Calibri"/>
      <family val="2"/>
      <scheme val="minor"/>
    </font>
    <font>
      <sz val="8"/>
      <color rgb="FF000000"/>
      <name val="Calibri"/>
      <family val="2"/>
      <scheme val="minor"/>
    </font>
    <font>
      <b/>
      <sz val="8"/>
      <color indexed="8"/>
      <name val="Calibri"/>
      <family val="2"/>
      <scheme val="minor"/>
    </font>
    <font>
      <sz val="8"/>
      <color indexed="8"/>
      <name val="Calibri Light"/>
      <family val="2"/>
      <scheme val="major"/>
    </font>
    <font>
      <sz val="9"/>
      <color theme="1"/>
      <name val="Arial"/>
      <family val="2"/>
    </font>
    <font>
      <sz val="9"/>
      <color theme="1"/>
      <name val="Calibri"/>
      <family val="2"/>
      <scheme val="minor"/>
    </font>
    <font>
      <sz val="9"/>
      <color indexed="8"/>
      <name val="Arial"/>
      <family val="2"/>
    </font>
    <font>
      <sz val="9"/>
      <name val="Calibri"/>
      <family val="2"/>
      <scheme val="minor"/>
    </font>
    <font>
      <sz val="9"/>
      <name val="Arial"/>
      <family val="2"/>
    </font>
    <font>
      <sz val="9"/>
      <color indexed="8"/>
      <name val="Calibri"/>
      <family val="2"/>
      <scheme val="minor"/>
    </font>
    <font>
      <b/>
      <sz val="7"/>
      <color rgb="FF000000"/>
      <name val="Arial"/>
      <family val="2"/>
    </font>
    <font>
      <b/>
      <sz val="6"/>
      <color rgb="FF000000"/>
      <name val="Arial"/>
      <family val="2"/>
    </font>
    <font>
      <sz val="18"/>
      <name val="Arial"/>
      <family val="2"/>
    </font>
    <font>
      <sz val="9"/>
      <color rgb="FF000000"/>
      <name val="Arial"/>
      <family val="2"/>
    </font>
    <font>
      <sz val="7"/>
      <color rgb="FF000000"/>
      <name val="Arial"/>
      <family val="2"/>
    </font>
    <font>
      <sz val="7"/>
      <name val="Arial"/>
      <family val="2"/>
    </font>
    <font>
      <sz val="8"/>
      <color rgb="FF000000"/>
      <name val="Calibri"/>
      <family val="2"/>
    </font>
    <font>
      <b/>
      <sz val="7"/>
      <name val="Arial"/>
      <family val="2"/>
    </font>
  </fonts>
  <fills count="30">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FFC000"/>
        <bgColor indexed="26"/>
      </patternFill>
    </fill>
    <fill>
      <patternFill patternType="solid">
        <fgColor rgb="FFFF0000"/>
        <bgColor indexed="64"/>
      </patternFill>
    </fill>
    <fill>
      <patternFill patternType="solid">
        <fgColor rgb="FFFF6600"/>
        <bgColor indexed="64"/>
      </patternFill>
    </fill>
    <fill>
      <patternFill patternType="solid">
        <fgColor rgb="FF00B0F0"/>
        <bgColor indexed="64"/>
      </patternFill>
    </fill>
    <fill>
      <patternFill patternType="solid">
        <fgColor indexed="9"/>
      </patternFill>
    </fill>
    <fill>
      <patternFill patternType="solid">
        <fgColor rgb="FF5B9BD5"/>
        <bgColor indexed="64"/>
      </patternFill>
    </fill>
    <fill>
      <patternFill patternType="solid">
        <fgColor theme="0" tint="-4.9989318521683403E-2"/>
        <bgColor indexed="64"/>
      </patternFill>
    </fill>
    <fill>
      <patternFill patternType="solid">
        <fgColor rgb="FFD2DEEF"/>
        <bgColor indexed="64"/>
      </patternFill>
    </fill>
    <fill>
      <patternFill patternType="solid">
        <fgColor rgb="FF0070C0"/>
        <bgColor indexed="64"/>
      </patternFill>
    </fill>
  </fills>
  <borders count="14">
    <border>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top style="medium">
        <color rgb="FFFFFFFF"/>
      </top>
      <bottom style="thick">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medium">
        <color rgb="FFFFFFFF"/>
      </left>
      <right style="medium">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s>
  <cellStyleXfs count="4">
    <xf numFmtId="0" fontId="0" fillId="0" borderId="0"/>
    <xf numFmtId="9" fontId="1" fillId="0" borderId="0" applyFont="0" applyFill="0" applyBorder="0" applyAlignment="0" applyProtection="0"/>
    <xf numFmtId="0" fontId="5" fillId="0" borderId="0"/>
    <xf numFmtId="0" fontId="7" fillId="0" borderId="0"/>
  </cellStyleXfs>
  <cellXfs count="214">
    <xf numFmtId="0" fontId="0" fillId="0" borderId="0" xfId="0"/>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6"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8" borderId="0" xfId="0" applyFont="1" applyFill="1" applyBorder="1" applyAlignment="1">
      <alignment horizontal="center" vertical="center"/>
    </xf>
    <xf numFmtId="0" fontId="3" fillId="0" borderId="0" xfId="0" applyFont="1" applyBorder="1" applyAlignment="1">
      <alignment vertical="center"/>
    </xf>
    <xf numFmtId="0" fontId="2" fillId="2"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11" borderId="0" xfId="0" applyFont="1" applyFill="1" applyBorder="1" applyAlignment="1">
      <alignment horizontal="center" vertical="center" wrapText="1"/>
    </xf>
    <xf numFmtId="0" fontId="2" fillId="12" borderId="0"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14" borderId="0" xfId="0" applyFont="1" applyFill="1" applyBorder="1" applyAlignment="1">
      <alignment horizontal="center" vertical="center" wrapText="1"/>
    </xf>
    <xf numFmtId="0" fontId="3" fillId="15"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3" fillId="0" borderId="0" xfId="0" applyFont="1" applyBorder="1" applyAlignment="1">
      <alignment horizontal="center" vertical="center"/>
    </xf>
    <xf numFmtId="0" fontId="4" fillId="0" borderId="0" xfId="0" applyFont="1" applyAlignment="1">
      <alignment horizontal="center" vertical="center" wrapText="1"/>
    </xf>
    <xf numFmtId="0" fontId="3" fillId="0" borderId="0" xfId="0" applyNumberFormat="1" applyFont="1" applyFill="1" applyBorder="1" applyAlignment="1">
      <alignment horizontal="center" vertical="center"/>
    </xf>
    <xf numFmtId="0" fontId="3" fillId="0" borderId="0" xfId="0" applyFont="1" applyBorder="1" applyAlignment="1">
      <alignment horizontal="center" vertical="center" wrapText="1"/>
    </xf>
    <xf numFmtId="0" fontId="6" fillId="0" borderId="0" xfId="2" applyFont="1" applyFill="1" applyBorder="1" applyAlignment="1">
      <alignment horizontal="left" vertical="center" wrapText="1"/>
    </xf>
    <xf numFmtId="0" fontId="6" fillId="0" borderId="0" xfId="2" applyNumberFormat="1" applyFont="1" applyFill="1" applyBorder="1" applyAlignment="1">
      <alignment horizontal="left" vertical="center" wrapText="1"/>
    </xf>
    <xf numFmtId="0" fontId="8" fillId="0" borderId="0" xfId="3"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xf>
    <xf numFmtId="0" fontId="6" fillId="0" borderId="0" xfId="2" applyNumberFormat="1" applyFont="1" applyFill="1" applyBorder="1" applyAlignment="1">
      <alignment horizontal="center" vertical="center" wrapText="1"/>
    </xf>
    <xf numFmtId="9" fontId="3" fillId="0" borderId="0" xfId="1" applyFont="1" applyFill="1" applyBorder="1" applyAlignment="1">
      <alignment horizontal="center" vertical="center"/>
    </xf>
    <xf numFmtId="164" fontId="8" fillId="0" borderId="0"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lignment horizontal="center" vertical="center"/>
    </xf>
    <xf numFmtId="0" fontId="3" fillId="16" borderId="0" xfId="0" applyFont="1" applyFill="1" applyBorder="1" applyAlignment="1" applyProtection="1">
      <alignment horizontal="left" vertical="center" wrapText="1"/>
      <protection locked="0"/>
    </xf>
    <xf numFmtId="0" fontId="3" fillId="0" borderId="0" xfId="0" applyFont="1" applyFill="1" applyBorder="1" applyAlignment="1">
      <alignment horizontal="center" vertical="center"/>
    </xf>
    <xf numFmtId="2" fontId="3" fillId="0" borderId="0" xfId="0" applyNumberFormat="1" applyFont="1" applyFill="1" applyBorder="1" applyAlignment="1" applyProtection="1">
      <alignment horizontal="center" vertical="center"/>
      <protection locked="0"/>
    </xf>
    <xf numFmtId="9" fontId="3" fillId="0" borderId="0" xfId="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16" borderId="0" xfId="0" applyFont="1" applyFill="1" applyBorder="1" applyAlignment="1">
      <alignment horizontal="left" vertical="center" wrapText="1"/>
    </xf>
    <xf numFmtId="0" fontId="6" fillId="0" borderId="0" xfId="0" applyFont="1" applyFill="1" applyBorder="1" applyAlignment="1" applyProtection="1">
      <alignment horizontal="center" vertical="center"/>
      <protection locked="0"/>
    </xf>
    <xf numFmtId="0" fontId="3" fillId="0" borderId="0" xfId="0" applyFont="1" applyBorder="1" applyAlignment="1">
      <alignment horizontal="center" vertical="center" wrapText="1"/>
    </xf>
    <xf numFmtId="0" fontId="3" fillId="0" borderId="0" xfId="0" applyFont="1" applyFill="1" applyBorder="1" applyAlignment="1">
      <alignment vertical="center"/>
    </xf>
    <xf numFmtId="0" fontId="3" fillId="17" borderId="0" xfId="0" applyFont="1" applyFill="1" applyBorder="1" applyAlignment="1" applyProtection="1">
      <alignment horizontal="left" vertical="center" wrapText="1"/>
      <protection locked="0"/>
    </xf>
    <xf numFmtId="0" fontId="3" fillId="0" borderId="0" xfId="0" applyNumberFormat="1" applyFont="1" applyFill="1" applyBorder="1" applyAlignment="1">
      <alignment horizontal="center" vertical="center"/>
    </xf>
    <xf numFmtId="0" fontId="3" fillId="18" borderId="0" xfId="0" applyFont="1" applyFill="1" applyBorder="1" applyAlignment="1">
      <alignment horizontal="center" vertical="center"/>
    </xf>
    <xf numFmtId="0" fontId="3" fillId="0" borderId="0" xfId="0" applyFont="1" applyBorder="1" applyAlignment="1">
      <alignment horizontal="left" vertical="center" wrapText="1"/>
    </xf>
    <xf numFmtId="0" fontId="8" fillId="0" borderId="0" xfId="3" applyFont="1" applyFill="1" applyBorder="1" applyAlignment="1">
      <alignment horizontal="left" vertical="center" wrapText="1"/>
    </xf>
    <xf numFmtId="0" fontId="8" fillId="0" borderId="0" xfId="3" applyFont="1" applyFill="1" applyBorder="1" applyAlignment="1">
      <alignment horizontal="center" vertical="center" wrapText="1"/>
    </xf>
    <xf numFmtId="0" fontId="8" fillId="0" borderId="0" xfId="3" applyFont="1" applyFill="1" applyBorder="1" applyAlignment="1" applyProtection="1">
      <alignment vertical="center" wrapText="1"/>
      <protection locked="0"/>
    </xf>
    <xf numFmtId="0" fontId="8" fillId="0" borderId="0" xfId="3" applyFont="1" applyFill="1" applyBorder="1" applyAlignment="1" applyProtection="1">
      <alignment horizontal="left" vertical="center" wrapText="1"/>
      <protection locked="0"/>
    </xf>
    <xf numFmtId="0" fontId="3" fillId="19" borderId="0" xfId="0" applyFont="1" applyFill="1" applyBorder="1" applyAlignment="1">
      <alignment horizontal="center" vertical="center" wrapText="1"/>
    </xf>
    <xf numFmtId="0" fontId="3" fillId="18" borderId="0" xfId="0" applyFont="1" applyFill="1" applyBorder="1" applyAlignment="1">
      <alignment horizontal="center" vertical="center"/>
    </xf>
    <xf numFmtId="0" fontId="6" fillId="0" borderId="0" xfId="3" applyFont="1" applyFill="1" applyBorder="1" applyAlignment="1" applyProtection="1">
      <alignment horizontal="left" vertical="center" wrapText="1"/>
      <protection locked="0"/>
    </xf>
    <xf numFmtId="0" fontId="9" fillId="19"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6" fillId="0" borderId="0" xfId="3" applyFont="1" applyBorder="1" applyAlignment="1">
      <alignment vertical="center" wrapText="1"/>
    </xf>
    <xf numFmtId="0" fontId="6" fillId="0" borderId="0" xfId="3" applyFont="1" applyFill="1" applyBorder="1" applyAlignment="1">
      <alignment horizontal="left" vertical="center" wrapText="1"/>
    </xf>
    <xf numFmtId="9" fontId="6" fillId="0" borderId="0" xfId="3" applyNumberFormat="1" applyFont="1" applyFill="1" applyBorder="1" applyAlignment="1">
      <alignment horizontal="center" vertical="center" wrapText="1"/>
    </xf>
    <xf numFmtId="0" fontId="6" fillId="0" borderId="0" xfId="3" applyFont="1" applyFill="1" applyBorder="1" applyAlignment="1">
      <alignment horizontal="center" vertical="center" wrapText="1"/>
    </xf>
    <xf numFmtId="0" fontId="3" fillId="17" borderId="0" xfId="0" applyFont="1" applyFill="1" applyBorder="1" applyAlignment="1">
      <alignment horizontal="left" vertical="center" wrapText="1"/>
    </xf>
    <xf numFmtId="0" fontId="9" fillId="16" borderId="0" xfId="0" applyFont="1" applyFill="1" applyBorder="1" applyAlignment="1">
      <alignment horizontal="left" vertical="center" wrapText="1"/>
    </xf>
    <xf numFmtId="0" fontId="11" fillId="0" borderId="0" xfId="3" applyFont="1" applyBorder="1" applyAlignment="1">
      <alignment vertical="center" wrapText="1"/>
    </xf>
    <xf numFmtId="0" fontId="8" fillId="0" borderId="0" xfId="3" applyFont="1" applyBorder="1" applyAlignment="1">
      <alignment vertical="center" wrapText="1"/>
    </xf>
    <xf numFmtId="0" fontId="6" fillId="20" borderId="0" xfId="2" applyFont="1" applyFill="1" applyBorder="1" applyAlignment="1">
      <alignment horizontal="left" vertical="center" wrapText="1"/>
    </xf>
    <xf numFmtId="0" fontId="6" fillId="21" borderId="0" xfId="2" applyNumberFormat="1" applyFont="1" applyFill="1" applyBorder="1" applyAlignment="1">
      <alignment horizontal="left" vertical="center" wrapText="1"/>
    </xf>
    <xf numFmtId="0" fontId="3" fillId="19" borderId="0" xfId="0" applyFont="1" applyFill="1" applyBorder="1" applyAlignment="1">
      <alignment horizontal="left" vertical="center" wrapText="1"/>
    </xf>
    <xf numFmtId="0" fontId="6" fillId="20" borderId="0" xfId="2" applyFont="1" applyFill="1" applyBorder="1" applyAlignment="1">
      <alignment horizontal="center" vertical="center" wrapText="1"/>
    </xf>
    <xf numFmtId="0" fontId="9" fillId="21" borderId="0" xfId="2" applyNumberFormat="1" applyFont="1" applyFill="1" applyBorder="1" applyAlignment="1">
      <alignment horizontal="left" vertical="center" wrapText="1"/>
    </xf>
    <xf numFmtId="0" fontId="9" fillId="0" borderId="0" xfId="2" applyNumberFormat="1" applyFont="1" applyFill="1" applyBorder="1" applyAlignment="1">
      <alignment horizontal="center" vertical="center" wrapText="1"/>
    </xf>
    <xf numFmtId="0" fontId="8" fillId="0" borderId="0" xfId="3" applyFont="1" applyBorder="1" applyAlignment="1">
      <alignment horizontal="center" vertical="center" wrapText="1"/>
    </xf>
    <xf numFmtId="0" fontId="6" fillId="0" borderId="0" xfId="2" applyFont="1" applyFill="1" applyBorder="1" applyAlignment="1">
      <alignment horizontal="center" vertical="center" wrapText="1"/>
    </xf>
    <xf numFmtId="0" fontId="11" fillId="20" borderId="0" xfId="3" applyFont="1" applyFill="1" applyBorder="1" applyAlignment="1">
      <alignment vertical="center" wrapText="1"/>
    </xf>
    <xf numFmtId="0" fontId="3" fillId="22" borderId="0" xfId="0" applyFont="1" applyFill="1" applyBorder="1" applyAlignment="1">
      <alignment horizontal="left" vertical="center"/>
    </xf>
    <xf numFmtId="0" fontId="11" fillId="23" borderId="0" xfId="3" applyFont="1" applyFill="1" applyBorder="1" applyAlignment="1">
      <alignment vertical="center" wrapText="1"/>
    </xf>
    <xf numFmtId="0" fontId="6" fillId="23" borderId="0" xfId="2" applyNumberFormat="1" applyFont="1" applyFill="1" applyBorder="1" applyAlignment="1">
      <alignment horizontal="left" vertical="center" wrapText="1"/>
    </xf>
    <xf numFmtId="0" fontId="9" fillId="23" borderId="0" xfId="2" applyNumberFormat="1" applyFont="1" applyFill="1" applyBorder="1" applyAlignment="1">
      <alignment horizontal="center" vertical="center" wrapText="1"/>
    </xf>
    <xf numFmtId="0" fontId="3" fillId="23" borderId="0" xfId="0" applyFont="1" applyFill="1" applyBorder="1" applyAlignment="1" applyProtection="1">
      <alignment horizontal="center" vertical="center" wrapText="1"/>
      <protection locked="0"/>
    </xf>
    <xf numFmtId="0" fontId="3" fillId="23" borderId="0" xfId="0" applyFont="1" applyFill="1" applyBorder="1" applyAlignment="1">
      <alignment horizontal="center" vertical="center"/>
    </xf>
    <xf numFmtId="0" fontId="6" fillId="23" borderId="0" xfId="2" applyNumberFormat="1" applyFont="1" applyFill="1" applyBorder="1" applyAlignment="1">
      <alignment horizontal="center" vertical="center" wrapText="1"/>
    </xf>
    <xf numFmtId="9" fontId="3" fillId="23" borderId="0" xfId="1" applyFont="1" applyFill="1" applyBorder="1" applyAlignment="1">
      <alignment horizontal="center" vertical="center"/>
    </xf>
    <xf numFmtId="164" fontId="8" fillId="23" borderId="0" xfId="0" applyNumberFormat="1" applyFont="1" applyFill="1" applyBorder="1" applyAlignment="1" applyProtection="1">
      <alignment horizontal="center" vertical="center" wrapText="1"/>
      <protection locked="0"/>
    </xf>
    <xf numFmtId="14" fontId="3" fillId="23" borderId="0" xfId="0" applyNumberFormat="1" applyFont="1" applyFill="1" applyBorder="1" applyAlignment="1">
      <alignment horizontal="center" vertical="center"/>
    </xf>
    <xf numFmtId="2" fontId="3" fillId="23" borderId="0" xfId="0" applyNumberFormat="1" applyFont="1" applyFill="1" applyBorder="1" applyAlignment="1" applyProtection="1">
      <alignment horizontal="center" vertical="center"/>
      <protection locked="0"/>
    </xf>
    <xf numFmtId="9" fontId="3" fillId="23" borderId="0" xfId="1" applyFont="1" applyFill="1" applyBorder="1" applyAlignment="1" applyProtection="1">
      <alignment horizontal="center" vertical="center"/>
      <protection locked="0"/>
    </xf>
    <xf numFmtId="0" fontId="12" fillId="0" borderId="0" xfId="0" applyFont="1" applyFill="1" applyBorder="1" applyAlignment="1">
      <alignment vertical="center" textRotation="180"/>
    </xf>
    <xf numFmtId="0" fontId="3" fillId="19" borderId="0" xfId="0" applyFont="1" applyFill="1" applyBorder="1" applyAlignment="1">
      <alignment horizontal="center" vertical="center"/>
    </xf>
    <xf numFmtId="0" fontId="11" fillId="0" borderId="0" xfId="3" applyFont="1" applyBorder="1" applyAlignment="1">
      <alignment horizontal="center" vertical="center" wrapText="1"/>
    </xf>
    <xf numFmtId="0" fontId="11" fillId="0" borderId="0" xfId="3" applyFont="1" applyFill="1" applyBorder="1" applyAlignment="1">
      <alignment horizontal="left" vertical="center" wrapText="1"/>
    </xf>
    <xf numFmtId="9" fontId="11" fillId="0" borderId="0" xfId="3" applyNumberFormat="1" applyFont="1" applyFill="1" applyBorder="1" applyAlignment="1">
      <alignment horizontal="center" vertical="center" wrapText="1"/>
    </xf>
    <xf numFmtId="0" fontId="11" fillId="0" borderId="0" xfId="3"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18" borderId="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left" vertical="center" wrapText="1"/>
    </xf>
    <xf numFmtId="0" fontId="8" fillId="0" borderId="0" xfId="0" applyFont="1" applyFill="1" applyBorder="1" applyAlignment="1">
      <alignment horizontal="center" vertical="center" wrapText="1"/>
    </xf>
    <xf numFmtId="14" fontId="6" fillId="0" borderId="0" xfId="0" applyNumberFormat="1" applyFont="1" applyFill="1" applyBorder="1" applyAlignment="1" applyProtection="1">
      <alignment horizontal="center" vertical="center" wrapText="1"/>
      <protection locked="0"/>
    </xf>
    <xf numFmtId="14" fontId="6" fillId="0" borderId="0" xfId="0" applyNumberFormat="1" applyFont="1" applyFill="1" applyBorder="1" applyAlignment="1" applyProtection="1">
      <alignment horizontal="center" vertical="center" wrapText="1"/>
    </xf>
    <xf numFmtId="0" fontId="3" fillId="0" borderId="0" xfId="0" applyFont="1" applyFill="1" applyBorder="1" applyAlignment="1">
      <alignment vertical="center" wrapText="1"/>
    </xf>
    <xf numFmtId="0" fontId="3" fillId="16" borderId="0" xfId="0" applyFont="1" applyFill="1" applyBorder="1" applyAlignment="1">
      <alignment vertical="center" wrapText="1"/>
    </xf>
    <xf numFmtId="0" fontId="6" fillId="0" borderId="0" xfId="0" applyFont="1" applyFill="1" applyBorder="1" applyAlignment="1" applyProtection="1">
      <alignment vertical="center" wrapText="1"/>
      <protection locked="0"/>
    </xf>
    <xf numFmtId="14" fontId="3" fillId="0" borderId="0" xfId="0" applyNumberFormat="1" applyFont="1" applyFill="1" applyBorder="1" applyAlignment="1" applyProtection="1">
      <alignment horizontal="center" vertical="center"/>
      <protection locked="0"/>
    </xf>
    <xf numFmtId="14" fontId="3" fillId="0" borderId="0" xfId="0" applyNumberFormat="1" applyFont="1" applyFill="1" applyBorder="1" applyAlignment="1" applyProtection="1">
      <alignment horizontal="center" vertical="center" wrapText="1"/>
      <protection locked="0"/>
    </xf>
    <xf numFmtId="2" fontId="3" fillId="0" borderId="0" xfId="0" applyNumberFormat="1" applyFont="1" applyFill="1" applyBorder="1" applyAlignment="1" applyProtection="1">
      <alignment horizontal="center" vertical="center" wrapText="1"/>
      <protection locked="0"/>
    </xf>
    <xf numFmtId="9" fontId="3" fillId="0" borderId="0" xfId="0" applyNumberFormat="1" applyFont="1" applyFill="1" applyBorder="1" applyAlignment="1" applyProtection="1">
      <alignment horizontal="center" vertical="center" wrapText="1"/>
      <protection locked="0"/>
    </xf>
    <xf numFmtId="9" fontId="3" fillId="0" borderId="0" xfId="0" applyNumberFormat="1" applyFont="1" applyFill="1" applyBorder="1" applyAlignment="1" applyProtection="1">
      <alignment horizontal="center" vertical="center"/>
      <protection locked="0"/>
    </xf>
    <xf numFmtId="0" fontId="6" fillId="0" borderId="0" xfId="0" applyFont="1" applyFill="1" applyBorder="1" applyAlignment="1">
      <alignment vertical="center" wrapText="1"/>
    </xf>
    <xf numFmtId="2" fontId="3" fillId="0" borderId="0" xfId="0" applyNumberFormat="1" applyFont="1" applyFill="1" applyBorder="1" applyAlignment="1">
      <alignment horizontal="center" vertical="center"/>
    </xf>
    <xf numFmtId="0" fontId="3" fillId="0" borderId="0" xfId="0" applyFont="1" applyFill="1" applyBorder="1" applyAlignment="1" applyProtection="1">
      <alignment vertical="center" wrapText="1"/>
      <protection locked="0"/>
    </xf>
    <xf numFmtId="0" fontId="8" fillId="0" borderId="0" xfId="0" applyFont="1" applyFill="1" applyBorder="1" applyAlignment="1" applyProtection="1">
      <alignment horizontal="center" vertical="center" wrapText="1"/>
      <protection locked="0"/>
    </xf>
    <xf numFmtId="0" fontId="8" fillId="18" borderId="0" xfId="0" applyFont="1" applyFill="1" applyBorder="1" applyAlignment="1" applyProtection="1">
      <alignment horizontal="center" vertical="center" wrapText="1"/>
      <protection locked="0"/>
    </xf>
    <xf numFmtId="0" fontId="8" fillId="24" borderId="0"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9" fontId="8" fillId="0" borderId="0" xfId="1"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wrapText="1"/>
      <protection locked="0"/>
    </xf>
    <xf numFmtId="0" fontId="11" fillId="16" borderId="0" xfId="0" applyFont="1" applyFill="1" applyBorder="1" applyAlignment="1">
      <alignment vertical="center" wrapText="1"/>
    </xf>
    <xf numFmtId="0" fontId="8" fillId="16" borderId="0" xfId="0" applyFont="1" applyFill="1" applyBorder="1" applyAlignment="1" applyProtection="1">
      <alignment vertical="center" wrapText="1"/>
      <protection locked="0"/>
    </xf>
    <xf numFmtId="0" fontId="8" fillId="0" borderId="0" xfId="0" applyFont="1" applyFill="1" applyBorder="1" applyAlignment="1">
      <alignment vertical="center" wrapText="1"/>
    </xf>
    <xf numFmtId="0" fontId="3" fillId="16" borderId="0" xfId="0" applyFont="1" applyFill="1" applyBorder="1" applyAlignment="1">
      <alignment horizontal="center" vertical="center"/>
    </xf>
    <xf numFmtId="164" fontId="9" fillId="0" borderId="0" xfId="0" applyNumberFormat="1" applyFont="1" applyFill="1" applyBorder="1" applyAlignment="1" applyProtection="1">
      <alignment horizontal="center" vertical="center" wrapText="1"/>
      <protection locked="0"/>
    </xf>
    <xf numFmtId="0" fontId="8" fillId="25" borderId="0" xfId="0" applyFont="1" applyFill="1" applyBorder="1" applyAlignment="1" applyProtection="1">
      <alignment vertical="center" wrapText="1"/>
      <protection locked="0"/>
    </xf>
    <xf numFmtId="0" fontId="3" fillId="16" borderId="0" xfId="0" applyFont="1" applyFill="1" applyBorder="1" applyAlignment="1">
      <alignment horizontal="left" wrapText="1"/>
    </xf>
    <xf numFmtId="0" fontId="8" fillId="25" borderId="0" xfId="0" applyFont="1" applyFill="1" applyBorder="1" applyAlignment="1" applyProtection="1">
      <alignment vertical="top" wrapText="1"/>
      <protection locked="0"/>
    </xf>
    <xf numFmtId="0" fontId="8" fillId="0" borderId="0" xfId="0" applyFont="1" applyBorder="1" applyAlignment="1">
      <alignment vertical="center" wrapText="1"/>
    </xf>
    <xf numFmtId="0" fontId="8" fillId="0" borderId="0" xfId="0" applyFont="1" applyFill="1" applyBorder="1" applyAlignment="1">
      <alignment horizontal="left" vertical="center" wrapText="1"/>
    </xf>
    <xf numFmtId="14" fontId="8" fillId="0" borderId="0"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lignment horizontal="center" vertical="center" wrapText="1"/>
    </xf>
    <xf numFmtId="0" fontId="3" fillId="22"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1" fontId="3" fillId="0" borderId="0" xfId="0" applyNumberFormat="1" applyFont="1" applyFill="1" applyBorder="1" applyAlignment="1">
      <alignment horizontal="center" vertical="center"/>
    </xf>
    <xf numFmtId="0" fontId="8" fillId="19" borderId="0" xfId="0" applyFont="1" applyFill="1" applyBorder="1" applyAlignment="1">
      <alignment horizontal="justify" vertical="center" wrapText="1"/>
    </xf>
    <xf numFmtId="0" fontId="6" fillId="16" borderId="0" xfId="0" applyFont="1" applyFill="1" applyAlignment="1">
      <alignment horizontal="justify" vertical="center" wrapText="1"/>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wrapText="1"/>
    </xf>
    <xf numFmtId="14" fontId="14" fillId="0" borderId="0"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2" fontId="14" fillId="0" borderId="0" xfId="0" applyNumberFormat="1" applyFont="1" applyBorder="1" applyAlignment="1" applyProtection="1">
      <alignment horizontal="center" vertical="center" wrapText="1"/>
      <protection locked="0"/>
    </xf>
    <xf numFmtId="9" fontId="14" fillId="0" borderId="0" xfId="0" applyNumberFormat="1" applyFont="1" applyBorder="1" applyAlignment="1" applyProtection="1">
      <alignment horizontal="center" vertical="center" wrapText="1"/>
      <protection locked="0"/>
    </xf>
    <xf numFmtId="0" fontId="14" fillId="20" borderId="0" xfId="0" applyFont="1" applyFill="1" applyBorder="1" applyAlignment="1" applyProtection="1">
      <alignment horizontal="center" vertical="center"/>
      <protection locked="0"/>
    </xf>
    <xf numFmtId="1" fontId="15" fillId="0" borderId="0" xfId="0" applyNumberFormat="1" applyFont="1" applyFill="1" applyBorder="1" applyAlignment="1">
      <alignment horizontal="justify" vertical="justify"/>
    </xf>
    <xf numFmtId="9" fontId="3" fillId="0" borderId="0" xfId="0" applyNumberFormat="1" applyFont="1" applyFill="1" applyBorder="1" applyAlignment="1">
      <alignment horizontal="center" vertical="center"/>
    </xf>
    <xf numFmtId="0" fontId="16" fillId="0" borderId="0" xfId="0" applyFont="1" applyFill="1" applyBorder="1" applyAlignment="1">
      <alignment horizontal="center" vertical="center" wrapText="1"/>
    </xf>
    <xf numFmtId="9" fontId="14" fillId="0" borderId="0" xfId="0" applyNumberFormat="1" applyFont="1" applyFill="1" applyBorder="1" applyAlignment="1" applyProtection="1">
      <alignment horizontal="center" vertical="center"/>
      <protection locked="0"/>
    </xf>
    <xf numFmtId="2" fontId="14" fillId="0" borderId="0" xfId="0" applyNumberFormat="1" applyFont="1" applyFill="1" applyBorder="1" applyAlignment="1" applyProtection="1">
      <alignment horizontal="center" vertical="center"/>
      <protection locked="0"/>
    </xf>
    <xf numFmtId="165" fontId="3" fillId="0" borderId="0" xfId="0" applyNumberFormat="1" applyFont="1" applyFill="1" applyBorder="1" applyAlignment="1">
      <alignment horizontal="center" vertical="center"/>
    </xf>
    <xf numFmtId="14" fontId="8" fillId="0" borderId="0" xfId="0" applyNumberFormat="1" applyFont="1" applyFill="1" applyBorder="1" applyAlignment="1" applyProtection="1">
      <alignment horizontal="center" vertical="center"/>
      <protection locked="0"/>
    </xf>
    <xf numFmtId="14" fontId="6" fillId="0" borderId="0" xfId="0" applyNumberFormat="1" applyFont="1" applyFill="1" applyBorder="1" applyAlignment="1">
      <alignment horizontal="center" vertical="center" wrapText="1"/>
    </xf>
    <xf numFmtId="0" fontId="17" fillId="0" borderId="0" xfId="0" applyFont="1" applyFill="1" applyBorder="1" applyAlignment="1">
      <alignment horizontal="justify" vertical="justify"/>
    </xf>
    <xf numFmtId="0" fontId="15" fillId="0" borderId="0" xfId="0" applyFont="1" applyFill="1" applyBorder="1" applyAlignment="1">
      <alignment horizontal="justify" vertical="justify"/>
    </xf>
    <xf numFmtId="14" fontId="14" fillId="0" borderId="0" xfId="0" applyNumberFormat="1" applyFont="1" applyFill="1" applyBorder="1" applyAlignment="1">
      <alignment horizontal="center" vertical="center"/>
    </xf>
    <xf numFmtId="0" fontId="16" fillId="0" borderId="0" xfId="0"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xf>
    <xf numFmtId="0" fontId="14" fillId="22" borderId="0" xfId="0" applyFont="1" applyFill="1" applyBorder="1" applyAlignment="1">
      <alignment horizontal="center" vertical="top" wrapText="1"/>
    </xf>
    <xf numFmtId="0" fontId="15" fillId="0" borderId="0" xfId="0" applyFont="1" applyFill="1" applyBorder="1" applyAlignment="1">
      <alignment horizontal="center" vertical="center"/>
    </xf>
    <xf numFmtId="0" fontId="15" fillId="0" borderId="0" xfId="0" applyNumberFormat="1" applyFont="1" applyFill="1" applyBorder="1" applyAlignment="1">
      <alignment horizontal="center" vertical="center"/>
    </xf>
    <xf numFmtId="0" fontId="14" fillId="19" borderId="0" xfId="0" applyFont="1" applyFill="1" applyBorder="1" applyAlignment="1">
      <alignment horizontal="center" vertical="top"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protection locked="0" hidden="1"/>
    </xf>
    <xf numFmtId="0" fontId="3" fillId="0" borderId="0" xfId="0" applyFont="1" applyFill="1" applyBorder="1" applyAlignment="1" applyProtection="1">
      <alignment horizontal="center" vertical="center" wrapText="1"/>
      <protection locked="0" hidden="1"/>
    </xf>
    <xf numFmtId="9" fontId="3" fillId="0" borderId="0" xfId="0" applyNumberFormat="1" applyFont="1" applyFill="1" applyBorder="1" applyAlignment="1" applyProtection="1">
      <alignment horizontal="center" vertical="center" wrapText="1"/>
      <protection locked="0" hidden="1"/>
    </xf>
    <xf numFmtId="0" fontId="14" fillId="0" borderId="0" xfId="0" applyFont="1" applyFill="1" applyBorder="1" applyAlignment="1">
      <alignment horizontal="center" vertical="top" wrapText="1"/>
    </xf>
    <xf numFmtId="0" fontId="14" fillId="0" borderId="0" xfId="0" applyFont="1" applyFill="1" applyBorder="1" applyAlignment="1" applyProtection="1">
      <alignment horizontal="center" vertical="center"/>
      <protection locked="0"/>
    </xf>
    <xf numFmtId="0" fontId="14" fillId="19" borderId="0"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14" fillId="16"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9" fillId="0" borderId="0" xfId="0" applyFont="1" applyFill="1" applyBorder="1" applyAlignment="1" applyProtection="1">
      <alignment horizontal="center" vertical="center" wrapText="1"/>
      <protection locked="0"/>
    </xf>
    <xf numFmtId="0" fontId="17" fillId="0" borderId="0" xfId="0" applyFont="1" applyFill="1" applyBorder="1" applyAlignment="1">
      <alignment horizontal="center" vertical="center"/>
    </xf>
    <xf numFmtId="0" fontId="16" fillId="22" borderId="0" xfId="0" applyFont="1" applyFill="1" applyBorder="1" applyAlignment="1">
      <alignment horizontal="justify" vertical="top"/>
    </xf>
    <xf numFmtId="0" fontId="3"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locked="0" hidden="1"/>
    </xf>
    <xf numFmtId="0" fontId="20" fillId="26" borderId="1" xfId="0" applyFont="1" applyFill="1" applyBorder="1" applyAlignment="1">
      <alignment horizontal="center" vertical="center" wrapText="1" readingOrder="1"/>
    </xf>
    <xf numFmtId="0" fontId="21" fillId="26" borderId="2" xfId="0" applyFont="1" applyFill="1" applyBorder="1" applyAlignment="1">
      <alignment horizontal="center" vertical="center" wrapText="1" readingOrder="1"/>
    </xf>
    <xf numFmtId="0" fontId="21" fillId="26" borderId="3" xfId="0" applyFont="1" applyFill="1" applyBorder="1" applyAlignment="1">
      <alignment horizontal="center" vertical="center" wrapText="1" readingOrder="1"/>
    </xf>
    <xf numFmtId="0" fontId="22" fillId="26" borderId="4" xfId="0" applyFont="1" applyFill="1" applyBorder="1" applyAlignment="1">
      <alignment vertical="center" wrapText="1"/>
    </xf>
    <xf numFmtId="0" fontId="22" fillId="26" borderId="5" xfId="0" applyFont="1" applyFill="1" applyBorder="1" applyAlignment="1">
      <alignment vertical="center" wrapText="1"/>
    </xf>
    <xf numFmtId="0" fontId="22" fillId="26" borderId="6" xfId="0" applyFont="1" applyFill="1" applyBorder="1" applyAlignment="1">
      <alignment vertical="center" wrapText="1"/>
    </xf>
    <xf numFmtId="0" fontId="20" fillId="26" borderId="7" xfId="0" applyFont="1" applyFill="1" applyBorder="1" applyAlignment="1">
      <alignment horizontal="center" vertical="center" wrapText="1" readingOrder="1"/>
    </xf>
    <xf numFmtId="0" fontId="21" fillId="26" borderId="8" xfId="0" applyFont="1" applyFill="1" applyBorder="1" applyAlignment="1">
      <alignment horizontal="center" vertical="center" wrapText="1" readingOrder="1"/>
    </xf>
    <xf numFmtId="0" fontId="21" fillId="26" borderId="0" xfId="0" applyFont="1" applyFill="1" applyBorder="1" applyAlignment="1">
      <alignment horizontal="center" vertical="center" wrapText="1" readingOrder="1"/>
    </xf>
    <xf numFmtId="0" fontId="21" fillId="16" borderId="9" xfId="0" applyFont="1" applyFill="1" applyBorder="1" applyAlignment="1">
      <alignment horizontal="center" vertical="center" wrapText="1" readingOrder="1"/>
    </xf>
    <xf numFmtId="0" fontId="21" fillId="17" borderId="9" xfId="0" applyFont="1" applyFill="1" applyBorder="1" applyAlignment="1">
      <alignment horizontal="center" vertical="center" wrapText="1" readingOrder="1"/>
    </xf>
    <xf numFmtId="0" fontId="21" fillId="19" borderId="10" xfId="0" applyFont="1" applyFill="1" applyBorder="1" applyAlignment="1">
      <alignment horizontal="center" vertical="center" wrapText="1" readingOrder="1"/>
    </xf>
    <xf numFmtId="0" fontId="21" fillId="19" borderId="11" xfId="0" applyFont="1" applyFill="1" applyBorder="1" applyAlignment="1">
      <alignment horizontal="center" vertical="center" wrapText="1" readingOrder="1"/>
    </xf>
    <xf numFmtId="0" fontId="21" fillId="22" borderId="9" xfId="0" applyFont="1" applyFill="1" applyBorder="1" applyAlignment="1">
      <alignment horizontal="center" vertical="center" wrapText="1" readingOrder="1"/>
    </xf>
    <xf numFmtId="0" fontId="23" fillId="27" borderId="9" xfId="0" applyFont="1" applyFill="1" applyBorder="1" applyAlignment="1">
      <alignment horizontal="left" vertical="center" wrapText="1" readingOrder="1"/>
    </xf>
    <xf numFmtId="0" fontId="24" fillId="27" borderId="9" xfId="0" applyFont="1" applyFill="1" applyBorder="1" applyAlignment="1">
      <alignment horizontal="center" vertical="center" wrapText="1" readingOrder="1"/>
    </xf>
    <xf numFmtId="0" fontId="24" fillId="27" borderId="12" xfId="0" applyFont="1" applyFill="1" applyBorder="1" applyAlignment="1">
      <alignment horizontal="center" vertical="center" wrapText="1" readingOrder="1"/>
    </xf>
    <xf numFmtId="0" fontId="25" fillId="27" borderId="13" xfId="0" applyFont="1" applyFill="1" applyBorder="1" applyAlignment="1">
      <alignment horizontal="center" vertical="center" wrapText="1"/>
    </xf>
    <xf numFmtId="0" fontId="26" fillId="27" borderId="13" xfId="0" applyFont="1" applyFill="1" applyBorder="1" applyAlignment="1">
      <alignment horizontal="center" vertical="center" wrapText="1" readingOrder="1"/>
    </xf>
    <xf numFmtId="0" fontId="22" fillId="27" borderId="13" xfId="0" applyFont="1" applyFill="1" applyBorder="1" applyAlignment="1">
      <alignment horizontal="center" vertical="center" wrapText="1"/>
    </xf>
    <xf numFmtId="0" fontId="22" fillId="27" borderId="13" xfId="0" applyFont="1" applyFill="1" applyBorder="1" applyAlignment="1">
      <alignment vertical="top" wrapText="1"/>
    </xf>
    <xf numFmtId="0" fontId="23" fillId="28" borderId="13" xfId="0" applyFont="1" applyFill="1" applyBorder="1" applyAlignment="1">
      <alignment horizontal="justify" vertical="center" wrapText="1" readingOrder="1"/>
    </xf>
    <xf numFmtId="0" fontId="24" fillId="28" borderId="13" xfId="0" applyFont="1" applyFill="1" applyBorder="1" applyAlignment="1">
      <alignment horizontal="center" vertical="center" wrapText="1" readingOrder="1"/>
    </xf>
    <xf numFmtId="0" fontId="20" fillId="28" borderId="13" xfId="0" applyFont="1" applyFill="1" applyBorder="1" applyAlignment="1">
      <alignment horizontal="center" vertical="center" wrapText="1" readingOrder="1"/>
    </xf>
    <xf numFmtId="0" fontId="25" fillId="28" borderId="13" xfId="0" applyFont="1" applyFill="1" applyBorder="1" applyAlignment="1">
      <alignment horizontal="center" vertical="center" wrapText="1"/>
    </xf>
    <xf numFmtId="0" fontId="23" fillId="27" borderId="13" xfId="0" applyFont="1" applyFill="1" applyBorder="1" applyAlignment="1">
      <alignment horizontal="justify" vertical="center" wrapText="1" readingOrder="1"/>
    </xf>
    <xf numFmtId="0" fontId="24" fillId="27" borderId="13" xfId="0" applyFont="1" applyFill="1" applyBorder="1" applyAlignment="1">
      <alignment horizontal="center" vertical="center" wrapText="1" readingOrder="1"/>
    </xf>
    <xf numFmtId="0" fontId="23" fillId="27" borderId="13" xfId="0" applyNumberFormat="1" applyFont="1" applyFill="1" applyBorder="1" applyAlignment="1">
      <alignment horizontal="justify" vertical="center" wrapText="1" readingOrder="1"/>
    </xf>
    <xf numFmtId="0" fontId="23" fillId="28" borderId="13" xfId="0" applyNumberFormat="1" applyFont="1" applyFill="1" applyBorder="1" applyAlignment="1">
      <alignment horizontal="justify" vertical="center" wrapText="1" readingOrder="1"/>
    </xf>
    <xf numFmtId="0" fontId="22" fillId="28" borderId="13" xfId="0" applyFont="1" applyFill="1" applyBorder="1" applyAlignment="1">
      <alignment horizontal="center" vertical="center" wrapText="1"/>
    </xf>
    <xf numFmtId="0" fontId="27" fillId="29" borderId="13" xfId="0" applyFont="1" applyFill="1" applyBorder="1" applyAlignment="1">
      <alignment vertical="center" wrapText="1"/>
    </xf>
    <xf numFmtId="0" fontId="20" fillId="29" borderId="13" xfId="0" applyFont="1" applyFill="1" applyBorder="1" applyAlignment="1">
      <alignment horizontal="center" vertical="center" wrapText="1" readingOrder="1"/>
    </xf>
    <xf numFmtId="0" fontId="22" fillId="28" borderId="13" xfId="0" applyFont="1" applyFill="1" applyBorder="1" applyAlignment="1">
      <alignment vertical="center" wrapText="1"/>
    </xf>
    <xf numFmtId="10" fontId="20" fillId="28" borderId="13" xfId="0" applyNumberFormat="1" applyFont="1" applyFill="1" applyBorder="1" applyAlignment="1">
      <alignment horizontal="center" wrapText="1" readingOrder="1"/>
    </xf>
  </cellXfs>
  <cellStyles count="4">
    <cellStyle name="Normal" xfId="0" builtinId="0"/>
    <cellStyle name="Normal 2" xfId="2"/>
    <cellStyle name="Normal 4" xfId="3"/>
    <cellStyle name="Porcentaje" xfId="1" builtinId="5"/>
  </cellStyles>
  <dxfs count="62">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18250/Copia%20Usuarios/Carmen%20Bonilla/Institucional%202018/Plan%20de%20mejoramiento/Plan%20de%20mejoramiento-18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
      <sheetName val="dato"/>
    </sheetNames>
    <sheetDataSet>
      <sheetData sheetId="0" refreshError="1"/>
      <sheetData sheetId="1" refreshError="1">
        <row r="2">
          <cell r="A2" t="str">
            <v>Administración de recursos físicos</v>
          </cell>
          <cell r="B2" t="str">
            <v>Gloria Verónica Zambrano Ocampo</v>
          </cell>
        </row>
        <row r="3">
          <cell r="A3" t="str">
            <v>Dirección</v>
          </cell>
          <cell r="B3" t="str">
            <v>Pedro Andres Manosalva Rincón</v>
          </cell>
        </row>
        <row r="4">
          <cell r="A4" t="str">
            <v>Atención de incendios</v>
          </cell>
          <cell r="B4" t="str">
            <v>Cdte.Gerardo Alonso Martínez Riveros</v>
          </cell>
        </row>
        <row r="5">
          <cell r="A5" t="str">
            <v>BRAE</v>
          </cell>
          <cell r="B5" t="str">
            <v>Cdte.Gerardo Alonso Martínez Riveros</v>
          </cell>
        </row>
        <row r="6">
          <cell r="A6" t="str">
            <v>Búsqueda y rescate</v>
          </cell>
          <cell r="B6" t="str">
            <v>Cdte.Gerardo Alonso Martínez Riveros</v>
          </cell>
        </row>
        <row r="7">
          <cell r="A7" t="str">
            <v>Comunicaciones de emergencias</v>
          </cell>
          <cell r="B7" t="str">
            <v>Cdte.Gerardo Alonso Martínez Riveros</v>
          </cell>
        </row>
        <row r="8">
          <cell r="A8" t="str">
            <v>Conocimiento del riesgo</v>
          </cell>
          <cell r="B8" t="str">
            <v>Jorge Alberto Pardo Torres</v>
          </cell>
        </row>
        <row r="9">
          <cell r="A9" t="str">
            <v>Contratación</v>
          </cell>
          <cell r="B9" t="str">
            <v>Giohana Catarine Gonzalez Turizo</v>
          </cell>
        </row>
        <row r="10">
          <cell r="A10" t="str">
            <v>Control disciplinario</v>
          </cell>
          <cell r="B10" t="str">
            <v>Gloria Verónica Zambrano Ocampo</v>
          </cell>
        </row>
        <row r="11">
          <cell r="A11" t="str">
            <v>Equipo menor</v>
          </cell>
          <cell r="B11" t="str">
            <v>Carlos Augusto Torres Mejia</v>
          </cell>
        </row>
        <row r="12">
          <cell r="A12" t="str">
            <v>Evaluación independiente</v>
          </cell>
          <cell r="B12" t="str">
            <v>Rubén Antonio Mora Garcés</v>
          </cell>
        </row>
        <row r="13">
          <cell r="A13" t="str">
            <v>Gestión ambiental</v>
          </cell>
          <cell r="B13" t="str">
            <v>Gloria Verónica Zambrano Ocampo</v>
          </cell>
        </row>
        <row r="14">
          <cell r="A14" t="str">
            <v>Gestión de las comunicaciones</v>
          </cell>
          <cell r="B14" t="str">
            <v>Pedro Andres Manosalva</v>
          </cell>
        </row>
        <row r="15">
          <cell r="A15" t="str">
            <v>Gestión de recursos tecnológicos</v>
          </cell>
          <cell r="B15" t="str">
            <v>Gonzalo Carlos Sierra Vergara</v>
          </cell>
        </row>
        <row r="16">
          <cell r="A16" t="str">
            <v>Gestión del talento humano</v>
          </cell>
          <cell r="B16" t="str">
            <v>Juan Carlos Gómez Melgarejo</v>
          </cell>
        </row>
        <row r="17">
          <cell r="A17" t="str">
            <v>Seguridad y salud en el trabajo</v>
          </cell>
          <cell r="B17" t="str">
            <v>William Javier Cabrejo García</v>
          </cell>
        </row>
        <row r="18">
          <cell r="A18" t="str">
            <v>Gestión documental</v>
          </cell>
          <cell r="B18" t="str">
            <v>Gloria Verónica Zambrano Ocampo</v>
          </cell>
        </row>
        <row r="19">
          <cell r="A19" t="str">
            <v>SIG</v>
          </cell>
          <cell r="B19" t="str">
            <v>Gloria Verónica Zambrano Ocampo</v>
          </cell>
        </row>
        <row r="20">
          <cell r="A20" t="str">
            <v>Gestión financiera</v>
          </cell>
          <cell r="B20" t="str">
            <v>Gloria Verónica Zambrano Ocampo</v>
          </cell>
        </row>
        <row r="21">
          <cell r="A21" t="str">
            <v>Gestión jurídica</v>
          </cell>
          <cell r="B21" t="str">
            <v>Giohana Catarine Gonzalez Turizo</v>
          </cell>
        </row>
        <row r="22">
          <cell r="A22" t="str">
            <v>Investigación de servicios de emergencia</v>
          </cell>
          <cell r="B22" t="str">
            <v>Jorge Alberto Pardo Torres</v>
          </cell>
        </row>
        <row r="23">
          <cell r="A23" t="str">
            <v>Logística para emergencias y suministros</v>
          </cell>
          <cell r="B23" t="str">
            <v>Carlos Augusto Torres Mejia</v>
          </cell>
        </row>
        <row r="24">
          <cell r="A24" t="str">
            <v>Mejora continua</v>
          </cell>
          <cell r="B24" t="str">
            <v>Gonzalo Carlos Sierra Vergara</v>
          </cell>
        </row>
        <row r="25">
          <cell r="A25" t="str">
            <v>Operativos generales</v>
          </cell>
          <cell r="B25" t="str">
            <v>Cdte.Gerardo Alonso Martínez Riveros</v>
          </cell>
        </row>
        <row r="26">
          <cell r="A26" t="str">
            <v>Parque automotor</v>
          </cell>
          <cell r="B26" t="str">
            <v>Carlos Augusto Torres Mejia</v>
          </cell>
        </row>
        <row r="27">
          <cell r="A27" t="str">
            <v>Planeación y gestión estratégica</v>
          </cell>
          <cell r="B27" t="str">
            <v>Gonzalo Carlos Sierra Vergara</v>
          </cell>
        </row>
        <row r="28">
          <cell r="A28" t="str">
            <v>Reducción del riesgo</v>
          </cell>
          <cell r="B28" t="str">
            <v>Jorge Alberto Pardo Torres</v>
          </cell>
        </row>
        <row r="29">
          <cell r="A29" t="str">
            <v>Respuesta MATPEL</v>
          </cell>
          <cell r="B29" t="str">
            <v>Cdte.Gerardo Alonso Martínez Riveros</v>
          </cell>
        </row>
        <row r="30">
          <cell r="A30" t="str">
            <v>Participación Ciudadana</v>
          </cell>
          <cell r="B30" t="str">
            <v>Gonzalo Carlos Sierra Vergara</v>
          </cell>
        </row>
        <row r="31">
          <cell r="A31" t="str">
            <v>Servicio al ciudadano</v>
          </cell>
          <cell r="B31" t="str">
            <v>Gloria Verónica Zambrano Ocampo</v>
          </cell>
        </row>
        <row r="32">
          <cell r="A32" t="str">
            <v>USAR</v>
          </cell>
          <cell r="B32" t="str">
            <v>Cdte.Gerardo Alonso Martínez Riveros</v>
          </cell>
        </row>
        <row r="44">
          <cell r="A44" t="str">
            <v>DEPENDENCIA / ÁREA</v>
          </cell>
          <cell r="B44" t="str">
            <v>LÍDER DEPENDENCIA / ÁREA</v>
          </cell>
        </row>
        <row r="45">
          <cell r="A45" t="str">
            <v>Acuático</v>
          </cell>
          <cell r="B45" t="str">
            <v>Tte. Rodolfo Barrera Soto</v>
          </cell>
        </row>
        <row r="46">
          <cell r="A46" t="str">
            <v>Administrativa</v>
          </cell>
          <cell r="B46" t="str">
            <v>Gloria Verónica Zambrano Ocampo Rivera</v>
          </cell>
        </row>
        <row r="47">
          <cell r="A47" t="str">
            <v>Almacén</v>
          </cell>
          <cell r="B47" t="str">
            <v>Johanni Alexánder Espitia</v>
          </cell>
        </row>
        <row r="48">
          <cell r="A48" t="str">
            <v>Apoyo administrativo</v>
          </cell>
        </row>
        <row r="49">
          <cell r="A49" t="str">
            <v>Asesoria en comunicaciones y prensa</v>
          </cell>
          <cell r="B49" t="str">
            <v>Pedro Andres Manosalva Rincón</v>
          </cell>
        </row>
        <row r="50">
          <cell r="A50" t="str">
            <v>Asesoría jurídica</v>
          </cell>
          <cell r="B50" t="str">
            <v>Mónica Herrera Ceballos</v>
          </cell>
        </row>
        <row r="51">
          <cell r="A51" t="str">
            <v>Atención de Incendios</v>
          </cell>
          <cell r="B51" t="str">
            <v>Comandante Compañía 2</v>
          </cell>
        </row>
        <row r="52">
          <cell r="A52" t="str">
            <v>B1 - Chapinero</v>
          </cell>
          <cell r="B52" t="str">
            <v>Tte. Myriam Malpica Malpica</v>
          </cell>
        </row>
        <row r="53">
          <cell r="A53" t="str">
            <v>B10 - Marichuela</v>
          </cell>
          <cell r="B53" t="str">
            <v>Tte. Gladys Janneth Velásquez</v>
          </cell>
        </row>
        <row r="54">
          <cell r="A54" t="str">
            <v>B11 - La Candelaria</v>
          </cell>
          <cell r="B54" t="str">
            <v>Tte. Jairo Enrique Bolaños Aguilar</v>
          </cell>
        </row>
        <row r="55">
          <cell r="A55" t="str">
            <v>B12 - Suba</v>
          </cell>
          <cell r="B55" t="str">
            <v>Cdte.Gerardo Alonso Martínez Riveros</v>
          </cell>
        </row>
        <row r="56">
          <cell r="A56" t="str">
            <v>B13 - Caobos Salazar</v>
          </cell>
          <cell r="B56" t="str">
            <v>Tte. José Gonzalo Dueñas Peralta</v>
          </cell>
        </row>
        <row r="57">
          <cell r="A57" t="str">
            <v>B14 - Bicentenario</v>
          </cell>
          <cell r="B57" t="str">
            <v>Tte. Miguel Enrique Cabra Martínez</v>
          </cell>
        </row>
        <row r="58">
          <cell r="A58" t="str">
            <v>B15 - Garcés Navas</v>
          </cell>
          <cell r="B58" t="str">
            <v>Sgto. Edgar Tovar Niño</v>
          </cell>
        </row>
        <row r="59">
          <cell r="A59" t="str">
            <v>B16 - Venecia</v>
          </cell>
          <cell r="B59" t="str">
            <v>Tte. Asdrúbal Lozano Ballesteros</v>
          </cell>
        </row>
        <row r="60">
          <cell r="A60" t="str">
            <v>B17 - Centro Histórico - Forestales</v>
          </cell>
          <cell r="B60" t="str">
            <v>Tte. Joselín Sanchez Pinilla</v>
          </cell>
        </row>
        <row r="61">
          <cell r="A61" t="str">
            <v>B2 - Central - Rescate</v>
          </cell>
          <cell r="B61" t="str">
            <v>Tte. Omar Armando Castañeda Rodríguez</v>
          </cell>
        </row>
        <row r="62">
          <cell r="A62" t="str">
            <v>B3 - Restrepo (Sur)</v>
          </cell>
          <cell r="B62" t="str">
            <v>Tte. Nelson Hernando Bermúdez</v>
          </cell>
        </row>
        <row r="63">
          <cell r="A63" t="str">
            <v>B4 - Puente Aranda - Matpel</v>
          </cell>
          <cell r="B63" t="str">
            <v>Tte. Ciprian Bohórquez Fracica</v>
          </cell>
        </row>
        <row r="64">
          <cell r="A64" t="str">
            <v>B5 - Kennedy</v>
          </cell>
          <cell r="B64" t="str">
            <v>Tte. Rodolfo Barrera Soto</v>
          </cell>
        </row>
        <row r="65">
          <cell r="A65" t="str">
            <v>B6 - Fontibón</v>
          </cell>
          <cell r="B65" t="str">
            <v>Tte. Luis Edison Panqueva Buitrago</v>
          </cell>
        </row>
        <row r="66">
          <cell r="A66" t="str">
            <v>B7 - Ferias</v>
          </cell>
          <cell r="B66" t="str">
            <v>Tte. Fabio Enrique Sastoque Quevedo</v>
          </cell>
        </row>
        <row r="67">
          <cell r="A67" t="str">
            <v>B8 - Bosa</v>
          </cell>
          <cell r="B67" t="str">
            <v>Tte.Jorge Enrique Noy Hilarión</v>
          </cell>
        </row>
        <row r="68">
          <cell r="A68" t="str">
            <v>B9 - Bellavista</v>
          </cell>
          <cell r="B68" t="str">
            <v>Tte. Oscar Alberto Martínez</v>
          </cell>
        </row>
        <row r="69">
          <cell r="A69" t="str">
            <v>Bienestar</v>
          </cell>
          <cell r="B69" t="str">
            <v>Fabiola Cruz Bernal</v>
          </cell>
        </row>
        <row r="70">
          <cell r="A70" t="str">
            <v>Capacitación y entrenamiento</v>
          </cell>
          <cell r="B70" t="str">
            <v>Neil Cárdenas</v>
          </cell>
        </row>
        <row r="71">
          <cell r="A71" t="str">
            <v>Compañía I</v>
          </cell>
          <cell r="B71" t="str">
            <v>Cdte. Fidel Hermógenes Medina Medina</v>
          </cell>
        </row>
        <row r="72">
          <cell r="A72" t="str">
            <v>Compañía II</v>
          </cell>
          <cell r="B72" t="str">
            <v>Cdte. Gonzalo Emilio Cuellar Tello</v>
          </cell>
        </row>
        <row r="73">
          <cell r="A73" t="str">
            <v>Compañía III</v>
          </cell>
          <cell r="B73" t="str">
            <v>Cdte.Gerardo Alonso Martínez Riveros</v>
          </cell>
        </row>
        <row r="74">
          <cell r="A74" t="str">
            <v>Compañía IV</v>
          </cell>
          <cell r="B74" t="str">
            <v>Cdte. Arnulfo Triana León</v>
          </cell>
        </row>
        <row r="75">
          <cell r="A75" t="str">
            <v>Compañía V</v>
          </cell>
          <cell r="B75" t="str">
            <v>Cdte. Tito Forero Arenas</v>
          </cell>
        </row>
        <row r="76">
          <cell r="A76" t="str">
            <v>Compras, inventarios y seguros</v>
          </cell>
          <cell r="B76" t="str">
            <v>Gloria Verónica Zambrano Ocampo</v>
          </cell>
        </row>
        <row r="77">
          <cell r="A77" t="str">
            <v>Gestión de las comunicaciones</v>
          </cell>
          <cell r="B77" t="str">
            <v>Pedro Andres Manosalva Rincón</v>
          </cell>
        </row>
        <row r="78">
          <cell r="A78" t="str">
            <v>Comunicaciones en emergencias</v>
          </cell>
          <cell r="B78" t="str">
            <v>Sgto. Isaias Lizarázo Pérez</v>
          </cell>
        </row>
        <row r="79">
          <cell r="A79" t="str">
            <v>Contratación</v>
          </cell>
          <cell r="B79" t="str">
            <v>Diana Barrera Medina</v>
          </cell>
        </row>
        <row r="80">
          <cell r="A80" t="str">
            <v>Control disciplinario</v>
          </cell>
          <cell r="B80" t="str">
            <v>Blanca Irene Delgadillo Porras</v>
          </cell>
        </row>
        <row r="81">
          <cell r="A81" t="str">
            <v>Desarrollo organizacional</v>
          </cell>
          <cell r="B81" t="str">
            <v>Sandra Romero Pardo Rincón</v>
          </cell>
        </row>
        <row r="82">
          <cell r="A82" t="str">
            <v>Dirección</v>
          </cell>
          <cell r="B82" t="str">
            <v>Pedro Andres Manosalva Rincón</v>
          </cell>
        </row>
        <row r="83">
          <cell r="A83" t="str">
            <v>Equipo Menor</v>
          </cell>
          <cell r="B83" t="str">
            <v>Alfonso Herney Salazar Moncaleano</v>
          </cell>
        </row>
        <row r="84">
          <cell r="A84" t="str">
            <v>Financiera</v>
          </cell>
          <cell r="B84" t="str">
            <v>Hernando Ibagué Rodríguez</v>
          </cell>
        </row>
        <row r="85">
          <cell r="A85" t="str">
            <v>Gestión ambiental</v>
          </cell>
          <cell r="B85" t="str">
            <v>Gloria Verónica Zambrano Ocampo</v>
          </cell>
        </row>
        <row r="86">
          <cell r="A86" t="str">
            <v>Gestión documental</v>
          </cell>
          <cell r="B86" t="str">
            <v>Gloria Verónica Zambrano Ocampo</v>
          </cell>
        </row>
        <row r="87">
          <cell r="A87" t="str">
            <v>Infraestructura</v>
          </cell>
          <cell r="B87" t="str">
            <v>Daniel Armando Vera Ruíz</v>
          </cell>
        </row>
        <row r="88">
          <cell r="A88" t="str">
            <v>Investigación de incendios</v>
          </cell>
          <cell r="B88" t="str">
            <v>Tte. Luis Fernando Caicedo Neira</v>
          </cell>
        </row>
        <row r="89">
          <cell r="A89" t="str">
            <v>Logística en emergencias</v>
          </cell>
          <cell r="B89" t="str">
            <v>Sgto. Benjamin Herrera</v>
          </cell>
        </row>
        <row r="90">
          <cell r="A90" t="str">
            <v>Nómina</v>
          </cell>
          <cell r="B90" t="str">
            <v>Blanca Nubia García Velandia</v>
          </cell>
        </row>
        <row r="91">
          <cell r="A91" t="str">
            <v>Oficina asesora de planeación</v>
          </cell>
          <cell r="B91" t="str">
            <v>Gonzalo Carlos Sierra Vergara</v>
          </cell>
        </row>
        <row r="92">
          <cell r="A92" t="str">
            <v>Oficina asesora jurídica</v>
          </cell>
          <cell r="B92" t="str">
            <v>Giohana Catarine Gonzalez Turizo</v>
          </cell>
        </row>
        <row r="93">
          <cell r="A93" t="str">
            <v>Oficina de control interno</v>
          </cell>
          <cell r="B93" t="str">
            <v>Rubén Antonio Mora Garcés</v>
          </cell>
        </row>
        <row r="94">
          <cell r="A94" t="str">
            <v>Operaciones Especiales</v>
          </cell>
          <cell r="B94" t="str">
            <v>Cdte. Arnulfo  León Triana</v>
          </cell>
        </row>
        <row r="95">
          <cell r="A95" t="str">
            <v>Operativos Generales</v>
          </cell>
          <cell r="B95" t="str">
            <v>Cdte.Gerardo Alonso Martínez Riveros</v>
          </cell>
        </row>
        <row r="96">
          <cell r="A96" t="str">
            <v>Parque automotor</v>
          </cell>
          <cell r="B96" t="str">
            <v>Carlos Augusto Torres Mejia</v>
          </cell>
        </row>
        <row r="97">
          <cell r="A97" t="str">
            <v>Planeación estratégica y seguimiento a la inversión</v>
          </cell>
          <cell r="B97" t="str">
            <v>Darwin Antonio Baquero Sandoval</v>
          </cell>
        </row>
        <row r="98">
          <cell r="A98" t="str">
            <v>Comunicación digital</v>
          </cell>
          <cell r="B98" t="str">
            <v>Pedro Andres Manosalva Rincón</v>
          </cell>
        </row>
        <row r="99">
          <cell r="A99" t="str">
            <v>Preparativos para la respuesta</v>
          </cell>
          <cell r="B99" t="str">
            <v>Carlos Augusto Torres Mejia</v>
          </cell>
        </row>
        <row r="100">
          <cell r="A100" t="str">
            <v>Prevención</v>
          </cell>
          <cell r="B100" t="str">
            <v>Carlos Alberto Espitia Virgüez</v>
          </cell>
        </row>
        <row r="101">
          <cell r="A101" t="str">
            <v>Programa canino</v>
          </cell>
          <cell r="B101" t="str">
            <v>Sgto. Roger Andrés Peña Guzmán</v>
          </cell>
        </row>
        <row r="102">
          <cell r="A102" t="str">
            <v>Rescate técnico</v>
          </cell>
          <cell r="B102" t="str">
            <v>Sgto. Fabio Sastoque</v>
          </cell>
        </row>
        <row r="103">
          <cell r="A103" t="str">
            <v>Seguridad y salud en  el trabajo</v>
          </cell>
          <cell r="B103" t="str">
            <v>William Javier Cabrejo García</v>
          </cell>
        </row>
        <row r="104">
          <cell r="A104" t="str">
            <v>Servicio al ciudadano</v>
          </cell>
          <cell r="B104" t="str">
            <v>Gloria Verónica Zambrano Ocampo</v>
          </cell>
        </row>
        <row r="105">
          <cell r="A105" t="str">
            <v>Sistema integrado de gestión</v>
          </cell>
          <cell r="B105" t="str">
            <v>Gloria Verónica Zambrano Ocampo</v>
          </cell>
        </row>
        <row r="106">
          <cell r="A106" t="str">
            <v>Gestión de recursos tecnológicos</v>
          </cell>
          <cell r="B106" t="str">
            <v>Gonzalo Carlos Sierra Vergara</v>
          </cell>
        </row>
        <row r="107">
          <cell r="A107" t="str">
            <v>Subdirección de gestión corporativa</v>
          </cell>
          <cell r="B107" t="str">
            <v>Gloria Verónica Zambrano Ocampo</v>
          </cell>
        </row>
        <row r="108">
          <cell r="A108" t="str">
            <v>Subdirección de gestión del riesgo</v>
          </cell>
          <cell r="B108" t="str">
            <v>Jorge Alberto Pardo Torres</v>
          </cell>
        </row>
        <row r="109">
          <cell r="A109" t="str">
            <v>Subdirección de gestión humana</v>
          </cell>
          <cell r="B109" t="str">
            <v>Juan Carlos Gómez Melgarejo</v>
          </cell>
        </row>
        <row r="110">
          <cell r="A110" t="str">
            <v>Subdirección logística</v>
          </cell>
          <cell r="B110" t="str">
            <v>Carlos Augusto Torres Mejia</v>
          </cell>
        </row>
        <row r="111">
          <cell r="A111" t="str">
            <v>Subdirección operativa</v>
          </cell>
          <cell r="B111" t="str">
            <v>Cdte.Gerardo Alonso Martínez Riveros</v>
          </cell>
        </row>
        <row r="112">
          <cell r="A112" t="str">
            <v>Tecnología informática</v>
          </cell>
          <cell r="B112" t="str">
            <v>Gonzalo Carlos Sierra Vergara</v>
          </cell>
        </row>
        <row r="113">
          <cell r="A113" t="str">
            <v>USAR</v>
          </cell>
          <cell r="B113" t="str">
            <v>Tte. Luis Alirio Cáceres Pérez</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5"/>
  <sheetViews>
    <sheetView tabSelected="1" zoomScale="77" zoomScaleNormal="77" workbookViewId="0">
      <pane xSplit="13" ySplit="4" topLeftCell="X54" activePane="bottomRight" state="frozen"/>
      <selection pane="topRight" activeCell="N1" sqref="N1"/>
      <selection pane="bottomLeft" activeCell="A5" sqref="A5"/>
      <selection pane="bottomRight" activeCell="X56" sqref="X56"/>
    </sheetView>
  </sheetViews>
  <sheetFormatPr baseColWidth="10" defaultRowHeight="35.65" customHeight="1" outlineLevelCol="1" x14ac:dyDescent="0.25"/>
  <cols>
    <col min="1" max="8" width="11.42578125" style="33"/>
    <col min="9" max="9" width="10.28515625" style="33" customWidth="1"/>
    <col min="10" max="24" width="11.42578125" style="33" customWidth="1" outlineLevel="1"/>
    <col min="25" max="31" width="11.42578125" style="33"/>
    <col min="32" max="32" width="12.85546875" style="33" customWidth="1"/>
    <col min="33" max="57" width="11.42578125" style="33" hidden="1" customWidth="1" outlineLevel="1"/>
    <col min="58" max="58" width="11.42578125" style="33" customWidth="1" collapsed="1"/>
    <col min="59" max="61" width="11.42578125" style="33"/>
    <col min="62" max="65" width="11.42578125" style="8"/>
    <col min="66" max="16384" width="11.42578125" style="33"/>
  </cols>
  <sheetData>
    <row r="1" spans="1:61" ht="35.65" customHeight="1" x14ac:dyDescent="0.25">
      <c r="A1" s="1" t="s">
        <v>0</v>
      </c>
      <c r="B1" s="1"/>
      <c r="C1" s="1"/>
      <c r="D1" s="1"/>
      <c r="E1" s="1"/>
      <c r="F1" s="1"/>
      <c r="G1" s="1"/>
      <c r="H1" s="1"/>
      <c r="I1" s="1"/>
      <c r="J1" s="2" t="s">
        <v>1</v>
      </c>
      <c r="K1" s="2"/>
      <c r="L1" s="2"/>
      <c r="M1" s="2"/>
      <c r="N1" s="2"/>
      <c r="O1" s="2"/>
      <c r="P1" s="2"/>
      <c r="Q1" s="2"/>
      <c r="R1" s="2"/>
      <c r="S1" s="2"/>
      <c r="T1" s="2"/>
      <c r="U1" s="2"/>
      <c r="V1" s="2"/>
      <c r="W1" s="2"/>
      <c r="X1" s="3" t="s">
        <v>2</v>
      </c>
      <c r="Y1" s="3"/>
      <c r="Z1" s="3"/>
      <c r="AA1" s="3"/>
      <c r="AB1" s="3"/>
      <c r="AC1" s="3"/>
      <c r="AD1" s="3"/>
      <c r="AE1" s="3"/>
      <c r="AF1" s="3"/>
      <c r="AG1" s="4" t="s">
        <v>3</v>
      </c>
      <c r="AH1" s="4"/>
      <c r="AI1" s="4"/>
      <c r="AJ1" s="4"/>
      <c r="AK1" s="4"/>
      <c r="AL1" s="4"/>
      <c r="AM1" s="4"/>
      <c r="AN1" s="4"/>
      <c r="AO1" s="5" t="s">
        <v>4</v>
      </c>
      <c r="AP1" s="5"/>
      <c r="AQ1" s="5"/>
      <c r="AR1" s="5"/>
      <c r="AS1" s="5"/>
      <c r="AT1" s="5"/>
      <c r="AU1" s="5"/>
      <c r="AV1" s="5"/>
      <c r="AW1" s="6" t="s">
        <v>5</v>
      </c>
      <c r="AX1" s="6"/>
      <c r="AY1" s="6"/>
      <c r="AZ1" s="6"/>
      <c r="BA1" s="6"/>
      <c r="BB1" s="6"/>
      <c r="BC1" s="6"/>
      <c r="BD1" s="6"/>
      <c r="BE1" s="7" t="s">
        <v>6</v>
      </c>
      <c r="BF1" s="7"/>
      <c r="BG1" s="7"/>
      <c r="BH1" s="7"/>
      <c r="BI1" s="7"/>
    </row>
    <row r="2" spans="1:61" ht="35.65" customHeight="1" x14ac:dyDescent="0.25">
      <c r="A2" s="9" t="s">
        <v>7</v>
      </c>
      <c r="B2" s="9" t="s">
        <v>8</v>
      </c>
      <c r="C2" s="9" t="s">
        <v>9</v>
      </c>
      <c r="D2" s="9" t="s">
        <v>10</v>
      </c>
      <c r="E2" s="9" t="s">
        <v>11</v>
      </c>
      <c r="F2" s="9" t="s">
        <v>12</v>
      </c>
      <c r="G2" s="9" t="s">
        <v>13</v>
      </c>
      <c r="H2" s="9" t="s">
        <v>14</v>
      </c>
      <c r="I2" s="9" t="s">
        <v>15</v>
      </c>
      <c r="J2" s="10" t="s">
        <v>16</v>
      </c>
      <c r="K2" s="2" t="s">
        <v>17</v>
      </c>
      <c r="L2" s="2"/>
      <c r="M2" s="2"/>
      <c r="N2" s="10" t="s">
        <v>18</v>
      </c>
      <c r="O2" s="10" t="s">
        <v>19</v>
      </c>
      <c r="P2" s="10" t="s">
        <v>20</v>
      </c>
      <c r="Q2" s="10" t="s">
        <v>21</v>
      </c>
      <c r="R2" s="10" t="s">
        <v>22</v>
      </c>
      <c r="S2" s="10" t="s">
        <v>23</v>
      </c>
      <c r="T2" s="10" t="s">
        <v>24</v>
      </c>
      <c r="U2" s="10" t="s">
        <v>25</v>
      </c>
      <c r="V2" s="10" t="s">
        <v>26</v>
      </c>
      <c r="W2" s="10" t="s">
        <v>27</v>
      </c>
      <c r="X2" s="11" t="s">
        <v>28</v>
      </c>
      <c r="Y2" s="11" t="s">
        <v>29</v>
      </c>
      <c r="Z2" s="11" t="s">
        <v>30</v>
      </c>
      <c r="AA2" s="11" t="s">
        <v>31</v>
      </c>
      <c r="AB2" s="11" t="s">
        <v>32</v>
      </c>
      <c r="AC2" s="11" t="s">
        <v>33</v>
      </c>
      <c r="AD2" s="11" t="s">
        <v>34</v>
      </c>
      <c r="AE2" s="11" t="s">
        <v>35</v>
      </c>
      <c r="AF2" s="11" t="s">
        <v>36</v>
      </c>
      <c r="AG2" s="12" t="s">
        <v>37</v>
      </c>
      <c r="AH2" s="12" t="s">
        <v>38</v>
      </c>
      <c r="AI2" s="12" t="s">
        <v>39</v>
      </c>
      <c r="AJ2" s="12" t="s">
        <v>40</v>
      </c>
      <c r="AK2" s="12" t="s">
        <v>41</v>
      </c>
      <c r="AL2" s="12" t="s">
        <v>42</v>
      </c>
      <c r="AM2" s="12" t="s">
        <v>43</v>
      </c>
      <c r="AN2" s="12" t="s">
        <v>44</v>
      </c>
      <c r="AO2" s="13" t="s">
        <v>45</v>
      </c>
      <c r="AP2" s="13" t="s">
        <v>46</v>
      </c>
      <c r="AQ2" s="13" t="s">
        <v>47</v>
      </c>
      <c r="AR2" s="13" t="s">
        <v>48</v>
      </c>
      <c r="AS2" s="13" t="s">
        <v>49</v>
      </c>
      <c r="AT2" s="13" t="s">
        <v>50</v>
      </c>
      <c r="AU2" s="13" t="s">
        <v>51</v>
      </c>
      <c r="AV2" s="13" t="s">
        <v>52</v>
      </c>
      <c r="AW2" s="14" t="s">
        <v>45</v>
      </c>
      <c r="AX2" s="14" t="s">
        <v>46</v>
      </c>
      <c r="AY2" s="14" t="s">
        <v>47</v>
      </c>
      <c r="AZ2" s="14" t="s">
        <v>48</v>
      </c>
      <c r="BA2" s="14" t="s">
        <v>53</v>
      </c>
      <c r="BB2" s="14" t="s">
        <v>50</v>
      </c>
      <c r="BC2" s="14" t="s">
        <v>51</v>
      </c>
      <c r="BD2" s="14" t="s">
        <v>52</v>
      </c>
      <c r="BE2" s="15" t="s">
        <v>54</v>
      </c>
      <c r="BF2" s="15" t="s">
        <v>55</v>
      </c>
      <c r="BG2" s="15" t="s">
        <v>56</v>
      </c>
      <c r="BH2" s="15" t="s">
        <v>57</v>
      </c>
      <c r="BI2" s="16" t="s">
        <v>58</v>
      </c>
    </row>
    <row r="3" spans="1:61" ht="35.65" customHeight="1" x14ac:dyDescent="0.25">
      <c r="A3" s="9"/>
      <c r="B3" s="9"/>
      <c r="C3" s="9"/>
      <c r="D3" s="9"/>
      <c r="E3" s="9"/>
      <c r="F3" s="9"/>
      <c r="G3" s="9"/>
      <c r="H3" s="9"/>
      <c r="I3" s="9"/>
      <c r="J3" s="10"/>
      <c r="K3" s="17" t="s">
        <v>59</v>
      </c>
      <c r="L3" s="17" t="s">
        <v>60</v>
      </c>
      <c r="M3" s="17" t="s">
        <v>61</v>
      </c>
      <c r="N3" s="10"/>
      <c r="O3" s="10"/>
      <c r="P3" s="10"/>
      <c r="Q3" s="10"/>
      <c r="R3" s="10"/>
      <c r="S3" s="10"/>
      <c r="T3" s="10"/>
      <c r="U3" s="10"/>
      <c r="V3" s="10"/>
      <c r="W3" s="10"/>
      <c r="X3" s="11"/>
      <c r="Y3" s="11"/>
      <c r="Z3" s="11"/>
      <c r="AA3" s="11"/>
      <c r="AB3" s="11"/>
      <c r="AC3" s="11"/>
      <c r="AD3" s="11"/>
      <c r="AE3" s="11"/>
      <c r="AF3" s="11"/>
      <c r="AG3" s="12"/>
      <c r="AH3" s="12"/>
      <c r="AI3" s="12"/>
      <c r="AJ3" s="12"/>
      <c r="AK3" s="12"/>
      <c r="AL3" s="12"/>
      <c r="AM3" s="12"/>
      <c r="AN3" s="12"/>
      <c r="AO3" s="13"/>
      <c r="AP3" s="13"/>
      <c r="AQ3" s="13"/>
      <c r="AR3" s="13"/>
      <c r="AS3" s="13"/>
      <c r="AT3" s="13"/>
      <c r="AU3" s="13"/>
      <c r="AV3" s="13"/>
      <c r="AW3" s="14"/>
      <c r="AX3" s="14"/>
      <c r="AY3" s="14"/>
      <c r="AZ3" s="14"/>
      <c r="BA3" s="14"/>
      <c r="BB3" s="14"/>
      <c r="BC3" s="14"/>
      <c r="BD3" s="14"/>
      <c r="BE3" s="15"/>
      <c r="BF3" s="15"/>
      <c r="BG3" s="15"/>
      <c r="BH3" s="15"/>
      <c r="BI3" s="16"/>
    </row>
    <row r="4" spans="1:61" ht="35.65" customHeight="1" x14ac:dyDescent="0.25">
      <c r="A4" s="18" t="s">
        <v>62</v>
      </c>
      <c r="B4" s="18" t="s">
        <v>63</v>
      </c>
      <c r="C4" s="18" t="s">
        <v>64</v>
      </c>
      <c r="D4" s="18" t="s">
        <v>65</v>
      </c>
      <c r="E4" s="18" t="s">
        <v>66</v>
      </c>
      <c r="F4" s="18" t="s">
        <v>63</v>
      </c>
      <c r="G4" s="18" t="s">
        <v>67</v>
      </c>
      <c r="H4" s="18" t="s">
        <v>64</v>
      </c>
      <c r="I4" s="18" t="s">
        <v>68</v>
      </c>
      <c r="J4" s="19" t="s">
        <v>69</v>
      </c>
      <c r="K4" s="19" t="s">
        <v>70</v>
      </c>
      <c r="L4" s="19"/>
      <c r="M4" s="19" t="s">
        <v>71</v>
      </c>
      <c r="N4" s="19" t="s">
        <v>64</v>
      </c>
      <c r="O4" s="19" t="s">
        <v>72</v>
      </c>
      <c r="P4" s="19" t="s">
        <v>64</v>
      </c>
      <c r="Q4" s="19" t="s">
        <v>72</v>
      </c>
      <c r="R4" s="19" t="s">
        <v>73</v>
      </c>
      <c r="S4" s="19" t="s">
        <v>74</v>
      </c>
      <c r="T4" s="19" t="s">
        <v>64</v>
      </c>
      <c r="U4" s="19" t="s">
        <v>75</v>
      </c>
      <c r="V4" s="19" t="s">
        <v>63</v>
      </c>
      <c r="W4" s="19" t="s">
        <v>63</v>
      </c>
      <c r="X4" s="20" t="s">
        <v>63</v>
      </c>
      <c r="Y4" s="20" t="s">
        <v>76</v>
      </c>
      <c r="Z4" s="20" t="s">
        <v>77</v>
      </c>
      <c r="AA4" s="20" t="s">
        <v>78</v>
      </c>
      <c r="AB4" s="20" t="s">
        <v>78</v>
      </c>
      <c r="AC4" s="20" t="s">
        <v>72</v>
      </c>
      <c r="AD4" s="20" t="s">
        <v>79</v>
      </c>
      <c r="AE4" s="20" t="s">
        <v>64</v>
      </c>
      <c r="AF4" s="20"/>
      <c r="AG4" s="21" t="s">
        <v>63</v>
      </c>
      <c r="AH4" s="21" t="s">
        <v>76</v>
      </c>
      <c r="AI4" s="21" t="s">
        <v>77</v>
      </c>
      <c r="AJ4" s="21" t="s">
        <v>78</v>
      </c>
      <c r="AK4" s="21" t="s">
        <v>78</v>
      </c>
      <c r="AL4" s="21" t="s">
        <v>72</v>
      </c>
      <c r="AM4" s="21" t="s">
        <v>79</v>
      </c>
      <c r="AN4" s="21" t="s">
        <v>64</v>
      </c>
      <c r="AO4" s="22" t="s">
        <v>63</v>
      </c>
      <c r="AP4" s="22" t="s">
        <v>76</v>
      </c>
      <c r="AQ4" s="22" t="s">
        <v>77</v>
      </c>
      <c r="AR4" s="22" t="s">
        <v>78</v>
      </c>
      <c r="AS4" s="22" t="s">
        <v>78</v>
      </c>
      <c r="AT4" s="22" t="s">
        <v>72</v>
      </c>
      <c r="AU4" s="22" t="s">
        <v>79</v>
      </c>
      <c r="AV4" s="22" t="s">
        <v>64</v>
      </c>
      <c r="AW4" s="23" t="s">
        <v>63</v>
      </c>
      <c r="AX4" s="23" t="s">
        <v>76</v>
      </c>
      <c r="AY4" s="23" t="s">
        <v>77</v>
      </c>
      <c r="AZ4" s="23" t="s">
        <v>78</v>
      </c>
      <c r="BA4" s="23" t="s">
        <v>78</v>
      </c>
      <c r="BB4" s="23" t="s">
        <v>72</v>
      </c>
      <c r="BC4" s="23" t="s">
        <v>79</v>
      </c>
      <c r="BD4" s="23" t="s">
        <v>64</v>
      </c>
      <c r="BE4" s="24" t="s">
        <v>80</v>
      </c>
      <c r="BF4" s="24"/>
      <c r="BG4" s="24" t="s">
        <v>64</v>
      </c>
      <c r="BH4" s="24"/>
      <c r="BI4" s="16"/>
    </row>
    <row r="5" spans="1:61" ht="35.1" customHeight="1" x14ac:dyDescent="0.25">
      <c r="A5" s="25">
        <v>70</v>
      </c>
      <c r="B5" s="25"/>
      <c r="C5" s="25" t="s">
        <v>81</v>
      </c>
      <c r="D5" s="25"/>
      <c r="E5" s="26" t="s">
        <v>82</v>
      </c>
      <c r="F5" s="27" t="s">
        <v>83</v>
      </c>
      <c r="G5" s="25" t="s">
        <v>84</v>
      </c>
      <c r="H5" s="8"/>
      <c r="I5" s="28" t="s">
        <v>85</v>
      </c>
      <c r="J5" s="28" t="s">
        <v>86</v>
      </c>
      <c r="K5" s="29" t="s">
        <v>87</v>
      </c>
      <c r="L5" s="30" t="s">
        <v>88</v>
      </c>
      <c r="M5" s="31">
        <v>1</v>
      </c>
      <c r="N5" s="32" t="s">
        <v>89</v>
      </c>
      <c r="P5" s="34" t="s">
        <v>90</v>
      </c>
      <c r="T5" s="35">
        <v>1</v>
      </c>
      <c r="U5" s="34" t="s">
        <v>91</v>
      </c>
      <c r="V5" s="36">
        <v>43435</v>
      </c>
      <c r="W5" s="36">
        <v>43435</v>
      </c>
      <c r="X5" s="37">
        <v>43830</v>
      </c>
      <c r="Y5" s="38" t="s">
        <v>92</v>
      </c>
      <c r="Z5" s="39">
        <v>1</v>
      </c>
      <c r="AA5" s="40">
        <f t="shared" ref="AA5:AA35" si="0">(IF(Z5="","",IF(OR($M5=0,$M5="",$X5=""),"",Z5/$M5)))</f>
        <v>1</v>
      </c>
      <c r="AB5" s="41">
        <f t="shared" ref="AB5:AB35" si="1">(IF(OR($T5="",AA5=""),"",IF(OR($T5=0,AA5=0),0,IF((AA5*100%)/$T5&gt;100%,100%,(AA5*100%)/$T5))))</f>
        <v>1</v>
      </c>
      <c r="AC5" s="42" t="str">
        <f t="shared" ref="AC5:AC35" si="2">IF(Z5="","",IF(AB5&lt;100%, IF(AB5&lt;25%, "ALERTA","EN TERMINO"), IF(AB5=100%, "OK", "EN TERMINO")))</f>
        <v>OK</v>
      </c>
      <c r="AD5" s="43" t="s">
        <v>93</v>
      </c>
      <c r="AF5" s="44" t="str">
        <f>IF(AB5=100%,IF(AB5&gt;25%,"CUMPLIDA","PENDIENTE"),IF(AB5&lt;25%,"INCUMPLIDA","PENDIENTE"))</f>
        <v>CUMPLIDA</v>
      </c>
      <c r="BG5" s="39" t="str">
        <f t="shared" ref="BG5:BG37" si="3">IF(AF5="CUMPLIDA","CERRADO","ABIERTO")</f>
        <v>CERRADO</v>
      </c>
      <c r="BI5" s="45" t="s">
        <v>94</v>
      </c>
    </row>
    <row r="6" spans="1:61" ht="35.1" customHeight="1" x14ac:dyDescent="0.25">
      <c r="A6" s="25"/>
      <c r="B6" s="25"/>
      <c r="C6" s="25"/>
      <c r="D6" s="25"/>
      <c r="E6" s="26"/>
      <c r="F6" s="27"/>
      <c r="G6" s="25"/>
      <c r="H6" s="46"/>
      <c r="I6" s="28"/>
      <c r="J6" s="28"/>
      <c r="K6" s="29" t="s">
        <v>95</v>
      </c>
      <c r="L6" s="30" t="s">
        <v>96</v>
      </c>
      <c r="M6" s="31">
        <v>12</v>
      </c>
      <c r="N6" s="32" t="s">
        <v>89</v>
      </c>
      <c r="P6" s="34" t="s">
        <v>90</v>
      </c>
      <c r="T6" s="35">
        <v>1</v>
      </c>
      <c r="U6" s="34" t="s">
        <v>96</v>
      </c>
      <c r="V6" s="36">
        <v>43435</v>
      </c>
      <c r="W6" s="36">
        <v>43830</v>
      </c>
      <c r="X6" s="37">
        <v>43830</v>
      </c>
      <c r="Y6" s="47" t="s">
        <v>97</v>
      </c>
      <c r="Z6" s="39">
        <v>12</v>
      </c>
      <c r="AA6" s="40">
        <f t="shared" si="0"/>
        <v>1</v>
      </c>
      <c r="AB6" s="41">
        <f t="shared" si="1"/>
        <v>1</v>
      </c>
      <c r="AC6" s="42" t="str">
        <f t="shared" si="2"/>
        <v>OK</v>
      </c>
      <c r="AD6" s="43" t="s">
        <v>93</v>
      </c>
      <c r="AF6" s="44" t="str">
        <f t="shared" ref="AF6:AF37" si="4">IF(AB6=100%,IF(AB6&gt;25%,"CUMPLIDA","PENDIENTE"),IF(AB6&lt;25%,"INCUMPLIDA","PENDIENTE"))</f>
        <v>CUMPLIDA</v>
      </c>
      <c r="BG6" s="39" t="str">
        <f t="shared" si="3"/>
        <v>CERRADO</v>
      </c>
      <c r="BI6" s="45" t="s">
        <v>94</v>
      </c>
    </row>
    <row r="7" spans="1:61" ht="35.1" customHeight="1" x14ac:dyDescent="0.25">
      <c r="A7" s="33">
        <v>70</v>
      </c>
      <c r="C7" s="33" t="s">
        <v>81</v>
      </c>
      <c r="E7" s="26"/>
      <c r="F7" s="48" t="s">
        <v>83</v>
      </c>
      <c r="G7" s="49" t="s">
        <v>98</v>
      </c>
      <c r="H7" s="46"/>
      <c r="I7" s="50" t="s">
        <v>99</v>
      </c>
      <c r="J7" s="45" t="s">
        <v>100</v>
      </c>
      <c r="K7" s="29" t="s">
        <v>101</v>
      </c>
      <c r="L7" s="51" t="s">
        <v>102</v>
      </c>
      <c r="M7" s="31">
        <v>1</v>
      </c>
      <c r="N7" s="32" t="s">
        <v>89</v>
      </c>
      <c r="P7" s="34" t="s">
        <v>103</v>
      </c>
      <c r="T7" s="35">
        <v>1</v>
      </c>
      <c r="U7" s="52" t="s">
        <v>104</v>
      </c>
      <c r="V7" s="36">
        <v>43405</v>
      </c>
      <c r="W7" s="36">
        <v>43617</v>
      </c>
      <c r="X7" s="37">
        <v>43830</v>
      </c>
      <c r="Y7" s="38" t="s">
        <v>105</v>
      </c>
      <c r="Z7" s="39">
        <v>1</v>
      </c>
      <c r="AA7" s="40">
        <f t="shared" si="0"/>
        <v>1</v>
      </c>
      <c r="AB7" s="41">
        <f t="shared" si="1"/>
        <v>1</v>
      </c>
      <c r="AC7" s="42" t="str">
        <f t="shared" si="2"/>
        <v>OK</v>
      </c>
      <c r="AD7" s="43" t="s">
        <v>106</v>
      </c>
      <c r="AF7" s="44" t="str">
        <f t="shared" si="4"/>
        <v>CUMPLIDA</v>
      </c>
      <c r="BG7" s="39" t="str">
        <f t="shared" si="3"/>
        <v>CERRADO</v>
      </c>
      <c r="BI7" s="45" t="s">
        <v>94</v>
      </c>
    </row>
    <row r="8" spans="1:61" ht="35.1" customHeight="1" x14ac:dyDescent="0.25">
      <c r="A8" s="25">
        <v>70</v>
      </c>
      <c r="B8" s="25"/>
      <c r="C8" s="25" t="s">
        <v>81</v>
      </c>
      <c r="D8" s="25"/>
      <c r="E8" s="26"/>
      <c r="F8" s="27" t="s">
        <v>83</v>
      </c>
      <c r="G8" s="25" t="s">
        <v>107</v>
      </c>
      <c r="H8" s="46"/>
      <c r="I8" s="28" t="s">
        <v>108</v>
      </c>
      <c r="J8" s="45" t="s">
        <v>100</v>
      </c>
      <c r="K8" s="53" t="s">
        <v>109</v>
      </c>
      <c r="L8" s="51" t="s">
        <v>102</v>
      </c>
      <c r="M8" s="31">
        <v>1</v>
      </c>
      <c r="N8" s="32" t="s">
        <v>89</v>
      </c>
      <c r="P8" s="34" t="s">
        <v>110</v>
      </c>
      <c r="T8" s="35">
        <v>1</v>
      </c>
      <c r="U8" s="52" t="s">
        <v>111</v>
      </c>
      <c r="V8" s="36">
        <v>43435</v>
      </c>
      <c r="W8" s="36">
        <v>43435</v>
      </c>
      <c r="X8" s="37">
        <v>43830</v>
      </c>
      <c r="Y8" s="38" t="s">
        <v>105</v>
      </c>
      <c r="Z8" s="39">
        <v>1</v>
      </c>
      <c r="AA8" s="40">
        <f t="shared" si="0"/>
        <v>1</v>
      </c>
      <c r="AB8" s="41">
        <f t="shared" si="1"/>
        <v>1</v>
      </c>
      <c r="AC8" s="42" t="str">
        <f t="shared" si="2"/>
        <v>OK</v>
      </c>
      <c r="AD8" s="43" t="s">
        <v>106</v>
      </c>
      <c r="AF8" s="44" t="str">
        <f t="shared" si="4"/>
        <v>CUMPLIDA</v>
      </c>
      <c r="BG8" s="39" t="str">
        <f t="shared" si="3"/>
        <v>CERRADO</v>
      </c>
      <c r="BI8" s="45" t="s">
        <v>94</v>
      </c>
    </row>
    <row r="9" spans="1:61" ht="35.1" customHeight="1" x14ac:dyDescent="0.25">
      <c r="A9" s="25"/>
      <c r="B9" s="25"/>
      <c r="C9" s="25"/>
      <c r="D9" s="25"/>
      <c r="E9" s="26"/>
      <c r="F9" s="27"/>
      <c r="G9" s="25"/>
      <c r="H9" s="46"/>
      <c r="I9" s="28"/>
      <c r="J9" s="45" t="s">
        <v>112</v>
      </c>
      <c r="K9" s="54" t="s">
        <v>113</v>
      </c>
      <c r="L9" s="51" t="s">
        <v>114</v>
      </c>
      <c r="M9" s="31">
        <v>2</v>
      </c>
      <c r="N9" s="32" t="s">
        <v>89</v>
      </c>
      <c r="P9" s="34" t="s">
        <v>115</v>
      </c>
      <c r="T9" s="35">
        <v>1</v>
      </c>
      <c r="U9" s="52"/>
      <c r="V9" s="36">
        <v>43435</v>
      </c>
      <c r="W9" s="36">
        <v>43646</v>
      </c>
      <c r="X9" s="37">
        <v>43830</v>
      </c>
      <c r="Y9" s="38" t="s">
        <v>116</v>
      </c>
      <c r="Z9" s="39">
        <v>2</v>
      </c>
      <c r="AA9" s="40">
        <f t="shared" si="0"/>
        <v>1</v>
      </c>
      <c r="AB9" s="41">
        <f t="shared" si="1"/>
        <v>1</v>
      </c>
      <c r="AC9" s="42" t="str">
        <f t="shared" si="2"/>
        <v>OK</v>
      </c>
      <c r="AD9" s="43" t="s">
        <v>117</v>
      </c>
      <c r="AF9" s="44" t="str">
        <f t="shared" si="4"/>
        <v>CUMPLIDA</v>
      </c>
      <c r="BG9" s="39" t="s">
        <v>118</v>
      </c>
      <c r="BI9" s="55" t="s">
        <v>119</v>
      </c>
    </row>
    <row r="10" spans="1:61" ht="35.1" customHeight="1" x14ac:dyDescent="0.25">
      <c r="A10" s="25">
        <v>70</v>
      </c>
      <c r="B10" s="25"/>
      <c r="C10" s="25" t="s">
        <v>81</v>
      </c>
      <c r="D10" s="25"/>
      <c r="E10" s="26"/>
      <c r="F10" s="27" t="s">
        <v>83</v>
      </c>
      <c r="G10" s="56" t="s">
        <v>120</v>
      </c>
      <c r="H10" s="46"/>
      <c r="I10" s="28" t="s">
        <v>121</v>
      </c>
      <c r="J10" s="28" t="s">
        <v>122</v>
      </c>
      <c r="K10" s="53" t="s">
        <v>123</v>
      </c>
      <c r="L10" s="51" t="s">
        <v>102</v>
      </c>
      <c r="M10" s="31">
        <v>1</v>
      </c>
      <c r="N10" s="32" t="s">
        <v>89</v>
      </c>
      <c r="P10" s="34" t="s">
        <v>110</v>
      </c>
      <c r="T10" s="35">
        <v>1</v>
      </c>
      <c r="U10" s="52" t="s">
        <v>111</v>
      </c>
      <c r="V10" s="36">
        <v>43435</v>
      </c>
      <c r="W10" s="36">
        <v>43617</v>
      </c>
      <c r="X10" s="37">
        <v>43830</v>
      </c>
      <c r="Y10" s="38" t="s">
        <v>105</v>
      </c>
      <c r="Z10" s="39">
        <v>1</v>
      </c>
      <c r="AA10" s="40">
        <f t="shared" si="0"/>
        <v>1</v>
      </c>
      <c r="AB10" s="41">
        <f t="shared" si="1"/>
        <v>1</v>
      </c>
      <c r="AC10" s="42" t="str">
        <f t="shared" si="2"/>
        <v>OK</v>
      </c>
      <c r="AD10" s="43" t="s">
        <v>124</v>
      </c>
      <c r="AF10" s="44" t="str">
        <f t="shared" si="4"/>
        <v>CUMPLIDA</v>
      </c>
      <c r="BG10" s="39" t="str">
        <f t="shared" si="3"/>
        <v>CERRADO</v>
      </c>
      <c r="BI10" s="45" t="s">
        <v>94</v>
      </c>
    </row>
    <row r="11" spans="1:61" ht="35.1" customHeight="1" x14ac:dyDescent="0.25">
      <c r="A11" s="25"/>
      <c r="B11" s="25"/>
      <c r="C11" s="25"/>
      <c r="D11" s="25"/>
      <c r="E11" s="26"/>
      <c r="F11" s="27"/>
      <c r="G11" s="56"/>
      <c r="H11" s="46"/>
      <c r="I11" s="28"/>
      <c r="J11" s="28"/>
      <c r="K11" s="57" t="s">
        <v>113</v>
      </c>
      <c r="L11" s="51" t="s">
        <v>125</v>
      </c>
      <c r="M11" s="31">
        <v>1</v>
      </c>
      <c r="N11" s="32" t="s">
        <v>89</v>
      </c>
      <c r="P11" s="34" t="s">
        <v>126</v>
      </c>
      <c r="T11" s="35">
        <v>1</v>
      </c>
      <c r="U11" s="52" t="s">
        <v>127</v>
      </c>
      <c r="V11" s="36">
        <v>43435</v>
      </c>
      <c r="W11" s="36">
        <v>43617</v>
      </c>
      <c r="X11" s="37">
        <v>43830</v>
      </c>
      <c r="Y11" s="58" t="s">
        <v>128</v>
      </c>
      <c r="Z11" s="59">
        <v>1</v>
      </c>
      <c r="AA11" s="40">
        <f t="shared" si="0"/>
        <v>1</v>
      </c>
      <c r="AB11" s="41">
        <f t="shared" si="1"/>
        <v>1</v>
      </c>
      <c r="AC11" s="42" t="str">
        <f t="shared" si="2"/>
        <v>OK</v>
      </c>
      <c r="AD11" s="43" t="s">
        <v>129</v>
      </c>
      <c r="AF11" s="44" t="str">
        <f t="shared" si="4"/>
        <v>CUMPLIDA</v>
      </c>
      <c r="BG11" s="39" t="str">
        <f t="shared" si="3"/>
        <v>CERRADO</v>
      </c>
      <c r="BI11" s="45" t="s">
        <v>94</v>
      </c>
    </row>
    <row r="12" spans="1:61" ht="35.1" customHeight="1" x14ac:dyDescent="0.25">
      <c r="A12" s="25">
        <v>70</v>
      </c>
      <c r="C12" s="25" t="s">
        <v>81</v>
      </c>
      <c r="D12" s="25"/>
      <c r="E12" s="26"/>
      <c r="F12" s="27" t="s">
        <v>83</v>
      </c>
      <c r="G12" s="56" t="s">
        <v>130</v>
      </c>
      <c r="H12" s="46"/>
      <c r="I12" s="28" t="s">
        <v>131</v>
      </c>
      <c r="J12" s="45" t="s">
        <v>132</v>
      </c>
      <c r="K12" s="60" t="s">
        <v>133</v>
      </c>
      <c r="L12" s="61" t="s">
        <v>134</v>
      </c>
      <c r="M12" s="62">
        <v>1</v>
      </c>
      <c r="N12" s="32" t="s">
        <v>89</v>
      </c>
      <c r="P12" s="63" t="s">
        <v>135</v>
      </c>
      <c r="T12" s="35">
        <v>1</v>
      </c>
      <c r="U12" s="63" t="s">
        <v>136</v>
      </c>
      <c r="V12" s="36">
        <v>43464</v>
      </c>
      <c r="W12" s="36" t="s">
        <v>137</v>
      </c>
      <c r="X12" s="37">
        <v>43830</v>
      </c>
      <c r="Y12" s="64" t="s">
        <v>138</v>
      </c>
      <c r="Z12" s="39">
        <v>100</v>
      </c>
      <c r="AA12" s="40">
        <f t="shared" si="0"/>
        <v>100</v>
      </c>
      <c r="AB12" s="41">
        <f t="shared" si="1"/>
        <v>1</v>
      </c>
      <c r="AC12" s="42" t="str">
        <f t="shared" si="2"/>
        <v>OK</v>
      </c>
      <c r="AD12" s="65" t="s">
        <v>139</v>
      </c>
      <c r="AF12" s="44" t="str">
        <f t="shared" si="4"/>
        <v>CUMPLIDA</v>
      </c>
      <c r="BG12" s="39" t="str">
        <f t="shared" si="3"/>
        <v>CERRADO</v>
      </c>
      <c r="BI12" s="45" t="s">
        <v>94</v>
      </c>
    </row>
    <row r="13" spans="1:61" ht="35.1" customHeight="1" x14ac:dyDescent="0.25">
      <c r="A13" s="25"/>
      <c r="C13" s="25"/>
      <c r="D13" s="25"/>
      <c r="E13" s="26"/>
      <c r="F13" s="27"/>
      <c r="G13" s="56"/>
      <c r="H13" s="46"/>
      <c r="I13" s="28"/>
      <c r="J13" s="45" t="s">
        <v>140</v>
      </c>
      <c r="K13" s="60" t="s">
        <v>141</v>
      </c>
      <c r="L13" s="61" t="s">
        <v>142</v>
      </c>
      <c r="M13" s="63">
        <v>12</v>
      </c>
      <c r="N13" s="32" t="s">
        <v>89</v>
      </c>
      <c r="P13" s="63" t="s">
        <v>143</v>
      </c>
      <c r="T13" s="35">
        <v>1</v>
      </c>
      <c r="U13" s="63" t="s">
        <v>144</v>
      </c>
      <c r="V13" s="36">
        <v>43465</v>
      </c>
      <c r="W13" s="36" t="s">
        <v>145</v>
      </c>
      <c r="X13" s="37">
        <v>43830</v>
      </c>
      <c r="Y13" s="64" t="s">
        <v>146</v>
      </c>
      <c r="Z13" s="39">
        <v>12</v>
      </c>
      <c r="AA13" s="40">
        <f t="shared" si="0"/>
        <v>1</v>
      </c>
      <c r="AB13" s="41">
        <f t="shared" si="1"/>
        <v>1</v>
      </c>
      <c r="AC13" s="42" t="str">
        <f t="shared" si="2"/>
        <v>OK</v>
      </c>
      <c r="AD13" s="43" t="s">
        <v>147</v>
      </c>
      <c r="AF13" s="44" t="str">
        <f t="shared" si="4"/>
        <v>CUMPLIDA</v>
      </c>
      <c r="BG13" s="39" t="str">
        <f t="shared" si="3"/>
        <v>CERRADO</v>
      </c>
      <c r="BI13" s="45" t="s">
        <v>94</v>
      </c>
    </row>
    <row r="14" spans="1:61" ht="35.1" customHeight="1" x14ac:dyDescent="0.25">
      <c r="A14" s="33">
        <v>70</v>
      </c>
      <c r="C14" s="33" t="s">
        <v>81</v>
      </c>
      <c r="E14" s="26"/>
      <c r="F14" s="48" t="s">
        <v>83</v>
      </c>
      <c r="G14" s="49" t="s">
        <v>148</v>
      </c>
      <c r="H14" s="46"/>
      <c r="I14" s="45" t="s">
        <v>149</v>
      </c>
      <c r="J14" s="66" t="s">
        <v>150</v>
      </c>
      <c r="K14" s="60" t="s">
        <v>151</v>
      </c>
      <c r="L14" s="61" t="s">
        <v>152</v>
      </c>
      <c r="M14" s="31">
        <v>1</v>
      </c>
      <c r="N14" s="32" t="s">
        <v>89</v>
      </c>
      <c r="P14" s="63" t="s">
        <v>135</v>
      </c>
      <c r="T14" s="35">
        <v>1</v>
      </c>
      <c r="U14" s="63" t="s">
        <v>153</v>
      </c>
      <c r="V14" s="36">
        <v>43435</v>
      </c>
      <c r="W14" s="36">
        <v>43617</v>
      </c>
      <c r="X14" s="37">
        <v>43830</v>
      </c>
      <c r="Y14" s="64" t="s">
        <v>138</v>
      </c>
      <c r="Z14" s="39">
        <v>1</v>
      </c>
      <c r="AA14" s="40">
        <f t="shared" si="0"/>
        <v>1</v>
      </c>
      <c r="AB14" s="41">
        <f t="shared" si="1"/>
        <v>1</v>
      </c>
      <c r="AC14" s="42" t="str">
        <f t="shared" si="2"/>
        <v>OK</v>
      </c>
      <c r="AD14" s="43" t="s">
        <v>154</v>
      </c>
      <c r="AF14" s="44" t="str">
        <f t="shared" si="4"/>
        <v>CUMPLIDA</v>
      </c>
      <c r="BG14" s="39" t="str">
        <f t="shared" si="3"/>
        <v>CERRADO</v>
      </c>
      <c r="BI14" s="45" t="s">
        <v>94</v>
      </c>
    </row>
    <row r="15" spans="1:61" ht="35.1" customHeight="1" x14ac:dyDescent="0.25">
      <c r="A15" s="33">
        <v>70</v>
      </c>
      <c r="C15" s="33" t="s">
        <v>81</v>
      </c>
      <c r="E15" s="26"/>
      <c r="F15" s="48" t="s">
        <v>83</v>
      </c>
      <c r="G15" s="49" t="s">
        <v>155</v>
      </c>
      <c r="H15" s="46"/>
      <c r="I15" s="45" t="s">
        <v>156</v>
      </c>
      <c r="J15" s="67" t="s">
        <v>156</v>
      </c>
      <c r="K15" s="68" t="s">
        <v>157</v>
      </c>
      <c r="L15" s="30" t="s">
        <v>158</v>
      </c>
      <c r="M15" s="34">
        <v>12</v>
      </c>
      <c r="N15" s="32" t="s">
        <v>89</v>
      </c>
      <c r="P15" s="34" t="s">
        <v>159</v>
      </c>
      <c r="T15" s="35">
        <v>1</v>
      </c>
      <c r="U15" s="34" t="s">
        <v>160</v>
      </c>
      <c r="V15" s="36">
        <v>43435</v>
      </c>
      <c r="W15" s="36">
        <v>43770</v>
      </c>
      <c r="X15" s="37">
        <v>43830</v>
      </c>
      <c r="Y15" s="69" t="s">
        <v>161</v>
      </c>
      <c r="Z15" s="39">
        <v>12</v>
      </c>
      <c r="AA15" s="40">
        <f t="shared" si="0"/>
        <v>1</v>
      </c>
      <c r="AB15" s="41">
        <f t="shared" si="1"/>
        <v>1</v>
      </c>
      <c r="AC15" s="42" t="str">
        <f t="shared" si="2"/>
        <v>OK</v>
      </c>
      <c r="AD15" s="70" t="s">
        <v>162</v>
      </c>
      <c r="AF15" s="44" t="str">
        <f t="shared" si="4"/>
        <v>CUMPLIDA</v>
      </c>
      <c r="BG15" s="39" t="str">
        <f t="shared" si="3"/>
        <v>CERRADO</v>
      </c>
      <c r="BI15" s="45" t="s">
        <v>94</v>
      </c>
    </row>
    <row r="16" spans="1:61" ht="35.1" customHeight="1" x14ac:dyDescent="0.25">
      <c r="A16" s="25">
        <v>70</v>
      </c>
      <c r="B16" s="25"/>
      <c r="C16" s="25" t="s">
        <v>81</v>
      </c>
      <c r="D16" s="25"/>
      <c r="E16" s="26"/>
      <c r="F16" s="27" t="s">
        <v>83</v>
      </c>
      <c r="G16" s="56" t="s">
        <v>163</v>
      </c>
      <c r="H16" s="46"/>
      <c r="I16" s="28" t="s">
        <v>164</v>
      </c>
      <c r="J16" s="28" t="s">
        <v>165</v>
      </c>
      <c r="K16" s="71" t="s">
        <v>166</v>
      </c>
      <c r="L16" s="30" t="s">
        <v>167</v>
      </c>
      <c r="M16" s="31">
        <v>12</v>
      </c>
      <c r="N16" s="32" t="s">
        <v>89</v>
      </c>
      <c r="P16" s="34" t="s">
        <v>90</v>
      </c>
      <c r="T16" s="35">
        <v>1</v>
      </c>
      <c r="U16" s="34" t="s">
        <v>168</v>
      </c>
      <c r="V16" s="36">
        <v>43435</v>
      </c>
      <c r="W16" s="36">
        <v>43770</v>
      </c>
      <c r="X16" s="37">
        <v>43830</v>
      </c>
      <c r="Y16" s="69" t="s">
        <v>161</v>
      </c>
      <c r="Z16" s="39">
        <v>12</v>
      </c>
      <c r="AA16" s="40">
        <f t="shared" si="0"/>
        <v>1</v>
      </c>
      <c r="AB16" s="41">
        <f t="shared" si="1"/>
        <v>1</v>
      </c>
      <c r="AC16" s="42" t="str">
        <f t="shared" si="2"/>
        <v>OK</v>
      </c>
      <c r="AD16" s="70" t="s">
        <v>169</v>
      </c>
      <c r="AF16" s="44" t="str">
        <f t="shared" si="4"/>
        <v>CUMPLIDA</v>
      </c>
      <c r="BG16" s="39" t="str">
        <f t="shared" si="3"/>
        <v>CERRADO</v>
      </c>
      <c r="BI16" s="45" t="s">
        <v>94</v>
      </c>
    </row>
    <row r="17" spans="1:62" ht="35.1" customHeight="1" x14ac:dyDescent="0.25">
      <c r="A17" s="25"/>
      <c r="B17" s="25"/>
      <c r="C17" s="25"/>
      <c r="D17" s="25"/>
      <c r="E17" s="26"/>
      <c r="F17" s="27"/>
      <c r="G17" s="56"/>
      <c r="H17" s="46"/>
      <c r="I17" s="28"/>
      <c r="J17" s="28"/>
      <c r="K17" s="71" t="s">
        <v>170</v>
      </c>
      <c r="L17" s="51" t="s">
        <v>102</v>
      </c>
      <c r="M17" s="31">
        <v>1</v>
      </c>
      <c r="N17" s="32" t="s">
        <v>89</v>
      </c>
      <c r="P17" s="34" t="s">
        <v>171</v>
      </c>
      <c r="T17" s="35">
        <v>1</v>
      </c>
      <c r="U17" s="52" t="s">
        <v>111</v>
      </c>
      <c r="V17" s="36">
        <v>43435</v>
      </c>
      <c r="W17" s="36">
        <v>43617</v>
      </c>
      <c r="X17" s="37">
        <v>43830</v>
      </c>
      <c r="Y17" s="47" t="s">
        <v>105</v>
      </c>
      <c r="Z17" s="39">
        <v>1</v>
      </c>
      <c r="AA17" s="40">
        <f t="shared" si="0"/>
        <v>1</v>
      </c>
      <c r="AB17" s="41">
        <f t="shared" si="1"/>
        <v>1</v>
      </c>
      <c r="AC17" s="42" t="str">
        <f t="shared" si="2"/>
        <v>OK</v>
      </c>
      <c r="AD17" s="70" t="s">
        <v>169</v>
      </c>
      <c r="AF17" s="44" t="str">
        <f t="shared" si="4"/>
        <v>CUMPLIDA</v>
      </c>
      <c r="BG17" s="39" t="str">
        <f t="shared" si="3"/>
        <v>CERRADO</v>
      </c>
      <c r="BI17" s="45" t="s">
        <v>94</v>
      </c>
    </row>
    <row r="18" spans="1:62" ht="35.1" customHeight="1" x14ac:dyDescent="0.25">
      <c r="A18" s="33">
        <v>70</v>
      </c>
      <c r="C18" s="33" t="s">
        <v>81</v>
      </c>
      <c r="E18" s="26"/>
      <c r="F18" s="48" t="s">
        <v>83</v>
      </c>
      <c r="G18" s="49" t="s">
        <v>172</v>
      </c>
      <c r="H18" s="39"/>
      <c r="I18" s="45" t="s">
        <v>173</v>
      </c>
      <c r="J18" s="45" t="s">
        <v>174</v>
      </c>
      <c r="K18" s="71" t="s">
        <v>175</v>
      </c>
      <c r="L18" s="30" t="s">
        <v>176</v>
      </c>
      <c r="M18" s="34">
        <v>1</v>
      </c>
      <c r="N18" s="32" t="s">
        <v>89</v>
      </c>
      <c r="P18" s="34" t="s">
        <v>177</v>
      </c>
      <c r="T18" s="35">
        <v>1</v>
      </c>
      <c r="U18" s="34" t="s">
        <v>178</v>
      </c>
      <c r="V18" s="36">
        <v>43435</v>
      </c>
      <c r="W18" s="36">
        <v>43497</v>
      </c>
      <c r="X18" s="37">
        <v>43830</v>
      </c>
      <c r="Y18" s="69" t="s">
        <v>179</v>
      </c>
      <c r="Z18" s="39">
        <v>1</v>
      </c>
      <c r="AA18" s="40">
        <f t="shared" si="0"/>
        <v>1</v>
      </c>
      <c r="AB18" s="41">
        <f t="shared" si="1"/>
        <v>1</v>
      </c>
      <c r="AC18" s="42" t="str">
        <f t="shared" si="2"/>
        <v>OK</v>
      </c>
      <c r="AD18" s="43" t="s">
        <v>180</v>
      </c>
      <c r="AF18" s="44" t="str">
        <f t="shared" si="4"/>
        <v>CUMPLIDA</v>
      </c>
      <c r="BG18" s="39" t="str">
        <f t="shared" si="3"/>
        <v>CERRADO</v>
      </c>
      <c r="BI18" s="45" t="s">
        <v>94</v>
      </c>
      <c r="BJ18" s="33"/>
    </row>
    <row r="19" spans="1:62" ht="35.1" customHeight="1" x14ac:dyDescent="0.25">
      <c r="A19" s="25">
        <v>70</v>
      </c>
      <c r="B19" s="25"/>
      <c r="C19" s="25" t="s">
        <v>81</v>
      </c>
      <c r="D19" s="25"/>
      <c r="E19" s="26"/>
      <c r="F19" s="27" t="s">
        <v>83</v>
      </c>
      <c r="G19" s="56" t="s">
        <v>181</v>
      </c>
      <c r="H19" s="39"/>
      <c r="I19" s="28" t="s">
        <v>182</v>
      </c>
      <c r="J19" s="45" t="s">
        <v>183</v>
      </c>
      <c r="K19" s="71" t="s">
        <v>184</v>
      </c>
      <c r="L19" s="30" t="s">
        <v>185</v>
      </c>
      <c r="M19" s="34">
        <v>1</v>
      </c>
      <c r="N19" s="32" t="s">
        <v>89</v>
      </c>
      <c r="P19" s="34" t="s">
        <v>186</v>
      </c>
      <c r="T19" s="35">
        <v>1</v>
      </c>
      <c r="U19" s="34" t="s">
        <v>187</v>
      </c>
      <c r="V19" s="36">
        <v>43435</v>
      </c>
      <c r="W19" s="36">
        <v>43497</v>
      </c>
      <c r="X19" s="37">
        <v>43830</v>
      </c>
      <c r="Y19" s="69" t="s">
        <v>188</v>
      </c>
      <c r="Z19" s="39">
        <v>1</v>
      </c>
      <c r="AA19" s="40">
        <f t="shared" si="0"/>
        <v>1</v>
      </c>
      <c r="AB19" s="41">
        <f t="shared" si="1"/>
        <v>1</v>
      </c>
      <c r="AC19" s="42" t="str">
        <f t="shared" si="2"/>
        <v>OK</v>
      </c>
      <c r="AD19" s="43" t="s">
        <v>189</v>
      </c>
      <c r="AF19" s="44" t="str">
        <f t="shared" si="4"/>
        <v>CUMPLIDA</v>
      </c>
      <c r="BG19" s="39" t="str">
        <f t="shared" si="3"/>
        <v>CERRADO</v>
      </c>
      <c r="BI19" s="45" t="s">
        <v>94</v>
      </c>
      <c r="BJ19" s="33"/>
    </row>
    <row r="20" spans="1:62" ht="35.1" customHeight="1" x14ac:dyDescent="0.25">
      <c r="A20" s="25"/>
      <c r="B20" s="25"/>
      <c r="C20" s="25"/>
      <c r="D20" s="25"/>
      <c r="E20" s="26"/>
      <c r="F20" s="27"/>
      <c r="G20" s="56"/>
      <c r="H20" s="39"/>
      <c r="I20" s="28"/>
      <c r="J20" s="45" t="s">
        <v>190</v>
      </c>
      <c r="K20" s="71" t="s">
        <v>191</v>
      </c>
      <c r="L20" s="30" t="s">
        <v>192</v>
      </c>
      <c r="M20" s="34">
        <v>1</v>
      </c>
      <c r="N20" s="32" t="s">
        <v>89</v>
      </c>
      <c r="P20" s="34" t="s">
        <v>193</v>
      </c>
      <c r="T20" s="35">
        <v>1</v>
      </c>
      <c r="U20" s="34" t="s">
        <v>194</v>
      </c>
      <c r="V20" s="36">
        <v>43435</v>
      </c>
      <c r="W20" s="36">
        <v>43497</v>
      </c>
      <c r="X20" s="37">
        <v>43830</v>
      </c>
      <c r="Y20" s="69" t="s">
        <v>188</v>
      </c>
      <c r="Z20" s="39">
        <v>1</v>
      </c>
      <c r="AA20" s="40">
        <f t="shared" si="0"/>
        <v>1</v>
      </c>
      <c r="AB20" s="41">
        <f t="shared" si="1"/>
        <v>1</v>
      </c>
      <c r="AC20" s="42" t="str">
        <f t="shared" si="2"/>
        <v>OK</v>
      </c>
      <c r="AD20" s="43" t="s">
        <v>195</v>
      </c>
      <c r="AF20" s="44" t="str">
        <f t="shared" si="4"/>
        <v>CUMPLIDA</v>
      </c>
      <c r="BG20" s="39" t="str">
        <f t="shared" si="3"/>
        <v>CERRADO</v>
      </c>
      <c r="BI20" s="45" t="s">
        <v>94</v>
      </c>
      <c r="BJ20" s="33"/>
    </row>
    <row r="21" spans="1:62" ht="35.1" customHeight="1" x14ac:dyDescent="0.25">
      <c r="A21" s="25">
        <v>70</v>
      </c>
      <c r="B21" s="25"/>
      <c r="C21" s="25" t="s">
        <v>81</v>
      </c>
      <c r="D21" s="25"/>
      <c r="E21" s="26"/>
      <c r="F21" s="27" t="s">
        <v>83</v>
      </c>
      <c r="G21" s="56" t="s">
        <v>196</v>
      </c>
      <c r="H21" s="39"/>
      <c r="I21" s="28" t="s">
        <v>197</v>
      </c>
      <c r="J21" s="28" t="s">
        <v>198</v>
      </c>
      <c r="K21" s="71" t="s">
        <v>199</v>
      </c>
      <c r="L21" s="30" t="s">
        <v>200</v>
      </c>
      <c r="M21" s="34">
        <v>1</v>
      </c>
      <c r="N21" s="32" t="s">
        <v>89</v>
      </c>
      <c r="P21" s="34" t="s">
        <v>201</v>
      </c>
      <c r="T21" s="35">
        <v>1</v>
      </c>
      <c r="U21" s="34" t="s">
        <v>202</v>
      </c>
      <c r="V21" s="36">
        <v>43405</v>
      </c>
      <c r="W21" s="36">
        <v>43617</v>
      </c>
      <c r="X21" s="37">
        <v>43830</v>
      </c>
      <c r="Y21" s="72" t="s">
        <v>203</v>
      </c>
      <c r="Z21" s="39">
        <v>1</v>
      </c>
      <c r="AA21" s="40">
        <f t="shared" si="0"/>
        <v>1</v>
      </c>
      <c r="AB21" s="41">
        <f t="shared" si="1"/>
        <v>1</v>
      </c>
      <c r="AC21" s="42" t="str">
        <f t="shared" si="2"/>
        <v>OK</v>
      </c>
      <c r="AD21" s="43" t="s">
        <v>204</v>
      </c>
      <c r="AF21" s="44" t="str">
        <f t="shared" si="4"/>
        <v>CUMPLIDA</v>
      </c>
      <c r="BG21" s="39" t="str">
        <f t="shared" si="3"/>
        <v>CERRADO</v>
      </c>
      <c r="BI21" s="45" t="s">
        <v>94</v>
      </c>
      <c r="BJ21" s="33"/>
    </row>
    <row r="22" spans="1:62" ht="35.1" customHeight="1" x14ac:dyDescent="0.25">
      <c r="A22" s="25"/>
      <c r="B22" s="25"/>
      <c r="C22" s="25"/>
      <c r="D22" s="25"/>
      <c r="E22" s="26"/>
      <c r="F22" s="27"/>
      <c r="G22" s="56"/>
      <c r="H22" s="39"/>
      <c r="I22" s="28"/>
      <c r="J22" s="28"/>
      <c r="K22" s="71" t="s">
        <v>205</v>
      </c>
      <c r="L22" s="30" t="s">
        <v>206</v>
      </c>
      <c r="M22" s="73">
        <v>2</v>
      </c>
      <c r="N22" s="32" t="s">
        <v>89</v>
      </c>
      <c r="P22" s="34" t="s">
        <v>201</v>
      </c>
      <c r="T22" s="35">
        <v>1</v>
      </c>
      <c r="U22" s="34" t="s">
        <v>207</v>
      </c>
      <c r="V22" s="36">
        <v>43405</v>
      </c>
      <c r="W22" s="36">
        <v>43800</v>
      </c>
      <c r="X22" s="37">
        <v>43830</v>
      </c>
      <c r="Y22" s="72" t="s">
        <v>208</v>
      </c>
      <c r="Z22" s="39">
        <v>2</v>
      </c>
      <c r="AA22" s="40">
        <f t="shared" si="0"/>
        <v>1</v>
      </c>
      <c r="AB22" s="41">
        <f t="shared" si="1"/>
        <v>1</v>
      </c>
      <c r="AC22" s="42" t="str">
        <f t="shared" si="2"/>
        <v>OK</v>
      </c>
      <c r="AD22" s="43" t="s">
        <v>209</v>
      </c>
      <c r="AF22" s="44" t="str">
        <f t="shared" si="4"/>
        <v>CUMPLIDA</v>
      </c>
      <c r="BG22" s="39" t="str">
        <f t="shared" si="3"/>
        <v>CERRADO</v>
      </c>
      <c r="BI22" s="45" t="s">
        <v>94</v>
      </c>
      <c r="BJ22" s="33"/>
    </row>
    <row r="23" spans="1:62" ht="35.1" customHeight="1" x14ac:dyDescent="0.25">
      <c r="A23" s="33">
        <v>70</v>
      </c>
      <c r="C23" s="33" t="s">
        <v>81</v>
      </c>
      <c r="E23" s="26"/>
      <c r="F23" s="48" t="s">
        <v>83</v>
      </c>
      <c r="G23" s="49" t="s">
        <v>210</v>
      </c>
      <c r="H23" s="39"/>
      <c r="I23" s="45" t="s">
        <v>211</v>
      </c>
      <c r="J23" s="74" t="s">
        <v>212</v>
      </c>
      <c r="K23" s="71" t="s">
        <v>213</v>
      </c>
      <c r="L23" s="30" t="s">
        <v>214</v>
      </c>
      <c r="M23" s="31">
        <v>1</v>
      </c>
      <c r="N23" s="32" t="s">
        <v>89</v>
      </c>
      <c r="P23" s="34" t="s">
        <v>193</v>
      </c>
      <c r="T23" s="35">
        <v>1</v>
      </c>
      <c r="U23" s="34" t="s">
        <v>215</v>
      </c>
      <c r="V23" s="36">
        <v>43435</v>
      </c>
      <c r="W23" s="36">
        <v>43497</v>
      </c>
      <c r="X23" s="37">
        <v>43830</v>
      </c>
      <c r="Y23" s="72" t="s">
        <v>216</v>
      </c>
      <c r="Z23" s="39">
        <v>1</v>
      </c>
      <c r="AA23" s="40">
        <f t="shared" si="0"/>
        <v>1</v>
      </c>
      <c r="AB23" s="41">
        <f t="shared" si="1"/>
        <v>1</v>
      </c>
      <c r="AC23" s="42" t="str">
        <f t="shared" si="2"/>
        <v>OK</v>
      </c>
      <c r="AD23" s="43" t="s">
        <v>217</v>
      </c>
      <c r="AF23" s="44" t="str">
        <f t="shared" si="4"/>
        <v>CUMPLIDA</v>
      </c>
      <c r="BG23" s="39" t="str">
        <f t="shared" si="3"/>
        <v>CERRADO</v>
      </c>
      <c r="BI23" s="45" t="s">
        <v>94</v>
      </c>
      <c r="BJ23" s="33"/>
    </row>
    <row r="24" spans="1:62" ht="35.1" customHeight="1" x14ac:dyDescent="0.25">
      <c r="A24" s="33">
        <v>70</v>
      </c>
      <c r="C24" s="33" t="s">
        <v>81</v>
      </c>
      <c r="E24" s="26"/>
      <c r="F24" s="48" t="s">
        <v>83</v>
      </c>
      <c r="G24" s="49" t="s">
        <v>218</v>
      </c>
      <c r="H24" s="39"/>
      <c r="I24" s="45" t="s">
        <v>219</v>
      </c>
      <c r="J24" s="67" t="s">
        <v>212</v>
      </c>
      <c r="K24" s="71" t="s">
        <v>220</v>
      </c>
      <c r="L24" s="30" t="s">
        <v>221</v>
      </c>
      <c r="M24" s="31">
        <v>1</v>
      </c>
      <c r="N24" s="32" t="s">
        <v>89</v>
      </c>
      <c r="P24" s="34" t="s">
        <v>193</v>
      </c>
      <c r="T24" s="35">
        <v>1</v>
      </c>
      <c r="U24" s="75" t="s">
        <v>222</v>
      </c>
      <c r="V24" s="36">
        <v>43435</v>
      </c>
      <c r="W24" s="36">
        <v>43800</v>
      </c>
      <c r="X24" s="37">
        <v>43830</v>
      </c>
      <c r="Y24" s="72" t="s">
        <v>223</v>
      </c>
      <c r="Z24" s="39">
        <v>1</v>
      </c>
      <c r="AA24" s="40">
        <f t="shared" si="0"/>
        <v>1</v>
      </c>
      <c r="AB24" s="41">
        <f t="shared" si="1"/>
        <v>1</v>
      </c>
      <c r="AC24" s="42" t="str">
        <f t="shared" si="2"/>
        <v>OK</v>
      </c>
      <c r="AD24" s="43" t="s">
        <v>224</v>
      </c>
      <c r="AF24" s="44" t="str">
        <f t="shared" si="4"/>
        <v>CUMPLIDA</v>
      </c>
      <c r="BG24" s="39" t="str">
        <f t="shared" si="3"/>
        <v>CERRADO</v>
      </c>
      <c r="BI24" s="45" t="s">
        <v>94</v>
      </c>
      <c r="BJ24" s="33"/>
    </row>
    <row r="25" spans="1:62" ht="35.1" customHeight="1" x14ac:dyDescent="0.25">
      <c r="A25" s="33">
        <v>70</v>
      </c>
      <c r="C25" s="33" t="s">
        <v>81</v>
      </c>
      <c r="E25" s="26"/>
      <c r="F25" s="48" t="s">
        <v>83</v>
      </c>
      <c r="G25" s="49" t="s">
        <v>225</v>
      </c>
      <c r="H25" s="39"/>
      <c r="I25" s="45" t="s">
        <v>226</v>
      </c>
      <c r="J25" s="67" t="s">
        <v>227</v>
      </c>
      <c r="K25" s="66" t="s">
        <v>228</v>
      </c>
      <c r="L25" s="30" t="s">
        <v>185</v>
      </c>
      <c r="M25" s="31">
        <v>1</v>
      </c>
      <c r="N25" s="32" t="s">
        <v>89</v>
      </c>
      <c r="P25" s="34" t="s">
        <v>177</v>
      </c>
      <c r="T25" s="35">
        <v>1</v>
      </c>
      <c r="U25" s="34" t="s">
        <v>229</v>
      </c>
      <c r="V25" s="36">
        <v>43435</v>
      </c>
      <c r="W25" s="36">
        <v>43617</v>
      </c>
      <c r="X25" s="37">
        <v>43830</v>
      </c>
      <c r="Y25" s="69" t="s">
        <v>188</v>
      </c>
      <c r="Z25" s="39">
        <v>1</v>
      </c>
      <c r="AA25" s="40">
        <f t="shared" si="0"/>
        <v>1</v>
      </c>
      <c r="AB25" s="41">
        <f t="shared" si="1"/>
        <v>1</v>
      </c>
      <c r="AC25" s="42" t="str">
        <f t="shared" si="2"/>
        <v>OK</v>
      </c>
      <c r="AD25" s="43" t="s">
        <v>230</v>
      </c>
      <c r="AF25" s="44" t="str">
        <f t="shared" si="4"/>
        <v>CUMPLIDA</v>
      </c>
      <c r="BG25" s="39" t="str">
        <f t="shared" si="3"/>
        <v>CERRADO</v>
      </c>
      <c r="BI25" s="45" t="s">
        <v>94</v>
      </c>
      <c r="BJ25" s="33"/>
    </row>
    <row r="26" spans="1:62" ht="35.1" customHeight="1" x14ac:dyDescent="0.25">
      <c r="A26" s="25">
        <v>70</v>
      </c>
      <c r="B26" s="25"/>
      <c r="C26" s="25" t="s">
        <v>81</v>
      </c>
      <c r="D26" s="25"/>
      <c r="E26" s="26"/>
      <c r="F26" s="27" t="s">
        <v>83</v>
      </c>
      <c r="G26" s="56" t="s">
        <v>231</v>
      </c>
      <c r="H26" s="39"/>
      <c r="I26" s="28" t="s">
        <v>232</v>
      </c>
      <c r="J26" s="28" t="s">
        <v>233</v>
      </c>
      <c r="K26" s="66" t="s">
        <v>234</v>
      </c>
      <c r="L26" s="30" t="s">
        <v>185</v>
      </c>
      <c r="M26" s="73">
        <v>1</v>
      </c>
      <c r="N26" s="32" t="s">
        <v>89</v>
      </c>
      <c r="P26" s="34" t="s">
        <v>235</v>
      </c>
      <c r="T26" s="35">
        <v>1</v>
      </c>
      <c r="U26" s="34" t="s">
        <v>229</v>
      </c>
      <c r="V26" s="36">
        <v>43435</v>
      </c>
      <c r="W26" s="36">
        <v>43739</v>
      </c>
      <c r="X26" s="37">
        <v>43830</v>
      </c>
      <c r="Y26" s="69" t="s">
        <v>188</v>
      </c>
      <c r="Z26" s="39">
        <v>1</v>
      </c>
      <c r="AA26" s="40">
        <f t="shared" si="0"/>
        <v>1</v>
      </c>
      <c r="AB26" s="41">
        <f t="shared" si="1"/>
        <v>1</v>
      </c>
      <c r="AC26" s="42" t="str">
        <f t="shared" si="2"/>
        <v>OK</v>
      </c>
      <c r="AD26" s="70" t="s">
        <v>236</v>
      </c>
      <c r="AF26" s="44" t="str">
        <f t="shared" si="4"/>
        <v>CUMPLIDA</v>
      </c>
      <c r="BG26" s="39" t="str">
        <f t="shared" si="3"/>
        <v>CERRADO</v>
      </c>
      <c r="BI26" s="45" t="s">
        <v>94</v>
      </c>
      <c r="BJ26" s="33"/>
    </row>
    <row r="27" spans="1:62" ht="35.1" customHeight="1" x14ac:dyDescent="0.25">
      <c r="A27" s="25"/>
      <c r="B27" s="25"/>
      <c r="C27" s="25"/>
      <c r="D27" s="25"/>
      <c r="E27" s="26"/>
      <c r="F27" s="27"/>
      <c r="G27" s="56"/>
      <c r="H27" s="39"/>
      <c r="I27" s="28"/>
      <c r="J27" s="28"/>
      <c r="K27" s="76" t="s">
        <v>237</v>
      </c>
      <c r="L27" s="51" t="s">
        <v>102</v>
      </c>
      <c r="M27" s="73">
        <v>1</v>
      </c>
      <c r="N27" s="32" t="s">
        <v>89</v>
      </c>
      <c r="P27" s="34" t="s">
        <v>238</v>
      </c>
      <c r="T27" s="35">
        <v>1</v>
      </c>
      <c r="U27" s="52" t="s">
        <v>104</v>
      </c>
      <c r="V27" s="36">
        <v>43435</v>
      </c>
      <c r="W27" s="36">
        <v>43739</v>
      </c>
      <c r="X27" s="37">
        <v>43830</v>
      </c>
      <c r="Y27" s="77"/>
      <c r="Z27" s="39">
        <v>1</v>
      </c>
      <c r="AA27" s="40">
        <f t="shared" si="0"/>
        <v>1</v>
      </c>
      <c r="AB27" s="41">
        <f t="shared" si="1"/>
        <v>1</v>
      </c>
      <c r="AC27" s="42" t="str">
        <f t="shared" si="2"/>
        <v>OK</v>
      </c>
      <c r="AD27" s="70" t="s">
        <v>236</v>
      </c>
      <c r="AF27" s="44" t="str">
        <f t="shared" si="4"/>
        <v>CUMPLIDA</v>
      </c>
      <c r="BG27" s="39" t="str">
        <f t="shared" si="3"/>
        <v>CERRADO</v>
      </c>
      <c r="BI27" s="45" t="s">
        <v>94</v>
      </c>
      <c r="BJ27" s="33"/>
    </row>
    <row r="28" spans="1:62" ht="35.1" customHeight="1" x14ac:dyDescent="0.25">
      <c r="A28" s="25">
        <v>70</v>
      </c>
      <c r="B28" s="25"/>
      <c r="C28" s="25" t="s">
        <v>81</v>
      </c>
      <c r="D28" s="25"/>
      <c r="E28" s="26"/>
      <c r="F28" s="27" t="s">
        <v>83</v>
      </c>
      <c r="G28" s="56" t="s">
        <v>239</v>
      </c>
      <c r="H28" s="39"/>
      <c r="I28" s="28" t="s">
        <v>240</v>
      </c>
      <c r="J28" s="28" t="s">
        <v>241</v>
      </c>
      <c r="K28" s="78" t="s">
        <v>242</v>
      </c>
      <c r="L28" s="79" t="s">
        <v>243</v>
      </c>
      <c r="M28" s="80">
        <v>1</v>
      </c>
      <c r="N28" s="81" t="s">
        <v>89</v>
      </c>
      <c r="O28" s="82"/>
      <c r="P28" s="83" t="s">
        <v>244</v>
      </c>
      <c r="Q28" s="82"/>
      <c r="R28" s="82"/>
      <c r="S28" s="82"/>
      <c r="T28" s="84">
        <v>1</v>
      </c>
      <c r="U28" s="83" t="s">
        <v>245</v>
      </c>
      <c r="V28" s="85">
        <v>43435</v>
      </c>
      <c r="W28" s="85">
        <v>43525</v>
      </c>
      <c r="X28" s="86">
        <v>43830</v>
      </c>
      <c r="Y28" s="69" t="s">
        <v>246</v>
      </c>
      <c r="Z28" s="82">
        <v>1</v>
      </c>
      <c r="AA28" s="87">
        <f t="shared" si="0"/>
        <v>1</v>
      </c>
      <c r="AB28" s="88">
        <f t="shared" si="1"/>
        <v>1</v>
      </c>
      <c r="AC28" s="42" t="str">
        <f t="shared" si="2"/>
        <v>OK</v>
      </c>
      <c r="AD28" s="43" t="s">
        <v>247</v>
      </c>
      <c r="AF28" s="44" t="s">
        <v>248</v>
      </c>
      <c r="BG28" s="39" t="str">
        <f t="shared" si="3"/>
        <v>CERRADO</v>
      </c>
      <c r="BI28" s="45" t="s">
        <v>94</v>
      </c>
      <c r="BJ28" s="33"/>
    </row>
    <row r="29" spans="1:62" ht="35.1" customHeight="1" x14ac:dyDescent="0.25">
      <c r="A29" s="25"/>
      <c r="B29" s="25"/>
      <c r="C29" s="25"/>
      <c r="D29" s="25"/>
      <c r="E29" s="26"/>
      <c r="F29" s="27"/>
      <c r="G29" s="56"/>
      <c r="H29" s="39"/>
      <c r="I29" s="28"/>
      <c r="J29" s="28"/>
      <c r="K29" s="66" t="s">
        <v>249</v>
      </c>
      <c r="L29" s="30" t="s">
        <v>250</v>
      </c>
      <c r="M29" s="73">
        <v>54</v>
      </c>
      <c r="N29" s="32" t="s">
        <v>89</v>
      </c>
      <c r="P29" s="34" t="s">
        <v>251</v>
      </c>
      <c r="T29" s="35">
        <v>1</v>
      </c>
      <c r="U29" s="34" t="s">
        <v>252</v>
      </c>
      <c r="V29" s="36">
        <v>43525</v>
      </c>
      <c r="W29" s="36">
        <v>43800</v>
      </c>
      <c r="X29" s="37">
        <v>43830</v>
      </c>
      <c r="Y29" s="77"/>
      <c r="Z29" s="89"/>
      <c r="AA29" s="40" t="str">
        <f t="shared" si="0"/>
        <v/>
      </c>
      <c r="AB29" s="41" t="str">
        <f t="shared" si="1"/>
        <v/>
      </c>
      <c r="AC29" s="42" t="str">
        <f t="shared" si="2"/>
        <v/>
      </c>
      <c r="AD29" s="70" t="s">
        <v>162</v>
      </c>
      <c r="AF29" s="44" t="s">
        <v>248</v>
      </c>
      <c r="BG29" s="39" t="s">
        <v>253</v>
      </c>
      <c r="BI29" s="45" t="s">
        <v>94</v>
      </c>
      <c r="BJ29" s="33"/>
    </row>
    <row r="30" spans="1:62" ht="35.1" customHeight="1" x14ac:dyDescent="0.25">
      <c r="A30" s="25">
        <v>70</v>
      </c>
      <c r="B30" s="25"/>
      <c r="C30" s="25" t="s">
        <v>81</v>
      </c>
      <c r="D30" s="25"/>
      <c r="E30" s="26"/>
      <c r="F30" s="27" t="s">
        <v>83</v>
      </c>
      <c r="G30" s="56" t="s">
        <v>254</v>
      </c>
      <c r="H30" s="39"/>
      <c r="I30" s="28" t="s">
        <v>255</v>
      </c>
      <c r="J30" s="28" t="s">
        <v>256</v>
      </c>
      <c r="K30" s="66" t="s">
        <v>257</v>
      </c>
      <c r="L30" s="30" t="s">
        <v>258</v>
      </c>
      <c r="M30" s="31">
        <v>4</v>
      </c>
      <c r="N30" s="32" t="s">
        <v>89</v>
      </c>
      <c r="P30" s="52" t="s">
        <v>177</v>
      </c>
      <c r="T30" s="35">
        <v>1</v>
      </c>
      <c r="U30" s="34" t="s">
        <v>259</v>
      </c>
      <c r="V30" s="36">
        <v>43556</v>
      </c>
      <c r="W30" s="36" t="s">
        <v>260</v>
      </c>
      <c r="X30" s="37">
        <v>43830</v>
      </c>
      <c r="Y30" s="72" t="s">
        <v>261</v>
      </c>
      <c r="Z30" s="39">
        <v>4</v>
      </c>
      <c r="AA30" s="40">
        <f t="shared" si="0"/>
        <v>1</v>
      </c>
      <c r="AB30" s="41">
        <f t="shared" si="1"/>
        <v>1</v>
      </c>
      <c r="AC30" s="42" t="str">
        <f t="shared" si="2"/>
        <v>OK</v>
      </c>
      <c r="AD30" s="70" t="s">
        <v>262</v>
      </c>
      <c r="AF30" s="44" t="str">
        <f>IF(AB30=100%,IF(AB30&gt;25%,"CUMPLIDA","PENDIENTE"),IF(AB30&lt;25%,"INCUMPLIDA","PENDIENTE"))</f>
        <v>CUMPLIDA</v>
      </c>
      <c r="BG30" s="39" t="str">
        <f t="shared" si="3"/>
        <v>CERRADO</v>
      </c>
      <c r="BI30" s="45" t="s">
        <v>94</v>
      </c>
      <c r="BJ30" s="33"/>
    </row>
    <row r="31" spans="1:62" ht="35.1" customHeight="1" x14ac:dyDescent="0.25">
      <c r="A31" s="25"/>
      <c r="B31" s="25"/>
      <c r="C31" s="25"/>
      <c r="D31" s="25"/>
      <c r="E31" s="26"/>
      <c r="F31" s="27"/>
      <c r="G31" s="56"/>
      <c r="H31" s="39"/>
      <c r="I31" s="28"/>
      <c r="J31" s="28"/>
      <c r="K31" s="66" t="s">
        <v>263</v>
      </c>
      <c r="L31" s="30" t="s">
        <v>264</v>
      </c>
      <c r="M31" s="31">
        <v>1</v>
      </c>
      <c r="N31" s="32" t="s">
        <v>89</v>
      </c>
      <c r="P31" s="52" t="s">
        <v>177</v>
      </c>
      <c r="T31" s="35">
        <v>1</v>
      </c>
      <c r="U31" s="34" t="s">
        <v>265</v>
      </c>
      <c r="V31" s="36">
        <v>43466</v>
      </c>
      <c r="W31" s="36">
        <v>43617</v>
      </c>
      <c r="X31" s="37">
        <v>43830</v>
      </c>
      <c r="Y31" s="72" t="s">
        <v>261</v>
      </c>
      <c r="Z31" s="39">
        <v>1</v>
      </c>
      <c r="AA31" s="40">
        <f t="shared" si="0"/>
        <v>1</v>
      </c>
      <c r="AB31" s="41">
        <f t="shared" si="1"/>
        <v>1</v>
      </c>
      <c r="AC31" s="42" t="str">
        <f t="shared" si="2"/>
        <v>OK</v>
      </c>
      <c r="AD31" s="70" t="s">
        <v>266</v>
      </c>
      <c r="AF31" s="44" t="str">
        <f t="shared" si="4"/>
        <v>CUMPLIDA</v>
      </c>
      <c r="BG31" s="39" t="str">
        <f t="shared" si="3"/>
        <v>CERRADO</v>
      </c>
      <c r="BI31" s="45" t="s">
        <v>94</v>
      </c>
      <c r="BJ31" s="33"/>
    </row>
    <row r="32" spans="1:62" ht="35.1" customHeight="1" x14ac:dyDescent="0.25">
      <c r="A32" s="33">
        <v>70</v>
      </c>
      <c r="C32" s="33" t="s">
        <v>81</v>
      </c>
      <c r="E32" s="26"/>
      <c r="F32" s="48" t="s">
        <v>83</v>
      </c>
      <c r="G32" s="49" t="s">
        <v>267</v>
      </c>
      <c r="H32" s="39"/>
      <c r="I32" s="45" t="s">
        <v>268</v>
      </c>
      <c r="J32" s="67" t="s">
        <v>269</v>
      </c>
      <c r="K32" s="66" t="s">
        <v>270</v>
      </c>
      <c r="L32" s="51" t="s">
        <v>102</v>
      </c>
      <c r="M32" s="31">
        <v>1</v>
      </c>
      <c r="N32" s="32" t="s">
        <v>89</v>
      </c>
      <c r="P32" s="52" t="s">
        <v>271</v>
      </c>
      <c r="T32" s="35">
        <v>1</v>
      </c>
      <c r="U32" s="52" t="s">
        <v>104</v>
      </c>
      <c r="V32" s="36">
        <v>43466</v>
      </c>
      <c r="W32" s="36">
        <v>43631</v>
      </c>
      <c r="X32" s="37">
        <v>43830</v>
      </c>
      <c r="Y32" s="77"/>
      <c r="Z32" s="39">
        <v>1</v>
      </c>
      <c r="AA32" s="40">
        <f t="shared" si="0"/>
        <v>1</v>
      </c>
      <c r="AB32" s="41">
        <f t="shared" si="1"/>
        <v>1</v>
      </c>
      <c r="AC32" s="42" t="str">
        <f t="shared" si="2"/>
        <v>OK</v>
      </c>
      <c r="AD32" s="43" t="s">
        <v>272</v>
      </c>
      <c r="AF32" s="44" t="str">
        <f t="shared" si="4"/>
        <v>CUMPLIDA</v>
      </c>
      <c r="BG32" s="39" t="str">
        <f t="shared" si="3"/>
        <v>CERRADO</v>
      </c>
      <c r="BI32" s="45" t="s">
        <v>94</v>
      </c>
      <c r="BJ32" s="33"/>
    </row>
    <row r="33" spans="1:65" ht="35.1" customHeight="1" x14ac:dyDescent="0.25">
      <c r="A33" s="33">
        <v>70</v>
      </c>
      <c r="C33" s="33" t="s">
        <v>81</v>
      </c>
      <c r="E33" s="26"/>
      <c r="F33" s="48" t="s">
        <v>83</v>
      </c>
      <c r="G33" s="90" t="s">
        <v>273</v>
      </c>
      <c r="H33" s="39"/>
      <c r="I33" s="45" t="s">
        <v>274</v>
      </c>
      <c r="J33" s="67" t="s">
        <v>275</v>
      </c>
      <c r="K33" s="66" t="s">
        <v>276</v>
      </c>
      <c r="L33" s="30" t="s">
        <v>277</v>
      </c>
      <c r="M33" s="31">
        <v>1</v>
      </c>
      <c r="N33" s="32" t="s">
        <v>89</v>
      </c>
      <c r="P33" s="52" t="s">
        <v>159</v>
      </c>
      <c r="T33" s="35">
        <v>1</v>
      </c>
      <c r="U33" s="34" t="s">
        <v>277</v>
      </c>
      <c r="V33" s="36">
        <v>43466</v>
      </c>
      <c r="W33" s="36">
        <v>43511</v>
      </c>
      <c r="X33" s="37">
        <v>43830</v>
      </c>
      <c r="Y33" s="72" t="s">
        <v>278</v>
      </c>
      <c r="Z33" s="39">
        <v>1</v>
      </c>
      <c r="AA33" s="40">
        <f t="shared" si="0"/>
        <v>1</v>
      </c>
      <c r="AB33" s="41">
        <f t="shared" si="1"/>
        <v>1</v>
      </c>
      <c r="AC33" s="42" t="str">
        <f t="shared" si="2"/>
        <v>OK</v>
      </c>
      <c r="AD33" s="43" t="s">
        <v>279</v>
      </c>
      <c r="AF33" s="44" t="str">
        <f t="shared" si="4"/>
        <v>CUMPLIDA</v>
      </c>
      <c r="BG33" s="39" t="str">
        <f t="shared" si="3"/>
        <v>CERRADO</v>
      </c>
      <c r="BI33" s="45" t="s">
        <v>94</v>
      </c>
      <c r="BJ33" s="33"/>
    </row>
    <row r="34" spans="1:65" ht="35.1" customHeight="1" x14ac:dyDescent="0.25">
      <c r="A34" s="33">
        <v>70</v>
      </c>
      <c r="C34" s="33" t="s">
        <v>81</v>
      </c>
      <c r="E34" s="26"/>
      <c r="F34" s="48" t="s">
        <v>83</v>
      </c>
      <c r="G34" s="49" t="s">
        <v>280</v>
      </c>
      <c r="H34" s="39"/>
      <c r="I34" s="45" t="s">
        <v>281</v>
      </c>
      <c r="J34" s="67" t="s">
        <v>282</v>
      </c>
      <c r="K34" s="91" t="s">
        <v>283</v>
      </c>
      <c r="L34" s="92" t="s">
        <v>284</v>
      </c>
      <c r="M34" s="93">
        <v>1</v>
      </c>
      <c r="N34" s="32" t="s">
        <v>89</v>
      </c>
      <c r="P34" s="94" t="s">
        <v>285</v>
      </c>
      <c r="T34" s="35">
        <v>1</v>
      </c>
      <c r="U34" s="94" t="s">
        <v>286</v>
      </c>
      <c r="V34" s="36">
        <v>43437</v>
      </c>
      <c r="W34" s="36">
        <v>43800</v>
      </c>
      <c r="X34" s="37">
        <v>43830</v>
      </c>
      <c r="Y34" s="64" t="s">
        <v>287</v>
      </c>
      <c r="Z34" s="39">
        <v>100</v>
      </c>
      <c r="AA34" s="40">
        <f t="shared" si="0"/>
        <v>100</v>
      </c>
      <c r="AB34" s="41">
        <f t="shared" si="1"/>
        <v>1</v>
      </c>
      <c r="AC34" s="42" t="str">
        <f t="shared" si="2"/>
        <v>OK</v>
      </c>
      <c r="AD34" s="43" t="s">
        <v>288</v>
      </c>
      <c r="AF34" s="44" t="str">
        <f t="shared" si="4"/>
        <v>CUMPLIDA</v>
      </c>
      <c r="BG34" s="39" t="str">
        <f t="shared" si="3"/>
        <v>CERRADO</v>
      </c>
      <c r="BI34" s="45" t="s">
        <v>94</v>
      </c>
      <c r="BJ34" s="33"/>
    </row>
    <row r="35" spans="1:65" ht="35.1" customHeight="1" x14ac:dyDescent="0.25">
      <c r="A35" s="33">
        <v>70</v>
      </c>
      <c r="C35" s="33" t="s">
        <v>81</v>
      </c>
      <c r="E35" s="26"/>
      <c r="F35" s="48" t="s">
        <v>83</v>
      </c>
      <c r="G35" s="49" t="s">
        <v>289</v>
      </c>
      <c r="H35" s="39"/>
      <c r="I35" s="45" t="s">
        <v>290</v>
      </c>
      <c r="J35" s="67" t="s">
        <v>291</v>
      </c>
      <c r="K35" s="91" t="s">
        <v>292</v>
      </c>
      <c r="L35" s="92" t="s">
        <v>284</v>
      </c>
      <c r="M35" s="93">
        <v>1</v>
      </c>
      <c r="N35" s="32" t="s">
        <v>89</v>
      </c>
      <c r="P35" s="94" t="s">
        <v>285</v>
      </c>
      <c r="T35" s="35">
        <v>1</v>
      </c>
      <c r="U35" s="94" t="s">
        <v>293</v>
      </c>
      <c r="V35" s="36">
        <v>43437</v>
      </c>
      <c r="W35" s="36">
        <v>43800</v>
      </c>
      <c r="X35" s="37">
        <v>43830</v>
      </c>
      <c r="Y35" s="64" t="s">
        <v>287</v>
      </c>
      <c r="Z35" s="39">
        <v>100</v>
      </c>
      <c r="AA35" s="40">
        <f t="shared" si="0"/>
        <v>100</v>
      </c>
      <c r="AB35" s="41">
        <f t="shared" si="1"/>
        <v>1</v>
      </c>
      <c r="AC35" s="42" t="str">
        <f t="shared" si="2"/>
        <v>OK</v>
      </c>
      <c r="AD35" s="43" t="s">
        <v>294</v>
      </c>
      <c r="AF35" s="44" t="str">
        <f t="shared" si="4"/>
        <v>CUMPLIDA</v>
      </c>
      <c r="BG35" s="39" t="str">
        <f t="shared" si="3"/>
        <v>CERRADO</v>
      </c>
      <c r="BI35" s="45" t="s">
        <v>94</v>
      </c>
      <c r="BJ35" s="33"/>
    </row>
    <row r="36" spans="1:65" s="39" customFormat="1" ht="35.1" customHeight="1" x14ac:dyDescent="0.25">
      <c r="A36" s="95">
        <v>67</v>
      </c>
      <c r="B36" s="48"/>
      <c r="C36" s="96" t="s">
        <v>81</v>
      </c>
      <c r="D36" s="96"/>
      <c r="E36" s="97" t="s">
        <v>295</v>
      </c>
      <c r="F36" s="48" t="s">
        <v>83</v>
      </c>
      <c r="G36" s="98" t="s">
        <v>296</v>
      </c>
      <c r="I36" s="99" t="s">
        <v>296</v>
      </c>
      <c r="J36" s="100" t="s">
        <v>297</v>
      </c>
      <c r="K36" s="100" t="s">
        <v>298</v>
      </c>
      <c r="L36" s="100" t="s">
        <v>299</v>
      </c>
      <c r="M36" s="39">
        <v>1</v>
      </c>
      <c r="N36" s="32" t="s">
        <v>89</v>
      </c>
      <c r="O36" s="96" t="str">
        <f>IF(H36="","",VLOOKUP(H36,[1]dato!$A$2:$B$43,2,FALSE))</f>
        <v/>
      </c>
      <c r="P36" s="101" t="s">
        <v>300</v>
      </c>
      <c r="Q36" s="96" t="str">
        <f>IF(H36="","",VLOOKUP(P36,[1]dato!$A$2:$B$152,2,FALSE))</f>
        <v/>
      </c>
      <c r="S36" s="96"/>
      <c r="T36" s="35">
        <v>1</v>
      </c>
      <c r="U36" s="100" t="s">
        <v>299</v>
      </c>
      <c r="V36" s="102">
        <v>43344</v>
      </c>
      <c r="W36" s="103">
        <v>43511</v>
      </c>
      <c r="X36" s="37">
        <v>43830</v>
      </c>
      <c r="Y36" s="104" t="s">
        <v>301</v>
      </c>
      <c r="Z36" s="96">
        <v>1</v>
      </c>
      <c r="AA36" s="40">
        <f>(IF(Z36="","",IF(OR($M36=0,$M36="",$X36=""),"",Z36/$M36)))</f>
        <v>1</v>
      </c>
      <c r="AB36" s="41">
        <f>(IF(OR($T36="",AA36=""),"",IF(OR($T36=0,AA36=0),0,IF((AA36*100%)/$T36&gt;100%,100%,(AA36*100%)/$T36))))</f>
        <v>1</v>
      </c>
      <c r="AC36" s="42" t="str">
        <f>IF(Z36="","",IF(AB36&lt;100%, IF(AB36&lt;25%, "ALERTA","EN TERMINO"), IF(AB36=100%, "OK", "EN TERMINO")))</f>
        <v>OK</v>
      </c>
      <c r="AD36" s="105" t="s">
        <v>302</v>
      </c>
      <c r="AE36" s="106"/>
      <c r="AF36" s="44" t="str">
        <f t="shared" si="4"/>
        <v>CUMPLIDA</v>
      </c>
      <c r="AG36" s="107"/>
      <c r="AH36" s="32"/>
      <c r="AI36" s="32"/>
      <c r="AJ36" s="40" t="str">
        <f>IF(AI36="","",IF(OR($M36=0,$M36="",AG36=""),"",AI36/$M36))</f>
        <v/>
      </c>
      <c r="AK36" s="41" t="str">
        <f>(IF(OR($T36="",AJ36=""),"",IF(OR($T36=0,AJ36=0),0,IF((AJ36*100%)/$T36&gt;100%,100%,(AJ36*100%)/$T36))))</f>
        <v/>
      </c>
      <c r="AL36" s="42" t="str">
        <f>IF(AI36="","",IF(AK36&lt;100%, IF(AK36&lt;50%, "ALERTA","EN TERMINO"), IF(AK36=100%, "OK", "EN TERMINO")))</f>
        <v/>
      </c>
      <c r="AM36" s="32"/>
      <c r="AN36" s="32"/>
      <c r="AO36" s="108"/>
      <c r="AP36" s="108"/>
      <c r="AQ36" s="32"/>
      <c r="AR36" s="109" t="str">
        <f>(IF(AQ36="","",IF(OR($M36=0,$M36="",AO36=""),"",AQ36/$M36)))</f>
        <v/>
      </c>
      <c r="AS36" s="110" t="str">
        <f>(IF(OR($T36="",AR36=""),"",IF(OR($T36=0,AR36=0),0,IF((AR36*100%)/$T36&gt;100%,100%,(AR36*100%)/$T36))))</f>
        <v/>
      </c>
      <c r="AT36" s="42" t="str">
        <f>IF(AQ36="","",IF(AS36&lt;100%, IF(AS36&lt;75%, "ALERTA","EN TERMINO"), IF(AS36=100%, "OK", "EN TERMINO")))</f>
        <v/>
      </c>
      <c r="AU36" s="32"/>
      <c r="AV36" s="32"/>
      <c r="AW36" s="108"/>
      <c r="AX36" s="32"/>
      <c r="AY36" s="32"/>
      <c r="AZ36" s="40" t="str">
        <f>(IF(AY36="","",IF(OR($M36=0,$M36="",AW36=""),"",AY36/$M36)))</f>
        <v/>
      </c>
      <c r="BA36" s="111" t="str">
        <f>(IF(OR($T36="",AZ36=""),"",IF(OR($T36=0,AZ36=0),0,IF((AZ36*100%)/$T36&gt;100%,100%,(AZ36*100%)/$T36))))</f>
        <v/>
      </c>
      <c r="BB36" s="42" t="str">
        <f>IF(AY36="","",IF(BA36&lt;100%, IF(BA36&lt;100%, "ALERTA","EN TERMINO"), IF(BA36=100%, "OK", "EN TERMINO")))</f>
        <v/>
      </c>
      <c r="BC36" s="32"/>
      <c r="BD36" s="32"/>
      <c r="BE36" s="44" t="str">
        <f>IF(AB36=100%,"CUMPLIDA","INCUMPLIDA")</f>
        <v>CUMPLIDA</v>
      </c>
      <c r="BG36" s="39" t="str">
        <f t="shared" si="3"/>
        <v>CERRADO</v>
      </c>
      <c r="BH36" s="96"/>
      <c r="BI36" s="45" t="s">
        <v>94</v>
      </c>
      <c r="BJ36" s="33"/>
      <c r="BK36" s="46"/>
      <c r="BL36" s="46"/>
      <c r="BM36" s="46"/>
    </row>
    <row r="37" spans="1:65" s="39" customFormat="1" ht="35.1" customHeight="1" x14ac:dyDescent="0.25">
      <c r="A37" s="95">
        <v>67</v>
      </c>
      <c r="B37" s="48"/>
      <c r="C37" s="96" t="s">
        <v>81</v>
      </c>
      <c r="D37" s="96"/>
      <c r="E37" s="97"/>
      <c r="F37" s="48" t="s">
        <v>83</v>
      </c>
      <c r="G37" s="98" t="s">
        <v>296</v>
      </c>
      <c r="I37" s="99" t="s">
        <v>296</v>
      </c>
      <c r="J37" s="100" t="s">
        <v>303</v>
      </c>
      <c r="K37" s="100" t="s">
        <v>304</v>
      </c>
      <c r="L37" s="100" t="s">
        <v>305</v>
      </c>
      <c r="M37" s="39">
        <v>1</v>
      </c>
      <c r="N37" s="32" t="s">
        <v>89</v>
      </c>
      <c r="O37" s="96" t="str">
        <f>IF(H37="","",VLOOKUP(H37,[1]dato!$A$2:$B$43,2,FALSE))</f>
        <v/>
      </c>
      <c r="P37" s="101" t="s">
        <v>300</v>
      </c>
      <c r="Q37" s="96" t="str">
        <f>IF(H37="","",VLOOKUP(P37,[1]dato!$A$2:$B$152,2,FALSE))</f>
        <v/>
      </c>
      <c r="S37" s="96"/>
      <c r="T37" s="35">
        <v>1</v>
      </c>
      <c r="U37" s="100" t="s">
        <v>305</v>
      </c>
      <c r="V37" s="103">
        <v>43344</v>
      </c>
      <c r="W37" s="103">
        <v>43511</v>
      </c>
      <c r="X37" s="37">
        <v>43830</v>
      </c>
      <c r="Y37" s="104" t="s">
        <v>301</v>
      </c>
      <c r="Z37" s="96">
        <v>1</v>
      </c>
      <c r="AA37" s="40">
        <f t="shared" ref="AA37:AA55" si="5">(IF(Z37="","",IF(OR($M37=0,$M37="",$X37=""),"",Z37/$M37)))</f>
        <v>1</v>
      </c>
      <c r="AB37" s="41">
        <f t="shared" ref="AB37:AB55" si="6">(IF(OR($T37="",AA37=""),"",IF(OR($T37=0,AA37=0),0,IF((AA37*100%)/$T37&gt;100%,100%,(AA37*100%)/$T37))))</f>
        <v>1</v>
      </c>
      <c r="AC37" s="42" t="str">
        <f t="shared" ref="AC37:AC55" si="7">IF(Z37="","",IF(AB37&lt;100%, IF(AB37&lt;25%, "ALERTA","EN TERMINO"), IF(AB37=100%, "OK", "EN TERMINO")))</f>
        <v>OK</v>
      </c>
      <c r="AD37" s="105" t="s">
        <v>302</v>
      </c>
      <c r="AE37" s="112"/>
      <c r="AF37" s="44" t="str">
        <f t="shared" si="4"/>
        <v>CUMPLIDA</v>
      </c>
      <c r="AG37" s="37"/>
      <c r="AH37" s="96"/>
      <c r="AI37" s="96"/>
      <c r="AJ37" s="113"/>
      <c r="AK37" s="113"/>
      <c r="AM37" s="96"/>
      <c r="AN37" s="96"/>
      <c r="AO37" s="96"/>
      <c r="AP37" s="96"/>
      <c r="AQ37" s="96"/>
      <c r="AR37" s="113"/>
      <c r="AS37" s="35"/>
      <c r="AU37" s="96"/>
      <c r="AV37" s="96"/>
      <c r="AW37" s="96"/>
      <c r="AX37" s="96"/>
      <c r="AY37" s="96"/>
      <c r="AZ37" s="96"/>
      <c r="BA37" s="96"/>
      <c r="BB37" s="96"/>
      <c r="BC37" s="96"/>
      <c r="BD37" s="96"/>
      <c r="BE37" s="44" t="str">
        <f t="shared" ref="BE37:BE55" si="8">IF(AB37=100%,"CUMPLIDA","INCUMPLIDA")</f>
        <v>CUMPLIDA</v>
      </c>
      <c r="BG37" s="39" t="str">
        <f t="shared" si="3"/>
        <v>CERRADO</v>
      </c>
      <c r="BH37" s="96"/>
      <c r="BI37" s="45" t="s">
        <v>94</v>
      </c>
      <c r="BJ37" s="33"/>
      <c r="BK37" s="46"/>
      <c r="BL37" s="46"/>
      <c r="BM37" s="46"/>
    </row>
    <row r="38" spans="1:65" s="39" customFormat="1" ht="35.1" customHeight="1" x14ac:dyDescent="0.25">
      <c r="A38" s="95">
        <v>67</v>
      </c>
      <c r="B38" s="48"/>
      <c r="C38" s="96" t="s">
        <v>81</v>
      </c>
      <c r="D38" s="96"/>
      <c r="E38" s="97"/>
      <c r="F38" s="48" t="s">
        <v>83</v>
      </c>
      <c r="G38" s="98" t="s">
        <v>306</v>
      </c>
      <c r="I38" s="99" t="s">
        <v>306</v>
      </c>
      <c r="J38" s="100" t="s">
        <v>307</v>
      </c>
      <c r="K38" s="100" t="s">
        <v>308</v>
      </c>
      <c r="L38" s="100" t="s">
        <v>309</v>
      </c>
      <c r="M38" s="39">
        <v>1</v>
      </c>
      <c r="N38" s="32" t="s">
        <v>89</v>
      </c>
      <c r="O38" s="96"/>
      <c r="P38" s="101" t="s">
        <v>300</v>
      </c>
      <c r="Q38" s="96"/>
      <c r="S38" s="96"/>
      <c r="T38" s="35">
        <v>1</v>
      </c>
      <c r="U38" s="100" t="s">
        <v>310</v>
      </c>
      <c r="V38" s="103">
        <v>43344</v>
      </c>
      <c r="W38" s="103">
        <v>43511</v>
      </c>
      <c r="X38" s="37">
        <v>43830</v>
      </c>
      <c r="Y38" s="114" t="s">
        <v>311</v>
      </c>
      <c r="Z38" s="96">
        <v>1</v>
      </c>
      <c r="AA38" s="40">
        <f t="shared" si="5"/>
        <v>1</v>
      </c>
      <c r="AB38" s="41">
        <f t="shared" si="6"/>
        <v>1</v>
      </c>
      <c r="AC38" s="42" t="str">
        <f t="shared" si="7"/>
        <v>OK</v>
      </c>
      <c r="AD38" s="105" t="s">
        <v>312</v>
      </c>
      <c r="AE38" s="112"/>
      <c r="AF38" s="44" t="str">
        <f>IF(AB38=100%,IF(AB38&gt;25%,"CUMPLIDA","PENDIENTE"),IF(AB38&lt;25%,"INCUMPLIDA","PENDIENTE"))</f>
        <v>CUMPLIDA</v>
      </c>
      <c r="AG38" s="37"/>
      <c r="AH38" s="96"/>
      <c r="AI38" s="96"/>
      <c r="AJ38" s="113"/>
      <c r="AK38" s="113"/>
      <c r="AM38" s="96"/>
      <c r="AN38" s="96"/>
      <c r="AO38" s="96"/>
      <c r="AP38" s="96"/>
      <c r="AQ38" s="96"/>
      <c r="AR38" s="113"/>
      <c r="AS38" s="35"/>
      <c r="AU38" s="96"/>
      <c r="AV38" s="96"/>
      <c r="AW38" s="96"/>
      <c r="AX38" s="96"/>
      <c r="AY38" s="96"/>
      <c r="AZ38" s="96"/>
      <c r="BA38" s="96"/>
      <c r="BB38" s="96"/>
      <c r="BC38" s="96"/>
      <c r="BD38" s="96"/>
      <c r="BE38" s="44" t="str">
        <f t="shared" si="8"/>
        <v>CUMPLIDA</v>
      </c>
      <c r="BG38" s="39" t="str">
        <f>IF(AF38="CUMPLIDA","CERRADO","ABIERTO")</f>
        <v>CERRADO</v>
      </c>
      <c r="BH38" s="96"/>
      <c r="BI38" s="45" t="s">
        <v>94</v>
      </c>
      <c r="BJ38" s="33"/>
      <c r="BK38" s="46"/>
      <c r="BL38" s="46"/>
      <c r="BM38" s="46"/>
    </row>
    <row r="39" spans="1:65" s="39" customFormat="1" ht="35.1" customHeight="1" x14ac:dyDescent="0.25">
      <c r="A39" s="115">
        <v>47</v>
      </c>
      <c r="B39" s="48"/>
      <c r="C39" s="96" t="s">
        <v>81</v>
      </c>
      <c r="E39" s="26" t="s">
        <v>313</v>
      </c>
      <c r="F39" s="115" t="s">
        <v>314</v>
      </c>
      <c r="G39" s="116" t="s">
        <v>315</v>
      </c>
      <c r="I39" s="115" t="s">
        <v>315</v>
      </c>
      <c r="J39" s="117" t="s">
        <v>316</v>
      </c>
      <c r="K39" s="118" t="s">
        <v>317</v>
      </c>
      <c r="L39" s="118" t="s">
        <v>318</v>
      </c>
      <c r="M39" s="119">
        <v>1</v>
      </c>
      <c r="N39" s="32" t="s">
        <v>89</v>
      </c>
      <c r="O39" s="96"/>
      <c r="P39" s="115" t="s">
        <v>319</v>
      </c>
      <c r="Q39" s="96"/>
      <c r="S39" s="96"/>
      <c r="T39" s="35">
        <v>1</v>
      </c>
      <c r="U39" s="120" t="s">
        <v>320</v>
      </c>
      <c r="V39" s="36" t="s">
        <v>321</v>
      </c>
      <c r="W39" s="36" t="s">
        <v>322</v>
      </c>
      <c r="X39" s="37">
        <v>43830</v>
      </c>
      <c r="Y39" s="120" t="s">
        <v>323</v>
      </c>
      <c r="Z39" s="35">
        <v>1</v>
      </c>
      <c r="AA39" s="40">
        <f t="shared" si="5"/>
        <v>1</v>
      </c>
      <c r="AB39" s="41">
        <f t="shared" si="6"/>
        <v>1</v>
      </c>
      <c r="AC39" s="42" t="str">
        <f t="shared" si="7"/>
        <v>OK</v>
      </c>
      <c r="AD39" s="121" t="s">
        <v>324</v>
      </c>
      <c r="AE39" s="112"/>
      <c r="AF39" s="44" t="str">
        <f t="shared" ref="AF39:AF51" si="9">IF(AB39=100%,IF(AB39&gt;25%,"CUMPLIDA","PENDIENTE"),IF(AB39&lt;25%,"INCUMPLIDA","PENDIENTE"))</f>
        <v>CUMPLIDA</v>
      </c>
      <c r="AG39" s="37"/>
      <c r="AH39" s="96"/>
      <c r="AI39" s="96"/>
      <c r="AJ39" s="113"/>
      <c r="AK39" s="113"/>
      <c r="AM39" s="96"/>
      <c r="AN39" s="96"/>
      <c r="AO39" s="96"/>
      <c r="AP39" s="96"/>
      <c r="AQ39" s="96"/>
      <c r="AR39" s="113"/>
      <c r="AS39" s="35"/>
      <c r="AU39" s="96"/>
      <c r="AV39" s="96"/>
      <c r="AW39" s="96"/>
      <c r="AX39" s="96"/>
      <c r="AY39" s="96"/>
      <c r="AZ39" s="96"/>
      <c r="BA39" s="96"/>
      <c r="BB39" s="96"/>
      <c r="BC39" s="96"/>
      <c r="BD39" s="96"/>
      <c r="BE39" s="44" t="str">
        <f t="shared" si="8"/>
        <v>CUMPLIDA</v>
      </c>
      <c r="BG39" s="39" t="str">
        <f t="shared" ref="BG39:BG95" si="10">IF(AF39="CUMPLIDA","CERRADO","ABIERTO")</f>
        <v>CERRADO</v>
      </c>
      <c r="BH39" s="96"/>
      <c r="BI39" s="45" t="s">
        <v>94</v>
      </c>
      <c r="BJ39" s="33"/>
      <c r="BK39" s="46"/>
      <c r="BL39" s="46"/>
      <c r="BM39" s="46"/>
    </row>
    <row r="40" spans="1:65" s="39" customFormat="1" ht="35.1" customHeight="1" x14ac:dyDescent="0.25">
      <c r="A40" s="115">
        <v>47</v>
      </c>
      <c r="B40" s="37"/>
      <c r="C40" s="96" t="s">
        <v>81</v>
      </c>
      <c r="E40" s="26"/>
      <c r="F40" s="115" t="s">
        <v>314</v>
      </c>
      <c r="G40" s="116" t="s">
        <v>315</v>
      </c>
      <c r="I40" s="115" t="s">
        <v>315</v>
      </c>
      <c r="J40" s="117" t="s">
        <v>316</v>
      </c>
      <c r="K40" s="118" t="s">
        <v>325</v>
      </c>
      <c r="L40" s="118" t="s">
        <v>326</v>
      </c>
      <c r="M40" s="119">
        <v>1</v>
      </c>
      <c r="N40" s="32" t="s">
        <v>89</v>
      </c>
      <c r="O40" s="96"/>
      <c r="P40" s="115" t="s">
        <v>319</v>
      </c>
      <c r="Q40" s="96"/>
      <c r="S40" s="96"/>
      <c r="T40" s="35">
        <v>1</v>
      </c>
      <c r="U40" s="120" t="s">
        <v>327</v>
      </c>
      <c r="V40" s="36" t="s">
        <v>321</v>
      </c>
      <c r="W40" s="36" t="s">
        <v>322</v>
      </c>
      <c r="X40" s="37">
        <v>43830</v>
      </c>
      <c r="Y40" s="120" t="s">
        <v>328</v>
      </c>
      <c r="Z40" s="35">
        <v>1</v>
      </c>
      <c r="AA40" s="40">
        <f t="shared" si="5"/>
        <v>1</v>
      </c>
      <c r="AB40" s="41">
        <f t="shared" si="6"/>
        <v>1</v>
      </c>
      <c r="AC40" s="42" t="str">
        <f t="shared" si="7"/>
        <v>OK</v>
      </c>
      <c r="AD40" s="43" t="s">
        <v>329</v>
      </c>
      <c r="AE40" s="104"/>
      <c r="AF40" s="44" t="str">
        <f t="shared" si="9"/>
        <v>CUMPLIDA</v>
      </c>
      <c r="AG40" s="37"/>
      <c r="AH40" s="96"/>
      <c r="AI40" s="96"/>
      <c r="AJ40" s="113"/>
      <c r="AK40" s="113"/>
      <c r="AM40" s="96"/>
      <c r="AN40" s="96"/>
      <c r="AO40" s="96"/>
      <c r="AP40" s="96"/>
      <c r="AQ40" s="96"/>
      <c r="AR40" s="113"/>
      <c r="AS40" s="35"/>
      <c r="AU40" s="96"/>
      <c r="AV40" s="96"/>
      <c r="AW40" s="96"/>
      <c r="AX40" s="96"/>
      <c r="AY40" s="96"/>
      <c r="AZ40" s="96"/>
      <c r="BA40" s="96"/>
      <c r="BB40" s="96"/>
      <c r="BC40" s="96"/>
      <c r="BD40" s="96"/>
      <c r="BE40" s="44" t="str">
        <f t="shared" si="8"/>
        <v>CUMPLIDA</v>
      </c>
      <c r="BG40" s="39" t="str">
        <f t="shared" si="10"/>
        <v>CERRADO</v>
      </c>
      <c r="BH40" s="95"/>
      <c r="BI40" s="45" t="s">
        <v>94</v>
      </c>
      <c r="BJ40" s="33"/>
      <c r="BK40" s="46"/>
      <c r="BL40" s="46"/>
      <c r="BM40" s="46"/>
    </row>
    <row r="41" spans="1:65" s="39" customFormat="1" ht="35.1" customHeight="1" x14ac:dyDescent="0.25">
      <c r="A41" s="115">
        <v>47</v>
      </c>
      <c r="B41" s="37"/>
      <c r="C41" s="96" t="s">
        <v>81</v>
      </c>
      <c r="E41" s="26"/>
      <c r="F41" s="115" t="s">
        <v>314</v>
      </c>
      <c r="G41" s="115" t="s">
        <v>330</v>
      </c>
      <c r="H41" s="96"/>
      <c r="I41" s="115" t="s">
        <v>330</v>
      </c>
      <c r="J41" s="122" t="s">
        <v>331</v>
      </c>
      <c r="K41" s="118" t="s">
        <v>332</v>
      </c>
      <c r="L41" s="118" t="s">
        <v>333</v>
      </c>
      <c r="M41" s="119">
        <v>1</v>
      </c>
      <c r="N41" s="32" t="s">
        <v>89</v>
      </c>
      <c r="O41" s="96"/>
      <c r="P41" s="115" t="s">
        <v>334</v>
      </c>
      <c r="Q41" s="96"/>
      <c r="S41" s="96"/>
      <c r="T41" s="35">
        <v>1</v>
      </c>
      <c r="U41" s="120" t="s">
        <v>335</v>
      </c>
      <c r="V41" s="36" t="s">
        <v>336</v>
      </c>
      <c r="W41" s="36" t="s">
        <v>337</v>
      </c>
      <c r="X41" s="37">
        <v>43830</v>
      </c>
      <c r="Y41" s="120" t="s">
        <v>338</v>
      </c>
      <c r="Z41" s="35">
        <v>1</v>
      </c>
      <c r="AA41" s="40">
        <f t="shared" si="5"/>
        <v>1</v>
      </c>
      <c r="AB41" s="41">
        <f t="shared" si="6"/>
        <v>1</v>
      </c>
      <c r="AC41" s="42" t="str">
        <f t="shared" si="7"/>
        <v>OK</v>
      </c>
      <c r="AD41" s="70" t="s">
        <v>339</v>
      </c>
      <c r="AE41" s="123"/>
      <c r="AF41" s="44" t="str">
        <f t="shared" si="9"/>
        <v>CUMPLIDA</v>
      </c>
      <c r="AG41" s="37"/>
      <c r="AH41" s="96"/>
      <c r="AI41" s="96"/>
      <c r="AJ41" s="113"/>
      <c r="AK41" s="113"/>
      <c r="AM41" s="96"/>
      <c r="AN41" s="96"/>
      <c r="AO41" s="96"/>
      <c r="AP41" s="96"/>
      <c r="AQ41" s="96"/>
      <c r="AR41" s="113"/>
      <c r="AS41" s="35"/>
      <c r="AU41" s="96"/>
      <c r="AV41" s="96"/>
      <c r="AW41" s="96"/>
      <c r="AX41" s="96"/>
      <c r="AY41" s="96"/>
      <c r="AZ41" s="96"/>
      <c r="BA41" s="96"/>
      <c r="BB41" s="96"/>
      <c r="BC41" s="96"/>
      <c r="BD41" s="96"/>
      <c r="BE41" s="44" t="str">
        <f t="shared" si="8"/>
        <v>CUMPLIDA</v>
      </c>
      <c r="BG41" s="39" t="s">
        <v>118</v>
      </c>
      <c r="BH41" s="96"/>
      <c r="BI41" s="45" t="s">
        <v>94</v>
      </c>
      <c r="BJ41" s="96"/>
      <c r="BK41" s="46"/>
      <c r="BL41" s="46"/>
      <c r="BM41" s="46"/>
    </row>
    <row r="42" spans="1:65" s="39" customFormat="1" ht="35.1" customHeight="1" x14ac:dyDescent="0.25">
      <c r="A42" s="115">
        <v>47</v>
      </c>
      <c r="B42" s="37"/>
      <c r="C42" s="96" t="s">
        <v>81</v>
      </c>
      <c r="E42" s="26"/>
      <c r="F42" s="115" t="s">
        <v>314</v>
      </c>
      <c r="G42" s="116" t="s">
        <v>340</v>
      </c>
      <c r="H42" s="96"/>
      <c r="I42" s="115" t="s">
        <v>340</v>
      </c>
      <c r="J42" s="122" t="s">
        <v>341</v>
      </c>
      <c r="K42" s="118" t="s">
        <v>342</v>
      </c>
      <c r="L42" s="118" t="s">
        <v>343</v>
      </c>
      <c r="M42" s="119">
        <v>1</v>
      </c>
      <c r="N42" s="32" t="s">
        <v>89</v>
      </c>
      <c r="O42" s="96"/>
      <c r="P42" s="115" t="s">
        <v>344</v>
      </c>
      <c r="Q42" s="96"/>
      <c r="S42" s="96"/>
      <c r="T42" s="35">
        <v>1</v>
      </c>
      <c r="U42" s="120" t="s">
        <v>345</v>
      </c>
      <c r="V42" s="36" t="s">
        <v>321</v>
      </c>
      <c r="W42" s="36" t="s">
        <v>322</v>
      </c>
      <c r="X42" s="37">
        <v>43830</v>
      </c>
      <c r="Y42" s="120" t="s">
        <v>346</v>
      </c>
      <c r="Z42" s="35">
        <v>1</v>
      </c>
      <c r="AA42" s="40">
        <f t="shared" si="5"/>
        <v>1</v>
      </c>
      <c r="AB42" s="41">
        <f t="shared" si="6"/>
        <v>1</v>
      </c>
      <c r="AC42" s="42" t="str">
        <f t="shared" si="7"/>
        <v>OK</v>
      </c>
      <c r="AD42" s="43" t="s">
        <v>347</v>
      </c>
      <c r="AE42" s="123"/>
      <c r="AF42" s="44" t="str">
        <f t="shared" si="9"/>
        <v>CUMPLIDA</v>
      </c>
      <c r="AG42" s="37"/>
      <c r="AH42" s="96"/>
      <c r="AI42" s="96"/>
      <c r="AJ42" s="113"/>
      <c r="AK42" s="113"/>
      <c r="AM42" s="96"/>
      <c r="AN42" s="96"/>
      <c r="AO42" s="96"/>
      <c r="AP42" s="96"/>
      <c r="AQ42" s="96"/>
      <c r="AR42" s="113"/>
      <c r="AS42" s="35"/>
      <c r="AU42" s="96"/>
      <c r="AV42" s="96"/>
      <c r="AW42" s="96"/>
      <c r="AX42" s="96"/>
      <c r="AY42" s="96"/>
      <c r="AZ42" s="96"/>
      <c r="BA42" s="96"/>
      <c r="BB42" s="96"/>
      <c r="BC42" s="96"/>
      <c r="BD42" s="96"/>
      <c r="BE42" s="44" t="str">
        <f t="shared" si="8"/>
        <v>CUMPLIDA</v>
      </c>
      <c r="BG42" s="124" t="str">
        <f t="shared" si="10"/>
        <v>CERRADO</v>
      </c>
      <c r="BH42" s="96"/>
      <c r="BI42" s="45" t="s">
        <v>94</v>
      </c>
      <c r="BJ42" s="96"/>
      <c r="BK42" s="46"/>
      <c r="BL42" s="46"/>
      <c r="BM42" s="46"/>
    </row>
    <row r="43" spans="1:65" s="39" customFormat="1" ht="35.1" customHeight="1" x14ac:dyDescent="0.25">
      <c r="A43" s="115">
        <v>47</v>
      </c>
      <c r="B43" s="37"/>
      <c r="C43" s="96" t="s">
        <v>81</v>
      </c>
      <c r="E43" s="26"/>
      <c r="F43" s="115" t="s">
        <v>314</v>
      </c>
      <c r="G43" s="116" t="s">
        <v>348</v>
      </c>
      <c r="H43" s="96"/>
      <c r="I43" s="115" t="s">
        <v>348</v>
      </c>
      <c r="J43" s="122" t="s">
        <v>349</v>
      </c>
      <c r="K43" s="118" t="s">
        <v>350</v>
      </c>
      <c r="L43" s="118" t="s">
        <v>351</v>
      </c>
      <c r="M43" s="119">
        <v>1</v>
      </c>
      <c r="N43" s="32" t="s">
        <v>89</v>
      </c>
      <c r="O43" s="96"/>
      <c r="P43" s="115" t="s">
        <v>352</v>
      </c>
      <c r="Q43" s="96"/>
      <c r="S43" s="96"/>
      <c r="T43" s="35">
        <v>1</v>
      </c>
      <c r="U43" s="120" t="s">
        <v>353</v>
      </c>
      <c r="V43" s="36" t="s">
        <v>354</v>
      </c>
      <c r="W43" s="36" t="s">
        <v>337</v>
      </c>
      <c r="X43" s="37">
        <v>43830</v>
      </c>
      <c r="Y43" s="120" t="s">
        <v>355</v>
      </c>
      <c r="Z43" s="35">
        <v>1</v>
      </c>
      <c r="AA43" s="40">
        <f t="shared" si="5"/>
        <v>1</v>
      </c>
      <c r="AB43" s="41">
        <f t="shared" si="6"/>
        <v>1</v>
      </c>
      <c r="AC43" s="42" t="str">
        <f t="shared" si="7"/>
        <v>OK</v>
      </c>
      <c r="AD43" s="43" t="s">
        <v>356</v>
      </c>
      <c r="AE43" s="123"/>
      <c r="AF43" s="44" t="str">
        <f t="shared" si="9"/>
        <v>CUMPLIDA</v>
      </c>
      <c r="AG43" s="37"/>
      <c r="AH43" s="96"/>
      <c r="AI43" s="96"/>
      <c r="AJ43" s="113"/>
      <c r="AK43" s="113"/>
      <c r="AM43" s="96"/>
      <c r="AN43" s="96"/>
      <c r="AO43" s="96"/>
      <c r="AP43" s="96"/>
      <c r="AQ43" s="96"/>
      <c r="AR43" s="113"/>
      <c r="AS43" s="35"/>
      <c r="AU43" s="96"/>
      <c r="AV43" s="96"/>
      <c r="AW43" s="96"/>
      <c r="AX43" s="96"/>
      <c r="AY43" s="96"/>
      <c r="AZ43" s="96"/>
      <c r="BA43" s="96"/>
      <c r="BB43" s="96"/>
      <c r="BC43" s="96"/>
      <c r="BD43" s="96"/>
      <c r="BE43" s="44" t="str">
        <f t="shared" si="8"/>
        <v>CUMPLIDA</v>
      </c>
      <c r="BG43" s="124" t="str">
        <f t="shared" si="10"/>
        <v>CERRADO</v>
      </c>
      <c r="BH43" s="96"/>
      <c r="BI43" s="45" t="s">
        <v>94</v>
      </c>
      <c r="BJ43" s="96"/>
      <c r="BK43" s="46"/>
      <c r="BL43" s="46"/>
      <c r="BM43" s="46"/>
    </row>
    <row r="44" spans="1:65" s="39" customFormat="1" ht="35.1" customHeight="1" x14ac:dyDescent="0.25">
      <c r="A44" s="115">
        <v>47</v>
      </c>
      <c r="B44" s="37"/>
      <c r="C44" s="96" t="s">
        <v>81</v>
      </c>
      <c r="E44" s="26"/>
      <c r="F44" s="115" t="s">
        <v>314</v>
      </c>
      <c r="G44" s="116" t="s">
        <v>348</v>
      </c>
      <c r="H44" s="96"/>
      <c r="I44" s="115" t="s">
        <v>348</v>
      </c>
      <c r="J44" s="122" t="s">
        <v>349</v>
      </c>
      <c r="K44" s="118" t="s">
        <v>357</v>
      </c>
      <c r="L44" s="118" t="s">
        <v>358</v>
      </c>
      <c r="M44" s="119">
        <v>1</v>
      </c>
      <c r="N44" s="32" t="s">
        <v>89</v>
      </c>
      <c r="O44" s="96"/>
      <c r="P44" s="115" t="s">
        <v>359</v>
      </c>
      <c r="Q44" s="96"/>
      <c r="S44" s="96"/>
      <c r="T44" s="35">
        <v>1</v>
      </c>
      <c r="U44" s="120" t="s">
        <v>360</v>
      </c>
      <c r="V44" s="36" t="s">
        <v>354</v>
      </c>
      <c r="W44" s="125" t="s">
        <v>322</v>
      </c>
      <c r="X44" s="37">
        <v>43830</v>
      </c>
      <c r="Y44" s="120" t="s">
        <v>361</v>
      </c>
      <c r="Z44" s="35">
        <v>1</v>
      </c>
      <c r="AA44" s="40">
        <f t="shared" si="5"/>
        <v>1</v>
      </c>
      <c r="AB44" s="41">
        <f t="shared" si="6"/>
        <v>1</v>
      </c>
      <c r="AC44" s="42" t="str">
        <f t="shared" si="7"/>
        <v>OK</v>
      </c>
      <c r="AD44" s="43" t="s">
        <v>362</v>
      </c>
      <c r="AE44" s="123"/>
      <c r="AF44" s="44" t="str">
        <f t="shared" si="9"/>
        <v>CUMPLIDA</v>
      </c>
      <c r="AG44" s="37"/>
      <c r="AH44" s="96"/>
      <c r="AI44" s="96"/>
      <c r="AJ44" s="113"/>
      <c r="AK44" s="113"/>
      <c r="AM44" s="96"/>
      <c r="AN44" s="96"/>
      <c r="AO44" s="96"/>
      <c r="AP44" s="96"/>
      <c r="AQ44" s="96"/>
      <c r="AR44" s="113"/>
      <c r="AS44" s="35"/>
      <c r="AU44" s="96"/>
      <c r="AV44" s="96"/>
      <c r="AW44" s="96"/>
      <c r="AX44" s="96"/>
      <c r="AY44" s="96"/>
      <c r="AZ44" s="96"/>
      <c r="BA44" s="96"/>
      <c r="BB44" s="96"/>
      <c r="BC44" s="96"/>
      <c r="BD44" s="96"/>
      <c r="BE44" s="44" t="str">
        <f t="shared" si="8"/>
        <v>CUMPLIDA</v>
      </c>
      <c r="BG44" s="124" t="str">
        <f t="shared" si="10"/>
        <v>CERRADO</v>
      </c>
      <c r="BH44" s="96"/>
      <c r="BI44" s="45" t="s">
        <v>94</v>
      </c>
      <c r="BJ44" s="96"/>
      <c r="BK44" s="46"/>
      <c r="BL44" s="46"/>
      <c r="BM44" s="46"/>
    </row>
    <row r="45" spans="1:65" s="39" customFormat="1" ht="35.1" customHeight="1" x14ac:dyDescent="0.2">
      <c r="A45" s="115">
        <v>47</v>
      </c>
      <c r="B45" s="37"/>
      <c r="C45" s="96" t="s">
        <v>81</v>
      </c>
      <c r="E45" s="26"/>
      <c r="F45" s="115" t="s">
        <v>314</v>
      </c>
      <c r="G45" s="116" t="s">
        <v>363</v>
      </c>
      <c r="H45" s="96"/>
      <c r="I45" s="115" t="s">
        <v>363</v>
      </c>
      <c r="J45" s="126" t="s">
        <v>364</v>
      </c>
      <c r="K45" s="118" t="s">
        <v>365</v>
      </c>
      <c r="L45" s="118" t="s">
        <v>366</v>
      </c>
      <c r="M45" s="119">
        <v>1</v>
      </c>
      <c r="N45" s="32" t="s">
        <v>89</v>
      </c>
      <c r="O45" s="96"/>
      <c r="P45" s="115" t="s">
        <v>367</v>
      </c>
      <c r="Q45" s="96"/>
      <c r="S45" s="96"/>
      <c r="T45" s="35">
        <v>1</v>
      </c>
      <c r="U45" s="120" t="s">
        <v>368</v>
      </c>
      <c r="V45" s="36" t="s">
        <v>354</v>
      </c>
      <c r="W45" s="36" t="s">
        <v>322</v>
      </c>
      <c r="X45" s="37">
        <v>43830</v>
      </c>
      <c r="Y45" s="120" t="s">
        <v>369</v>
      </c>
      <c r="Z45" s="35">
        <v>1</v>
      </c>
      <c r="AA45" s="40">
        <f t="shared" si="5"/>
        <v>1</v>
      </c>
      <c r="AB45" s="41">
        <f t="shared" si="6"/>
        <v>1</v>
      </c>
      <c r="AC45" s="42" t="str">
        <f t="shared" si="7"/>
        <v>OK</v>
      </c>
      <c r="AD45" s="127" t="s">
        <v>370</v>
      </c>
      <c r="AE45" s="96"/>
      <c r="AF45" s="44" t="str">
        <f t="shared" si="9"/>
        <v>CUMPLIDA</v>
      </c>
      <c r="AG45" s="37"/>
      <c r="AH45" s="96"/>
      <c r="AI45" s="96"/>
      <c r="AJ45" s="113"/>
      <c r="AK45" s="113"/>
      <c r="AM45" s="96"/>
      <c r="AN45" s="96"/>
      <c r="AO45" s="96"/>
      <c r="AP45" s="96"/>
      <c r="AQ45" s="96"/>
      <c r="AR45" s="113"/>
      <c r="AS45" s="35"/>
      <c r="AU45" s="96"/>
      <c r="AV45" s="96"/>
      <c r="AW45" s="96"/>
      <c r="AX45" s="96"/>
      <c r="AY45" s="96"/>
      <c r="AZ45" s="96"/>
      <c r="BA45" s="96"/>
      <c r="BB45" s="96"/>
      <c r="BC45" s="96"/>
      <c r="BD45" s="96"/>
      <c r="BE45" s="44" t="str">
        <f t="shared" si="8"/>
        <v>CUMPLIDA</v>
      </c>
      <c r="BG45" s="124" t="str">
        <f t="shared" si="10"/>
        <v>CERRADO</v>
      </c>
      <c r="BI45" s="45" t="s">
        <v>94</v>
      </c>
      <c r="BJ45" s="96"/>
      <c r="BK45" s="46"/>
      <c r="BL45" s="46"/>
      <c r="BM45" s="46"/>
    </row>
    <row r="46" spans="1:65" s="39" customFormat="1" ht="35.1" customHeight="1" x14ac:dyDescent="0.25">
      <c r="A46" s="115">
        <v>47</v>
      </c>
      <c r="B46" s="37"/>
      <c r="C46" s="96" t="s">
        <v>81</v>
      </c>
      <c r="E46" s="26"/>
      <c r="F46" s="115" t="s">
        <v>314</v>
      </c>
      <c r="G46" s="115" t="s">
        <v>371</v>
      </c>
      <c r="H46" s="96"/>
      <c r="I46" s="118" t="s">
        <v>372</v>
      </c>
      <c r="J46" s="128" t="s">
        <v>373</v>
      </c>
      <c r="K46" s="118" t="s">
        <v>374</v>
      </c>
      <c r="L46" s="118" t="s">
        <v>375</v>
      </c>
      <c r="M46" s="119">
        <v>1</v>
      </c>
      <c r="N46" s="32" t="s">
        <v>89</v>
      </c>
      <c r="O46" s="96"/>
      <c r="P46" s="115" t="s">
        <v>159</v>
      </c>
      <c r="Q46" s="96"/>
      <c r="S46" s="96"/>
      <c r="T46" s="35">
        <v>1</v>
      </c>
      <c r="U46" s="120" t="s">
        <v>376</v>
      </c>
      <c r="V46" s="36" t="s">
        <v>336</v>
      </c>
      <c r="W46" s="36" t="s">
        <v>337</v>
      </c>
      <c r="X46" s="37">
        <v>43830</v>
      </c>
      <c r="Y46" s="120" t="s">
        <v>377</v>
      </c>
      <c r="Z46" s="35">
        <v>1</v>
      </c>
      <c r="AA46" s="40">
        <f t="shared" si="5"/>
        <v>1</v>
      </c>
      <c r="AB46" s="41">
        <f t="shared" si="6"/>
        <v>1</v>
      </c>
      <c r="AC46" s="42" t="str">
        <f t="shared" si="7"/>
        <v>OK</v>
      </c>
      <c r="AD46" s="43" t="s">
        <v>378</v>
      </c>
      <c r="AE46" s="96"/>
      <c r="AF46" s="44" t="s">
        <v>379</v>
      </c>
      <c r="AG46" s="37"/>
      <c r="AH46" s="96"/>
      <c r="AI46" s="96"/>
      <c r="AJ46" s="113"/>
      <c r="AK46" s="113"/>
      <c r="AM46" s="96"/>
      <c r="AN46" s="96"/>
      <c r="AO46" s="96"/>
      <c r="AP46" s="96"/>
      <c r="AQ46" s="96"/>
      <c r="AR46" s="113"/>
      <c r="AS46" s="35"/>
      <c r="AU46" s="96"/>
      <c r="AV46" s="96"/>
      <c r="AW46" s="96"/>
      <c r="AX46" s="96"/>
      <c r="AY46" s="96"/>
      <c r="AZ46" s="96"/>
      <c r="BA46" s="96"/>
      <c r="BB46" s="96"/>
      <c r="BC46" s="96"/>
      <c r="BD46" s="96"/>
      <c r="BE46" s="44" t="str">
        <f t="shared" si="8"/>
        <v>CUMPLIDA</v>
      </c>
      <c r="BG46" s="39" t="s">
        <v>118</v>
      </c>
      <c r="BI46" s="55" t="s">
        <v>380</v>
      </c>
      <c r="BJ46" s="96"/>
      <c r="BK46" s="46"/>
      <c r="BL46" s="46"/>
      <c r="BM46" s="46"/>
    </row>
    <row r="47" spans="1:65" s="39" customFormat="1" ht="35.1" customHeight="1" x14ac:dyDescent="0.25">
      <c r="A47" s="115">
        <v>47</v>
      </c>
      <c r="B47" s="37"/>
      <c r="C47" s="96" t="s">
        <v>81</v>
      </c>
      <c r="E47" s="26"/>
      <c r="F47" s="115" t="s">
        <v>314</v>
      </c>
      <c r="G47" s="115" t="s">
        <v>381</v>
      </c>
      <c r="H47" s="96"/>
      <c r="I47" s="118" t="s">
        <v>382</v>
      </c>
      <c r="J47" s="128" t="s">
        <v>383</v>
      </c>
      <c r="K47" s="118" t="s">
        <v>384</v>
      </c>
      <c r="L47" s="118" t="s">
        <v>385</v>
      </c>
      <c r="M47" s="119">
        <v>1</v>
      </c>
      <c r="N47" s="32" t="s">
        <v>89</v>
      </c>
      <c r="O47" s="96"/>
      <c r="P47" s="115" t="s">
        <v>334</v>
      </c>
      <c r="Q47" s="96"/>
      <c r="S47" s="96"/>
      <c r="T47" s="35">
        <v>1</v>
      </c>
      <c r="U47" s="120" t="s">
        <v>386</v>
      </c>
      <c r="V47" s="36" t="s">
        <v>387</v>
      </c>
      <c r="W47" s="36" t="s">
        <v>388</v>
      </c>
      <c r="X47" s="37">
        <v>43830</v>
      </c>
      <c r="Y47" s="120" t="s">
        <v>389</v>
      </c>
      <c r="Z47" s="35">
        <v>1</v>
      </c>
      <c r="AA47" s="40">
        <f t="shared" si="5"/>
        <v>1</v>
      </c>
      <c r="AB47" s="41">
        <f t="shared" si="6"/>
        <v>1</v>
      </c>
      <c r="AC47" s="42" t="str">
        <f t="shared" si="7"/>
        <v>OK</v>
      </c>
      <c r="AD47" s="43" t="s">
        <v>390</v>
      </c>
      <c r="AE47" s="96"/>
      <c r="AF47" s="44" t="s">
        <v>379</v>
      </c>
      <c r="AG47" s="37"/>
      <c r="AH47" s="96"/>
      <c r="AI47" s="96"/>
      <c r="AJ47" s="113"/>
      <c r="AK47" s="113"/>
      <c r="AM47" s="96"/>
      <c r="AN47" s="96"/>
      <c r="AO47" s="96"/>
      <c r="AP47" s="96"/>
      <c r="AQ47" s="96"/>
      <c r="AR47" s="113"/>
      <c r="AS47" s="35"/>
      <c r="AU47" s="96"/>
      <c r="AV47" s="96"/>
      <c r="AW47" s="96"/>
      <c r="AX47" s="96"/>
      <c r="AY47" s="96"/>
      <c r="AZ47" s="96"/>
      <c r="BA47" s="96"/>
      <c r="BB47" s="96"/>
      <c r="BC47" s="96"/>
      <c r="BD47" s="96"/>
      <c r="BE47" s="44" t="str">
        <f t="shared" si="8"/>
        <v>CUMPLIDA</v>
      </c>
      <c r="BG47" s="39" t="s">
        <v>118</v>
      </c>
      <c r="BI47" s="55" t="s">
        <v>380</v>
      </c>
      <c r="BJ47" s="96"/>
      <c r="BK47" s="46"/>
      <c r="BL47" s="46"/>
      <c r="BM47" s="46"/>
    </row>
    <row r="48" spans="1:65" s="39" customFormat="1" ht="35.1" customHeight="1" x14ac:dyDescent="0.25">
      <c r="A48" s="115">
        <v>47</v>
      </c>
      <c r="B48" s="37"/>
      <c r="C48" s="96" t="s">
        <v>81</v>
      </c>
      <c r="E48" s="26"/>
      <c r="F48" s="115" t="s">
        <v>314</v>
      </c>
      <c r="G48" s="115" t="s">
        <v>391</v>
      </c>
      <c r="H48" s="96"/>
      <c r="I48" s="118" t="s">
        <v>392</v>
      </c>
      <c r="J48" s="128" t="s">
        <v>393</v>
      </c>
      <c r="K48" s="118" t="s">
        <v>394</v>
      </c>
      <c r="L48" s="118" t="s">
        <v>395</v>
      </c>
      <c r="M48" s="119">
        <v>1</v>
      </c>
      <c r="N48" s="32" t="s">
        <v>89</v>
      </c>
      <c r="O48" s="96"/>
      <c r="P48" s="115" t="s">
        <v>396</v>
      </c>
      <c r="Q48" s="96"/>
      <c r="S48" s="96"/>
      <c r="T48" s="35">
        <v>1</v>
      </c>
      <c r="U48" s="120" t="s">
        <v>397</v>
      </c>
      <c r="V48" s="36" t="s">
        <v>387</v>
      </c>
      <c r="W48" s="36" t="s">
        <v>398</v>
      </c>
      <c r="X48" s="37">
        <v>43830</v>
      </c>
      <c r="Y48" s="120" t="s">
        <v>399</v>
      </c>
      <c r="Z48" s="35">
        <v>0.3</v>
      </c>
      <c r="AA48" s="40">
        <f t="shared" si="5"/>
        <v>0.3</v>
      </c>
      <c r="AB48" s="41">
        <f t="shared" si="6"/>
        <v>0.3</v>
      </c>
      <c r="AC48" s="42" t="str">
        <f t="shared" si="7"/>
        <v>EN TERMINO</v>
      </c>
      <c r="AD48" s="70" t="s">
        <v>400</v>
      </c>
      <c r="AE48" s="96"/>
      <c r="AF48" s="44" t="str">
        <f t="shared" si="9"/>
        <v>PENDIENTE</v>
      </c>
      <c r="AG48" s="37"/>
      <c r="AH48" s="96"/>
      <c r="AI48" s="96"/>
      <c r="AJ48" s="113"/>
      <c r="AK48" s="113"/>
      <c r="AM48" s="96"/>
      <c r="AN48" s="96"/>
      <c r="AO48" s="96"/>
      <c r="AP48" s="96"/>
      <c r="AQ48" s="96"/>
      <c r="AR48" s="113"/>
      <c r="AS48" s="35"/>
      <c r="AU48" s="96"/>
      <c r="AV48" s="96"/>
      <c r="AW48" s="96"/>
      <c r="AX48" s="96"/>
      <c r="AY48" s="96"/>
      <c r="AZ48" s="96"/>
      <c r="BA48" s="96"/>
      <c r="BB48" s="96"/>
      <c r="BC48" s="96"/>
      <c r="BD48" s="96"/>
      <c r="BE48" s="44" t="str">
        <f t="shared" si="8"/>
        <v>INCUMPLIDA</v>
      </c>
      <c r="BG48" s="39" t="str">
        <f t="shared" si="10"/>
        <v>ABIERTO</v>
      </c>
      <c r="BI48" s="55" t="s">
        <v>401</v>
      </c>
      <c r="BJ48" s="96"/>
      <c r="BK48" s="46"/>
      <c r="BL48" s="46"/>
      <c r="BM48" s="46"/>
    </row>
    <row r="49" spans="1:65" s="39" customFormat="1" ht="35.1" customHeight="1" x14ac:dyDescent="0.25">
      <c r="A49" s="115">
        <v>47</v>
      </c>
      <c r="B49" s="37"/>
      <c r="C49" s="96" t="s">
        <v>81</v>
      </c>
      <c r="E49" s="26"/>
      <c r="F49" s="115" t="s">
        <v>314</v>
      </c>
      <c r="G49" s="115" t="s">
        <v>402</v>
      </c>
      <c r="H49" s="96"/>
      <c r="I49" s="118" t="s">
        <v>403</v>
      </c>
      <c r="J49" s="128" t="s">
        <v>393</v>
      </c>
      <c r="K49" s="118" t="s">
        <v>394</v>
      </c>
      <c r="L49" s="118" t="s">
        <v>395</v>
      </c>
      <c r="M49" s="119">
        <v>1</v>
      </c>
      <c r="N49" s="32" t="s">
        <v>89</v>
      </c>
      <c r="O49" s="96"/>
      <c r="P49" s="115" t="s">
        <v>396</v>
      </c>
      <c r="Q49" s="96"/>
      <c r="S49" s="96"/>
      <c r="T49" s="35">
        <v>1</v>
      </c>
      <c r="U49" s="120" t="s">
        <v>397</v>
      </c>
      <c r="V49" s="36" t="s">
        <v>387</v>
      </c>
      <c r="W49" s="36" t="s">
        <v>398</v>
      </c>
      <c r="X49" s="37">
        <v>43830</v>
      </c>
      <c r="Y49" s="120" t="s">
        <v>399</v>
      </c>
      <c r="Z49" s="35">
        <v>0.3</v>
      </c>
      <c r="AA49" s="40">
        <f t="shared" si="5"/>
        <v>0.3</v>
      </c>
      <c r="AB49" s="41">
        <f t="shared" si="6"/>
        <v>0.3</v>
      </c>
      <c r="AC49" s="42" t="str">
        <f t="shared" si="7"/>
        <v>EN TERMINO</v>
      </c>
      <c r="AD49" s="70" t="s">
        <v>404</v>
      </c>
      <c r="AE49" s="96"/>
      <c r="AF49" s="44" t="str">
        <f t="shared" si="9"/>
        <v>PENDIENTE</v>
      </c>
      <c r="AG49" s="37"/>
      <c r="AH49" s="96"/>
      <c r="AI49" s="96"/>
      <c r="AJ49" s="113"/>
      <c r="AK49" s="113"/>
      <c r="AM49" s="96"/>
      <c r="AN49" s="96"/>
      <c r="AO49" s="96"/>
      <c r="AP49" s="96"/>
      <c r="AQ49" s="96"/>
      <c r="AR49" s="113"/>
      <c r="AS49" s="35"/>
      <c r="AU49" s="96"/>
      <c r="AV49" s="96"/>
      <c r="AW49" s="96"/>
      <c r="AX49" s="96"/>
      <c r="AY49" s="96"/>
      <c r="AZ49" s="96"/>
      <c r="BA49" s="96"/>
      <c r="BB49" s="96"/>
      <c r="BC49" s="96"/>
      <c r="BD49" s="96"/>
      <c r="BE49" s="44" t="str">
        <f t="shared" si="8"/>
        <v>INCUMPLIDA</v>
      </c>
      <c r="BG49" s="39" t="str">
        <f>IF(AF49="CUMPLIDA","CERRADO","ABIERTO")</f>
        <v>ABIERTO</v>
      </c>
      <c r="BI49" s="55" t="s">
        <v>401</v>
      </c>
      <c r="BJ49" s="96"/>
      <c r="BK49" s="46"/>
      <c r="BL49" s="46"/>
      <c r="BM49" s="46"/>
    </row>
    <row r="50" spans="1:65" s="39" customFormat="1" ht="35.1" customHeight="1" x14ac:dyDescent="0.25">
      <c r="A50" s="101">
        <v>44</v>
      </c>
      <c r="B50" s="37"/>
      <c r="C50" s="96" t="s">
        <v>81</v>
      </c>
      <c r="E50" s="26" t="s">
        <v>405</v>
      </c>
      <c r="F50" s="101" t="s">
        <v>314</v>
      </c>
      <c r="G50" s="101" t="s">
        <v>406</v>
      </c>
      <c r="H50" s="96"/>
      <c r="I50" s="101" t="s">
        <v>406</v>
      </c>
      <c r="J50" s="129" t="s">
        <v>407</v>
      </c>
      <c r="K50" s="123" t="s">
        <v>408</v>
      </c>
      <c r="L50" s="123" t="s">
        <v>409</v>
      </c>
      <c r="M50" s="101">
        <v>2</v>
      </c>
      <c r="N50" s="32" t="s">
        <v>89</v>
      </c>
      <c r="O50" s="96"/>
      <c r="P50" s="101" t="s">
        <v>410</v>
      </c>
      <c r="Q50" s="96"/>
      <c r="S50" s="96"/>
      <c r="T50" s="35">
        <v>1</v>
      </c>
      <c r="U50" s="130" t="s">
        <v>411</v>
      </c>
      <c r="V50" s="131">
        <v>43709</v>
      </c>
      <c r="W50" s="131">
        <v>43830</v>
      </c>
      <c r="X50" s="37">
        <v>43830</v>
      </c>
      <c r="Y50" s="120" t="s">
        <v>412</v>
      </c>
      <c r="Z50" s="39">
        <v>2</v>
      </c>
      <c r="AA50" s="40">
        <f t="shared" si="5"/>
        <v>1</v>
      </c>
      <c r="AB50" s="41">
        <f t="shared" si="6"/>
        <v>1</v>
      </c>
      <c r="AC50" s="42" t="str">
        <f t="shared" si="7"/>
        <v>OK</v>
      </c>
      <c r="AD50" s="121" t="s">
        <v>413</v>
      </c>
      <c r="AE50" s="132"/>
      <c r="AF50" s="44" t="str">
        <f t="shared" si="9"/>
        <v>CUMPLIDA</v>
      </c>
      <c r="AG50" s="37"/>
      <c r="AH50" s="96"/>
      <c r="AI50" s="96"/>
      <c r="AJ50" s="113"/>
      <c r="AK50" s="113"/>
      <c r="AM50" s="96"/>
      <c r="AN50" s="96"/>
      <c r="AO50" s="96"/>
      <c r="AP50" s="96"/>
      <c r="AQ50" s="96"/>
      <c r="AR50" s="113"/>
      <c r="AS50" s="35"/>
      <c r="AU50" s="96"/>
      <c r="AV50" s="96"/>
      <c r="AW50" s="96"/>
      <c r="AX50" s="96"/>
      <c r="AY50" s="96"/>
      <c r="AZ50" s="96"/>
      <c r="BA50" s="96"/>
      <c r="BB50" s="96"/>
      <c r="BC50" s="96"/>
      <c r="BD50" s="96"/>
      <c r="BE50" s="44" t="str">
        <f t="shared" si="8"/>
        <v>CUMPLIDA</v>
      </c>
      <c r="BG50" s="39" t="str">
        <f t="shared" ref="BG50:BG51" si="11">IF(AF50="CUMPLIDA","CERRADO","ABIERTO")</f>
        <v>CERRADO</v>
      </c>
      <c r="BI50" s="133" t="s">
        <v>414</v>
      </c>
      <c r="BJ50" s="96"/>
      <c r="BK50" s="46"/>
      <c r="BL50" s="46"/>
      <c r="BM50" s="46"/>
    </row>
    <row r="51" spans="1:65" s="39" customFormat="1" ht="35.1" customHeight="1" x14ac:dyDescent="0.25">
      <c r="A51" s="101">
        <v>44</v>
      </c>
      <c r="B51" s="37"/>
      <c r="C51" s="96" t="s">
        <v>81</v>
      </c>
      <c r="E51" s="26"/>
      <c r="F51" s="101" t="s">
        <v>314</v>
      </c>
      <c r="G51" s="101" t="s">
        <v>415</v>
      </c>
      <c r="H51" s="96"/>
      <c r="I51" s="101" t="s">
        <v>415</v>
      </c>
      <c r="J51" s="129" t="s">
        <v>416</v>
      </c>
      <c r="K51" s="123" t="s">
        <v>408</v>
      </c>
      <c r="L51" s="123" t="s">
        <v>409</v>
      </c>
      <c r="M51" s="101">
        <v>2</v>
      </c>
      <c r="N51" s="32" t="s">
        <v>89</v>
      </c>
      <c r="O51" s="96"/>
      <c r="P51" s="101" t="s">
        <v>410</v>
      </c>
      <c r="Q51" s="96"/>
      <c r="S51" s="96"/>
      <c r="T51" s="35">
        <v>1</v>
      </c>
      <c r="U51" s="130" t="s">
        <v>411</v>
      </c>
      <c r="V51" s="131">
        <v>43710</v>
      </c>
      <c r="W51" s="131">
        <v>43831</v>
      </c>
      <c r="X51" s="37">
        <v>43830</v>
      </c>
      <c r="Y51" s="120" t="s">
        <v>412</v>
      </c>
      <c r="Z51" s="39">
        <v>2</v>
      </c>
      <c r="AA51" s="40">
        <f t="shared" si="5"/>
        <v>1</v>
      </c>
      <c r="AB51" s="41">
        <f t="shared" si="6"/>
        <v>1</v>
      </c>
      <c r="AC51" s="42" t="str">
        <f t="shared" si="7"/>
        <v>OK</v>
      </c>
      <c r="AD51" s="105" t="s">
        <v>417</v>
      </c>
      <c r="AE51" s="132"/>
      <c r="AF51" s="44" t="str">
        <f t="shared" si="9"/>
        <v>CUMPLIDA</v>
      </c>
      <c r="AG51" s="37"/>
      <c r="AH51" s="96"/>
      <c r="AI51" s="96"/>
      <c r="AJ51" s="113"/>
      <c r="AK51" s="113"/>
      <c r="AM51" s="96"/>
      <c r="AN51" s="96"/>
      <c r="AO51" s="96"/>
      <c r="AP51" s="96"/>
      <c r="AQ51" s="96"/>
      <c r="AR51" s="113"/>
      <c r="AS51" s="35"/>
      <c r="AU51" s="96"/>
      <c r="AV51" s="96"/>
      <c r="AW51" s="96"/>
      <c r="AX51" s="96"/>
      <c r="AY51" s="96"/>
      <c r="AZ51" s="96"/>
      <c r="BA51" s="96"/>
      <c r="BB51" s="96"/>
      <c r="BC51" s="96"/>
      <c r="BD51" s="96"/>
      <c r="BE51" s="44" t="str">
        <f t="shared" si="8"/>
        <v>CUMPLIDA</v>
      </c>
      <c r="BG51" s="39" t="str">
        <f t="shared" si="11"/>
        <v>CERRADO</v>
      </c>
      <c r="BI51" s="133" t="s">
        <v>414</v>
      </c>
      <c r="BJ51" s="96"/>
      <c r="BK51" s="46"/>
      <c r="BL51" s="46"/>
      <c r="BM51" s="46"/>
    </row>
    <row r="52" spans="1:65" s="39" customFormat="1" ht="35.1" customHeight="1" x14ac:dyDescent="0.25">
      <c r="A52" s="101">
        <v>44</v>
      </c>
      <c r="B52" s="37"/>
      <c r="C52" s="96" t="s">
        <v>81</v>
      </c>
      <c r="E52" s="26"/>
      <c r="F52" s="101" t="s">
        <v>314</v>
      </c>
      <c r="G52" s="101" t="s">
        <v>418</v>
      </c>
      <c r="H52" s="96"/>
      <c r="I52" s="101" t="s">
        <v>418</v>
      </c>
      <c r="J52" s="129" t="s">
        <v>419</v>
      </c>
      <c r="K52" s="123" t="s">
        <v>420</v>
      </c>
      <c r="L52" s="123" t="s">
        <v>421</v>
      </c>
      <c r="M52" s="101">
        <v>1</v>
      </c>
      <c r="N52" s="32" t="s">
        <v>89</v>
      </c>
      <c r="O52" s="96"/>
      <c r="P52" s="101" t="s">
        <v>422</v>
      </c>
      <c r="Q52" s="96"/>
      <c r="S52" s="96"/>
      <c r="T52" s="35">
        <v>1</v>
      </c>
      <c r="U52" s="130" t="s">
        <v>421</v>
      </c>
      <c r="V52" s="131">
        <v>43709</v>
      </c>
      <c r="W52" s="131">
        <v>43830</v>
      </c>
      <c r="X52" s="37">
        <v>43830</v>
      </c>
      <c r="Y52" s="120" t="s">
        <v>423</v>
      </c>
      <c r="Z52" s="39">
        <v>1</v>
      </c>
      <c r="AA52" s="40">
        <f t="shared" si="5"/>
        <v>1</v>
      </c>
      <c r="AB52" s="41">
        <f t="shared" si="6"/>
        <v>1</v>
      </c>
      <c r="AC52" s="42" t="str">
        <f t="shared" si="7"/>
        <v>OK</v>
      </c>
      <c r="AD52" s="122" t="s">
        <v>424</v>
      </c>
      <c r="AE52" s="96"/>
      <c r="AF52" s="44" t="str">
        <f>IF(AB52=100%,IF(AB52&gt;25%,"CUMPLIDA","PENDIENTE"),IF(AB52&lt;25%,"INCUMPLIDA","PENDIENTE"))</f>
        <v>CUMPLIDA</v>
      </c>
      <c r="AG52" s="37"/>
      <c r="AH52" s="96"/>
      <c r="AI52" s="96"/>
      <c r="AJ52" s="113"/>
      <c r="AK52" s="113"/>
      <c r="AM52" s="96"/>
      <c r="AN52" s="96"/>
      <c r="AO52" s="96"/>
      <c r="AP52" s="96"/>
      <c r="AQ52" s="96"/>
      <c r="AR52" s="113"/>
      <c r="AS52" s="35"/>
      <c r="AU52" s="96"/>
      <c r="AV52" s="96"/>
      <c r="AW52" s="96"/>
      <c r="AX52" s="96"/>
      <c r="AY52" s="96"/>
      <c r="AZ52" s="96"/>
      <c r="BA52" s="96"/>
      <c r="BB52" s="96"/>
      <c r="BC52" s="96"/>
      <c r="BD52" s="96"/>
      <c r="BE52" s="44" t="str">
        <f t="shared" si="8"/>
        <v>CUMPLIDA</v>
      </c>
      <c r="BG52" s="90" t="str">
        <f t="shared" si="10"/>
        <v>CERRADO</v>
      </c>
      <c r="BI52" s="96" t="s">
        <v>424</v>
      </c>
      <c r="BJ52" s="96"/>
      <c r="BK52" s="46"/>
      <c r="BL52" s="46"/>
      <c r="BM52" s="46"/>
    </row>
    <row r="53" spans="1:65" s="39" customFormat="1" ht="35.1" customHeight="1" x14ac:dyDescent="0.25">
      <c r="A53" s="39">
        <v>79</v>
      </c>
      <c r="B53" s="37"/>
      <c r="C53" s="96" t="s">
        <v>81</v>
      </c>
      <c r="E53" s="97" t="s">
        <v>425</v>
      </c>
      <c r="F53" s="37" t="s">
        <v>426</v>
      </c>
      <c r="G53" s="134" t="s">
        <v>427</v>
      </c>
      <c r="H53" s="96"/>
      <c r="I53" s="134" t="s">
        <v>427</v>
      </c>
      <c r="J53" s="135" t="s">
        <v>428</v>
      </c>
      <c r="K53" s="112" t="s">
        <v>429</v>
      </c>
      <c r="L53" s="118" t="s">
        <v>430</v>
      </c>
      <c r="N53" s="32" t="s">
        <v>89</v>
      </c>
      <c r="O53" s="96"/>
      <c r="P53" s="115" t="s">
        <v>431</v>
      </c>
      <c r="Q53" s="96"/>
      <c r="S53" s="96"/>
      <c r="T53" s="35">
        <v>1</v>
      </c>
      <c r="U53" s="118" t="s">
        <v>432</v>
      </c>
      <c r="V53" s="131">
        <v>43922</v>
      </c>
      <c r="W53" s="131">
        <v>44196</v>
      </c>
      <c r="X53" s="37">
        <v>43830</v>
      </c>
      <c r="Y53" s="96"/>
      <c r="Z53" s="136"/>
      <c r="AA53" s="40" t="str">
        <f t="shared" si="5"/>
        <v/>
      </c>
      <c r="AB53" s="41" t="str">
        <f t="shared" si="6"/>
        <v/>
      </c>
      <c r="AC53" s="42" t="str">
        <f t="shared" si="7"/>
        <v/>
      </c>
      <c r="AD53" s="137" t="s">
        <v>433</v>
      </c>
      <c r="AE53" s="132"/>
      <c r="AF53" s="44" t="str">
        <f t="shared" ref="AF53:AF95" si="12">IF(AB53=100%,IF(AB53&gt;25%,"CUMPLIDA","PENDIENTE"),IF(AB53&lt;25%,"INCUMPLIDA","PENDIENTE"))</f>
        <v>PENDIENTE</v>
      </c>
      <c r="AG53" s="37"/>
      <c r="AH53" s="96"/>
      <c r="AI53" s="96"/>
      <c r="AJ53" s="113"/>
      <c r="AK53" s="113"/>
      <c r="AM53" s="96"/>
      <c r="AN53" s="96"/>
      <c r="AO53" s="96"/>
      <c r="AP53" s="96"/>
      <c r="AQ53" s="96"/>
      <c r="AR53" s="113"/>
      <c r="AS53" s="35"/>
      <c r="AU53" s="96"/>
      <c r="AV53" s="96"/>
      <c r="AW53" s="96"/>
      <c r="AX53" s="96"/>
      <c r="AY53" s="96"/>
      <c r="AZ53" s="96"/>
      <c r="BA53" s="96"/>
      <c r="BB53" s="96"/>
      <c r="BC53" s="96"/>
      <c r="BD53" s="96"/>
      <c r="BE53" s="44" t="str">
        <f t="shared" si="8"/>
        <v>INCUMPLIDA</v>
      </c>
      <c r="BG53" s="39" t="str">
        <f t="shared" si="10"/>
        <v>ABIERTO</v>
      </c>
      <c r="BJ53" s="96"/>
      <c r="BK53" s="46"/>
      <c r="BL53" s="46"/>
      <c r="BM53" s="46"/>
    </row>
    <row r="54" spans="1:65" s="39" customFormat="1" ht="35.1" customHeight="1" x14ac:dyDescent="0.25">
      <c r="A54" s="39">
        <v>79</v>
      </c>
      <c r="B54" s="37"/>
      <c r="C54" s="96" t="s">
        <v>81</v>
      </c>
      <c r="E54" s="97"/>
      <c r="F54" s="37" t="s">
        <v>426</v>
      </c>
      <c r="G54" s="134" t="s">
        <v>427</v>
      </c>
      <c r="H54" s="96"/>
      <c r="I54" s="134" t="s">
        <v>427</v>
      </c>
      <c r="J54" s="135"/>
      <c r="K54" s="112" t="s">
        <v>434</v>
      </c>
      <c r="L54" s="118" t="s">
        <v>435</v>
      </c>
      <c r="M54" s="35">
        <v>1</v>
      </c>
      <c r="N54" s="32" t="s">
        <v>89</v>
      </c>
      <c r="O54" s="96"/>
      <c r="P54" s="115" t="s">
        <v>431</v>
      </c>
      <c r="Q54" s="96"/>
      <c r="S54" s="96"/>
      <c r="T54" s="35">
        <v>1</v>
      </c>
      <c r="U54" s="118" t="s">
        <v>436</v>
      </c>
      <c r="V54" s="131">
        <v>43922</v>
      </c>
      <c r="W54" s="131">
        <v>44196</v>
      </c>
      <c r="X54" s="37">
        <v>43830</v>
      </c>
      <c r="Y54" s="96"/>
      <c r="Z54" s="136"/>
      <c r="AA54" s="40" t="str">
        <f t="shared" si="5"/>
        <v/>
      </c>
      <c r="AB54" s="41" t="str">
        <f t="shared" si="6"/>
        <v/>
      </c>
      <c r="AC54" s="42" t="str">
        <f t="shared" si="7"/>
        <v/>
      </c>
      <c r="AD54" s="137" t="s">
        <v>437</v>
      </c>
      <c r="AE54" s="132"/>
      <c r="AF54" s="44" t="str">
        <f t="shared" si="12"/>
        <v>PENDIENTE</v>
      </c>
      <c r="AG54" s="37"/>
      <c r="AH54" s="96"/>
      <c r="AI54" s="96"/>
      <c r="AJ54" s="113"/>
      <c r="AK54" s="113"/>
      <c r="AM54" s="96"/>
      <c r="AN54" s="96"/>
      <c r="AO54" s="96"/>
      <c r="AP54" s="96"/>
      <c r="AQ54" s="96"/>
      <c r="AR54" s="113"/>
      <c r="AS54" s="35"/>
      <c r="AU54" s="96"/>
      <c r="AV54" s="96"/>
      <c r="AW54" s="96"/>
      <c r="AX54" s="96"/>
      <c r="AY54" s="96"/>
      <c r="AZ54" s="96"/>
      <c r="BA54" s="96"/>
      <c r="BB54" s="96"/>
      <c r="BC54" s="96"/>
      <c r="BD54" s="96"/>
      <c r="BE54" s="44" t="str">
        <f t="shared" si="8"/>
        <v>INCUMPLIDA</v>
      </c>
      <c r="BG54" s="39" t="str">
        <f t="shared" si="10"/>
        <v>ABIERTO</v>
      </c>
      <c r="BJ54" s="96"/>
      <c r="BK54" s="46"/>
      <c r="BL54" s="46"/>
      <c r="BM54" s="46"/>
    </row>
    <row r="55" spans="1:65" s="39" customFormat="1" ht="35.1" customHeight="1" x14ac:dyDescent="0.25">
      <c r="A55" s="39">
        <v>79</v>
      </c>
      <c r="B55" s="37"/>
      <c r="C55" s="96" t="s">
        <v>81</v>
      </c>
      <c r="E55" s="97"/>
      <c r="F55" s="37" t="s">
        <v>426</v>
      </c>
      <c r="G55" s="134" t="s">
        <v>427</v>
      </c>
      <c r="H55" s="96"/>
      <c r="I55" s="134" t="s">
        <v>427</v>
      </c>
      <c r="J55" s="135"/>
      <c r="K55" s="112" t="s">
        <v>438</v>
      </c>
      <c r="L55" s="118" t="s">
        <v>439</v>
      </c>
      <c r="M55" s="35">
        <v>1</v>
      </c>
      <c r="N55" s="32" t="s">
        <v>89</v>
      </c>
      <c r="O55" s="96"/>
      <c r="P55" s="115" t="s">
        <v>431</v>
      </c>
      <c r="Q55" s="96"/>
      <c r="S55" s="96"/>
      <c r="T55" s="35">
        <v>1</v>
      </c>
      <c r="U55" s="118" t="s">
        <v>440</v>
      </c>
      <c r="V55" s="131">
        <v>43922</v>
      </c>
      <c r="W55" s="131">
        <v>44196</v>
      </c>
      <c r="X55" s="37">
        <v>43830</v>
      </c>
      <c r="Y55" s="96"/>
      <c r="Z55" s="136">
        <v>100</v>
      </c>
      <c r="AA55" s="40">
        <f t="shared" si="5"/>
        <v>100</v>
      </c>
      <c r="AB55" s="41">
        <f t="shared" si="6"/>
        <v>1</v>
      </c>
      <c r="AC55" s="42" t="str">
        <f t="shared" si="7"/>
        <v>OK</v>
      </c>
      <c r="AD55" s="138" t="s">
        <v>441</v>
      </c>
      <c r="AE55" s="132"/>
      <c r="AF55" s="44" t="str">
        <f>IF(AB55=100%,IF(AB55&gt;25%,"CUMPLIDA","PENDIENTE"),IF(AB55&lt;25%,"INCUMPLIDA","PENDIENTE"))</f>
        <v>CUMPLIDA</v>
      </c>
      <c r="AG55" s="37"/>
      <c r="AH55" s="96"/>
      <c r="AI55" s="96"/>
      <c r="AJ55" s="113"/>
      <c r="AK55" s="113"/>
      <c r="AM55" s="96"/>
      <c r="AN55" s="96"/>
      <c r="AO55" s="96"/>
      <c r="AP55" s="96"/>
      <c r="AQ55" s="96"/>
      <c r="AR55" s="113"/>
      <c r="AS55" s="35"/>
      <c r="AU55" s="96"/>
      <c r="AV55" s="96"/>
      <c r="AW55" s="96"/>
      <c r="AX55" s="96"/>
      <c r="AY55" s="96"/>
      <c r="AZ55" s="96"/>
      <c r="BA55" s="96"/>
      <c r="BB55" s="96"/>
      <c r="BC55" s="96"/>
      <c r="BD55" s="96"/>
      <c r="BE55" s="44" t="str">
        <f t="shared" si="8"/>
        <v>CUMPLIDA</v>
      </c>
      <c r="BG55" s="39" t="str">
        <f t="shared" si="10"/>
        <v>CERRADO</v>
      </c>
      <c r="BJ55" s="96"/>
      <c r="BK55" s="46"/>
      <c r="BL55" s="46"/>
      <c r="BM55" s="46"/>
    </row>
    <row r="56" spans="1:65" s="39" customFormat="1" ht="48.75" customHeight="1" x14ac:dyDescent="0.25">
      <c r="A56" s="139">
        <v>86</v>
      </c>
      <c r="B56" s="37">
        <v>38935</v>
      </c>
      <c r="C56" s="96" t="s">
        <v>81</v>
      </c>
      <c r="E56" s="97" t="s">
        <v>442</v>
      </c>
      <c r="F56" s="37" t="s">
        <v>426</v>
      </c>
      <c r="G56" s="140" t="s">
        <v>443</v>
      </c>
      <c r="H56" s="96"/>
      <c r="I56" s="140" t="s">
        <v>443</v>
      </c>
      <c r="J56" s="141" t="s">
        <v>444</v>
      </c>
      <c r="K56" s="96" t="s">
        <v>445</v>
      </c>
      <c r="L56" s="96" t="s">
        <v>446</v>
      </c>
      <c r="M56" s="39">
        <v>1</v>
      </c>
      <c r="O56" s="96"/>
      <c r="P56" s="96" t="s">
        <v>447</v>
      </c>
      <c r="Q56" s="96"/>
      <c r="S56" s="96"/>
      <c r="T56" s="35">
        <v>1</v>
      </c>
      <c r="U56" s="96" t="s">
        <v>448</v>
      </c>
      <c r="V56" s="37">
        <v>44075</v>
      </c>
      <c r="W56" s="37">
        <v>44286</v>
      </c>
      <c r="X56" s="142">
        <v>44150</v>
      </c>
      <c r="Y56" s="143" t="s">
        <v>449</v>
      </c>
      <c r="Z56" s="143">
        <v>0.3</v>
      </c>
      <c r="AA56" s="144">
        <f>(IF(Z56="","",IF(OR($M56=0,$M56="",X56=""),"",Z56/$M56)))</f>
        <v>0.3</v>
      </c>
      <c r="AB56" s="145">
        <f>(IF(OR($T56="",AA56=""),"",IF(OR($T56=0,AA56=0),0,IF((AA56*100%)/$T56&gt;100%,100%,(AA56*100%)/$T56))))</f>
        <v>0.3</v>
      </c>
      <c r="AC56" s="146" t="str">
        <f>IF(Z56="","",IF(AB56&lt;100%, IF(AB56&lt;25%, "ALERTA","EN TERMINO"), IF(AB56=100%, "OK", "EN TERMINO")))</f>
        <v>EN TERMINO</v>
      </c>
      <c r="AE56" s="96"/>
      <c r="AF56" s="44" t="str">
        <f>IF(AB56=100%,IF(AB56&gt;25%,"CUMPLIDA","PENDIENTE"),IF(AB56&lt;25%,"INCUMPLIDA","PENDIENTE"))</f>
        <v>PENDIENTE</v>
      </c>
      <c r="AG56" s="37"/>
      <c r="AH56" s="132"/>
      <c r="AJ56" s="113"/>
      <c r="AK56" s="113"/>
      <c r="AM56" s="132"/>
      <c r="AN56" s="96"/>
      <c r="AO56" s="96"/>
      <c r="AP56" s="96"/>
      <c r="AQ56" s="96"/>
      <c r="AR56" s="113"/>
      <c r="AS56" s="35"/>
      <c r="AU56" s="96"/>
      <c r="AV56" s="96"/>
      <c r="AW56" s="96"/>
      <c r="AX56" s="96"/>
      <c r="AY56" s="96"/>
      <c r="AZ56" s="96"/>
      <c r="BA56" s="96"/>
      <c r="BB56" s="96"/>
      <c r="BC56" s="96"/>
      <c r="BD56" s="96"/>
      <c r="BG56" s="39" t="str">
        <f t="shared" si="10"/>
        <v>ABIERTO</v>
      </c>
      <c r="BJ56" s="46"/>
      <c r="BK56" s="46"/>
      <c r="BL56" s="46"/>
      <c r="BM56" s="46"/>
    </row>
    <row r="57" spans="1:65" s="39" customFormat="1" ht="35.65" customHeight="1" x14ac:dyDescent="0.25">
      <c r="A57" s="139"/>
      <c r="B57" s="37">
        <v>38935</v>
      </c>
      <c r="C57" s="96" t="s">
        <v>81</v>
      </c>
      <c r="E57" s="97"/>
      <c r="F57" s="37" t="s">
        <v>426</v>
      </c>
      <c r="G57" s="140"/>
      <c r="H57" s="96"/>
      <c r="I57" s="140"/>
      <c r="J57" s="141"/>
      <c r="K57" s="96" t="s">
        <v>450</v>
      </c>
      <c r="L57" s="96" t="s">
        <v>451</v>
      </c>
      <c r="M57" s="39">
        <v>2</v>
      </c>
      <c r="O57" s="96"/>
      <c r="P57" s="96" t="s">
        <v>447</v>
      </c>
      <c r="Q57" s="96"/>
      <c r="S57" s="96"/>
      <c r="T57" s="35">
        <v>1</v>
      </c>
      <c r="U57" s="96" t="s">
        <v>452</v>
      </c>
      <c r="V57" s="37">
        <v>44075</v>
      </c>
      <c r="W57" s="37">
        <v>44286</v>
      </c>
      <c r="X57" s="142">
        <v>44150</v>
      </c>
      <c r="Y57" s="147" t="s">
        <v>453</v>
      </c>
      <c r="Z57" s="143">
        <v>0.3</v>
      </c>
      <c r="AA57" s="144">
        <f>(IF(Z57="","",IF(OR($M57=0,$M57="",X57=""),"",Z57/$M57)))</f>
        <v>0.15</v>
      </c>
      <c r="AB57" s="145">
        <f>(IF(OR($T57="",AA57=""),"",IF(OR($T57=0,AA57=0),0,IF((AA57*100%)/$T57&gt;100%,100%,(AA57*100%)/$T57))))</f>
        <v>0.15</v>
      </c>
      <c r="AC57" s="146" t="str">
        <f>IF(Z57="","",IF(AB57&lt;100%, IF(AB57&lt;25%, "ALERTA","EN TERMINO"), IF(AB57=100%, "OK", "EN TERMINO")))</f>
        <v>ALERTA</v>
      </c>
      <c r="AE57" s="96"/>
      <c r="AF57" s="44" t="str">
        <f>IF(AB57=100%,IF(AB57&gt;25%,"CUMPLIDA","PENDIENTE"),IF(AB57&lt;10%,"INCUMPLIDA","PENDIENTE"))</f>
        <v>PENDIENTE</v>
      </c>
      <c r="AG57" s="37"/>
      <c r="AH57" s="96"/>
      <c r="AJ57" s="113"/>
      <c r="AK57" s="113"/>
      <c r="AM57" s="132"/>
      <c r="AN57" s="96"/>
      <c r="AO57" s="96"/>
      <c r="AP57" s="96"/>
      <c r="AQ57" s="96"/>
      <c r="AR57" s="113"/>
      <c r="AS57" s="35"/>
      <c r="AU57" s="96"/>
      <c r="AV57" s="96"/>
      <c r="AW57" s="96"/>
      <c r="AX57" s="96"/>
      <c r="AY57" s="96"/>
      <c r="AZ57" s="96"/>
      <c r="BA57" s="96"/>
      <c r="BB57" s="96"/>
      <c r="BC57" s="96"/>
      <c r="BD57" s="96"/>
      <c r="BG57" s="39" t="str">
        <f t="shared" si="10"/>
        <v>ABIERTO</v>
      </c>
      <c r="BJ57" s="46"/>
      <c r="BK57" s="46"/>
      <c r="BL57" s="46"/>
      <c r="BM57" s="46"/>
    </row>
    <row r="58" spans="1:65" s="39" customFormat="1" ht="54.75" customHeight="1" x14ac:dyDescent="0.25">
      <c r="A58" s="139"/>
      <c r="B58" s="37">
        <v>38935</v>
      </c>
      <c r="C58" s="96" t="s">
        <v>81</v>
      </c>
      <c r="E58" s="97"/>
      <c r="F58" s="37" t="s">
        <v>426</v>
      </c>
      <c r="G58" s="140"/>
      <c r="H58" s="96"/>
      <c r="I58" s="140"/>
      <c r="J58" s="141"/>
      <c r="K58" s="96" t="s">
        <v>454</v>
      </c>
      <c r="L58" s="96" t="s">
        <v>455</v>
      </c>
      <c r="M58" s="148">
        <v>1</v>
      </c>
      <c r="O58" s="96"/>
      <c r="P58" s="96" t="s">
        <v>456</v>
      </c>
      <c r="Q58" s="96"/>
      <c r="S58" s="96"/>
      <c r="T58" s="35">
        <v>1</v>
      </c>
      <c r="U58" s="96" t="s">
        <v>457</v>
      </c>
      <c r="V58" s="37">
        <v>44075</v>
      </c>
      <c r="W58" s="37">
        <v>44286</v>
      </c>
      <c r="X58" s="142">
        <v>44150</v>
      </c>
      <c r="Y58" s="149" t="s">
        <v>458</v>
      </c>
      <c r="Z58" s="150">
        <v>0.3</v>
      </c>
      <c r="AA58" s="151">
        <f>(IF(Z58="","",IF(OR($M58=0,$M58="",$X58=""),"",Z58/$M58)))</f>
        <v>0.3</v>
      </c>
      <c r="AB58" s="150">
        <f t="shared" ref="AB58:AB95" si="13">(IF(OR($T58="",AA58=""),"",IF(OR($T58=0,AA58=0),0,IF((AA58*100%)/$T58&gt;100%,100%,(AA58*100%)/$T58))))</f>
        <v>0.3</v>
      </c>
      <c r="AC58" s="146" t="str">
        <f t="shared" ref="AC58:AC82" si="14">IF(Z58="","",IF(AB58&lt;100%, IF(AB58&lt;25%, "ALERTA","EN TERMINO"), IF(AB58=100%, "OK", "EN TERMINO")))</f>
        <v>EN TERMINO</v>
      </c>
      <c r="AD58" s="149" t="s">
        <v>459</v>
      </c>
      <c r="AE58" s="96"/>
      <c r="AF58" s="44" t="str">
        <f>IF(AB58=100%,IF(AB58&gt;25%,"CUMPLIDA","PENDIENTE"),IF(AB58&lt;25%,"INCUMPLIDA","PENDIENTE"))</f>
        <v>PENDIENTE</v>
      </c>
      <c r="AG58" s="37"/>
      <c r="AH58" s="96"/>
      <c r="AI58" s="152"/>
      <c r="AJ58" s="113"/>
      <c r="AK58" s="113"/>
      <c r="AM58" s="96"/>
      <c r="AN58" s="96"/>
      <c r="AO58" s="96"/>
      <c r="AP58" s="96"/>
      <c r="AQ58" s="96"/>
      <c r="AR58" s="113"/>
      <c r="AS58" s="35"/>
      <c r="AU58" s="96"/>
      <c r="AV58" s="96"/>
      <c r="AW58" s="96"/>
      <c r="AX58" s="96"/>
      <c r="AY58" s="96"/>
      <c r="AZ58" s="96"/>
      <c r="BA58" s="96"/>
      <c r="BB58" s="96"/>
      <c r="BC58" s="96"/>
      <c r="BD58" s="96"/>
      <c r="BG58" s="39" t="str">
        <f t="shared" si="10"/>
        <v>ABIERTO</v>
      </c>
      <c r="BJ58" s="46"/>
      <c r="BK58" s="46"/>
      <c r="BL58" s="46"/>
      <c r="BM58" s="46"/>
    </row>
    <row r="59" spans="1:65" s="39" customFormat="1" ht="79.5" customHeight="1" x14ac:dyDescent="0.25">
      <c r="A59" s="139"/>
      <c r="B59" s="37">
        <v>38935</v>
      </c>
      <c r="C59" s="96" t="s">
        <v>81</v>
      </c>
      <c r="E59" s="97"/>
      <c r="F59" s="37" t="s">
        <v>426</v>
      </c>
      <c r="G59" s="140"/>
      <c r="H59" s="96"/>
      <c r="I59" s="140"/>
      <c r="J59" s="141"/>
      <c r="K59" s="96" t="s">
        <v>454</v>
      </c>
      <c r="L59" s="96" t="s">
        <v>460</v>
      </c>
      <c r="M59" s="148">
        <v>1</v>
      </c>
      <c r="O59" s="96"/>
      <c r="P59" s="96" t="s">
        <v>456</v>
      </c>
      <c r="Q59" s="96"/>
      <c r="S59" s="115"/>
      <c r="T59" s="35">
        <v>1</v>
      </c>
      <c r="U59" s="115" t="s">
        <v>461</v>
      </c>
      <c r="V59" s="153">
        <v>44075</v>
      </c>
      <c r="W59" s="153">
        <v>44255</v>
      </c>
      <c r="X59" s="142">
        <v>44150</v>
      </c>
      <c r="Y59" s="149"/>
      <c r="Z59" s="150">
        <v>0.3</v>
      </c>
      <c r="AA59" s="151">
        <f>(IF(Z59="","",IF(OR($M59=0,$M59="",$X59=""),"",Z59/$M59)))</f>
        <v>0.3</v>
      </c>
      <c r="AB59" s="150">
        <f t="shared" si="13"/>
        <v>0.3</v>
      </c>
      <c r="AC59" s="146" t="str">
        <f t="shared" si="14"/>
        <v>EN TERMINO</v>
      </c>
      <c r="AD59" s="149"/>
      <c r="AE59" s="96"/>
      <c r="AF59" s="44" t="str">
        <f t="shared" si="12"/>
        <v>PENDIENTE</v>
      </c>
      <c r="AG59" s="37"/>
      <c r="AH59" s="96"/>
      <c r="AK59" s="113"/>
      <c r="AM59" s="96"/>
      <c r="AN59" s="96"/>
      <c r="AR59" s="113"/>
      <c r="AS59" s="35"/>
      <c r="BG59" s="39" t="str">
        <f t="shared" si="10"/>
        <v>ABIERTO</v>
      </c>
      <c r="BJ59" s="46"/>
      <c r="BK59" s="46"/>
      <c r="BL59" s="46"/>
      <c r="BM59" s="46"/>
    </row>
    <row r="60" spans="1:65" s="39" customFormat="1" ht="42" customHeight="1" x14ac:dyDescent="0.25">
      <c r="A60" s="139"/>
      <c r="B60" s="37">
        <v>38935</v>
      </c>
      <c r="C60" s="96" t="s">
        <v>81</v>
      </c>
      <c r="E60" s="97"/>
      <c r="F60" s="37" t="s">
        <v>426</v>
      </c>
      <c r="G60" s="140"/>
      <c r="H60" s="96"/>
      <c r="I60" s="140"/>
      <c r="J60" s="141"/>
      <c r="K60" s="96" t="s">
        <v>454</v>
      </c>
      <c r="L60" s="96" t="s">
        <v>462</v>
      </c>
      <c r="M60" s="148">
        <v>1</v>
      </c>
      <c r="O60" s="96"/>
      <c r="P60" s="115" t="s">
        <v>456</v>
      </c>
      <c r="Q60" s="96"/>
      <c r="S60" s="115"/>
      <c r="T60" s="35">
        <v>1</v>
      </c>
      <c r="U60" s="115" t="s">
        <v>463</v>
      </c>
      <c r="V60" s="153">
        <v>44075</v>
      </c>
      <c r="W60" s="153">
        <v>44255</v>
      </c>
      <c r="X60" s="142">
        <v>44150</v>
      </c>
      <c r="Y60" s="149"/>
      <c r="Z60" s="150">
        <v>0.3</v>
      </c>
      <c r="AA60" s="151">
        <f>(IF(Z60="","",IF(OR($M60=0,$M60="",$X60=""),"",Z60/$M60)))</f>
        <v>0.3</v>
      </c>
      <c r="AB60" s="150">
        <f t="shared" si="13"/>
        <v>0.3</v>
      </c>
      <c r="AC60" s="146" t="str">
        <f t="shared" si="14"/>
        <v>EN TERMINO</v>
      </c>
      <c r="AD60" s="149"/>
      <c r="AE60" s="96"/>
      <c r="AF60" s="44" t="str">
        <f t="shared" si="12"/>
        <v>PENDIENTE</v>
      </c>
      <c r="AG60" s="37"/>
      <c r="AH60" s="96"/>
      <c r="AM60" s="154"/>
      <c r="AN60" s="96"/>
      <c r="AR60" s="113"/>
      <c r="AS60" s="35"/>
      <c r="BG60" s="39" t="str">
        <f t="shared" si="10"/>
        <v>ABIERTO</v>
      </c>
      <c r="BJ60" s="46"/>
      <c r="BK60" s="46"/>
      <c r="BL60" s="46"/>
      <c r="BM60" s="46"/>
    </row>
    <row r="61" spans="1:65" s="39" customFormat="1" ht="35.65" customHeight="1" x14ac:dyDescent="0.25">
      <c r="A61" s="139">
        <v>86</v>
      </c>
      <c r="B61" s="37">
        <v>38935</v>
      </c>
      <c r="C61" s="96" t="s">
        <v>81</v>
      </c>
      <c r="E61" s="97"/>
      <c r="F61" s="37" t="s">
        <v>426</v>
      </c>
      <c r="G61" s="141" t="s">
        <v>464</v>
      </c>
      <c r="H61" s="96"/>
      <c r="I61" s="141" t="s">
        <v>464</v>
      </c>
      <c r="J61" s="141" t="s">
        <v>465</v>
      </c>
      <c r="K61" s="96" t="s">
        <v>445</v>
      </c>
      <c r="L61" s="96" t="s">
        <v>446</v>
      </c>
      <c r="M61" s="39">
        <v>1</v>
      </c>
      <c r="O61" s="96"/>
      <c r="P61" s="115" t="s">
        <v>447</v>
      </c>
      <c r="Q61" s="96"/>
      <c r="S61" s="115"/>
      <c r="T61" s="35">
        <v>1</v>
      </c>
      <c r="U61" s="115" t="s">
        <v>448</v>
      </c>
      <c r="V61" s="153">
        <v>44075</v>
      </c>
      <c r="W61" s="153">
        <v>44286</v>
      </c>
      <c r="X61" s="142">
        <v>44150</v>
      </c>
      <c r="Y61" s="155" t="s">
        <v>449</v>
      </c>
      <c r="Z61" s="143">
        <v>0.3</v>
      </c>
      <c r="AA61" s="144">
        <f t="shared" ref="AA61:AA62" si="15">(IF(Z61="","",IF(OR($M61=0,$M61="",X61=""),"",Z61/$M61)))</f>
        <v>0.3</v>
      </c>
      <c r="AB61" s="145">
        <f t="shared" si="13"/>
        <v>0.3</v>
      </c>
      <c r="AC61" s="146" t="str">
        <f t="shared" si="14"/>
        <v>EN TERMINO</v>
      </c>
      <c r="AD61" s="96"/>
      <c r="AE61" s="96"/>
      <c r="AF61" s="44" t="str">
        <f t="shared" si="12"/>
        <v>PENDIENTE</v>
      </c>
      <c r="AG61" s="37"/>
      <c r="AH61" s="96"/>
      <c r="AJ61" s="113"/>
      <c r="AK61" s="113"/>
      <c r="AM61" s="154"/>
      <c r="AN61" s="96"/>
      <c r="AR61" s="113"/>
      <c r="AS61" s="35"/>
      <c r="BG61" s="39" t="str">
        <f t="shared" si="10"/>
        <v>ABIERTO</v>
      </c>
      <c r="BJ61" s="46"/>
      <c r="BK61" s="46"/>
      <c r="BL61" s="46"/>
      <c r="BM61" s="46"/>
    </row>
    <row r="62" spans="1:65" s="39" customFormat="1" ht="35.65" customHeight="1" x14ac:dyDescent="0.25">
      <c r="A62" s="139"/>
      <c r="B62" s="37">
        <v>38935</v>
      </c>
      <c r="C62" s="96" t="s">
        <v>81</v>
      </c>
      <c r="E62" s="97"/>
      <c r="F62" s="37" t="s">
        <v>426</v>
      </c>
      <c r="G62" s="141"/>
      <c r="H62" s="96"/>
      <c r="I62" s="141"/>
      <c r="J62" s="141"/>
      <c r="K62" s="96" t="s">
        <v>450</v>
      </c>
      <c r="L62" s="96" t="s">
        <v>451</v>
      </c>
      <c r="M62" s="39">
        <v>2</v>
      </c>
      <c r="O62" s="96"/>
      <c r="P62" s="96" t="s">
        <v>447</v>
      </c>
      <c r="Q62" s="115"/>
      <c r="S62" s="115"/>
      <c r="T62" s="35">
        <v>1</v>
      </c>
      <c r="U62" s="115" t="s">
        <v>452</v>
      </c>
      <c r="V62" s="153">
        <v>44075</v>
      </c>
      <c r="W62" s="153">
        <v>44286</v>
      </c>
      <c r="X62" s="142">
        <v>44150</v>
      </c>
      <c r="Y62" s="156" t="s">
        <v>453</v>
      </c>
      <c r="Z62" s="143">
        <v>0.3</v>
      </c>
      <c r="AA62" s="144">
        <f t="shared" si="15"/>
        <v>0.15</v>
      </c>
      <c r="AB62" s="145">
        <f t="shared" si="13"/>
        <v>0.15</v>
      </c>
      <c r="AC62" s="146" t="str">
        <f t="shared" si="14"/>
        <v>ALERTA</v>
      </c>
      <c r="AD62" s="96"/>
      <c r="AE62" s="96"/>
      <c r="AF62" s="44" t="str">
        <f>IF(AB62=100%,IF(AB62&gt;25%,"CUMPLIDA","PENDIENTE"),IF(AB62&lt;10%,"INCUMPLIDA","PENDIENTE"))</f>
        <v>PENDIENTE</v>
      </c>
      <c r="AG62" s="37"/>
      <c r="AH62" s="96"/>
      <c r="AK62" s="113"/>
      <c r="AM62" s="96"/>
      <c r="AN62" s="96"/>
      <c r="AR62" s="113"/>
      <c r="AS62" s="35"/>
      <c r="BG62" s="39" t="str">
        <f t="shared" si="10"/>
        <v>ABIERTO</v>
      </c>
      <c r="BJ62" s="46"/>
      <c r="BK62" s="46"/>
      <c r="BL62" s="46"/>
      <c r="BM62" s="46"/>
    </row>
    <row r="63" spans="1:65" s="39" customFormat="1" ht="35.65" customHeight="1" x14ac:dyDescent="0.25">
      <c r="A63" s="139"/>
      <c r="B63" s="37">
        <v>38935</v>
      </c>
      <c r="C63" s="96" t="s">
        <v>81</v>
      </c>
      <c r="E63" s="97"/>
      <c r="F63" s="37" t="s">
        <v>426</v>
      </c>
      <c r="G63" s="141"/>
      <c r="H63" s="96"/>
      <c r="I63" s="141"/>
      <c r="J63" s="141"/>
      <c r="K63" s="96" t="s">
        <v>466</v>
      </c>
      <c r="L63" s="96" t="s">
        <v>467</v>
      </c>
      <c r="M63" s="39">
        <v>1</v>
      </c>
      <c r="O63" s="96"/>
      <c r="P63" s="96" t="s">
        <v>468</v>
      </c>
      <c r="Q63" s="96"/>
      <c r="S63" s="115"/>
      <c r="T63" s="35">
        <v>1</v>
      </c>
      <c r="U63" s="115" t="s">
        <v>469</v>
      </c>
      <c r="V63" s="153">
        <v>44075</v>
      </c>
      <c r="W63" s="153">
        <v>44286</v>
      </c>
      <c r="X63" s="157">
        <v>44150</v>
      </c>
      <c r="Y63" s="158"/>
      <c r="Z63" s="159">
        <v>0</v>
      </c>
      <c r="AA63" s="151">
        <f>(IF(Z63="","",IF(OR($M63=0,$M63="",$X63=""),"",Z63/$M63)))</f>
        <v>0</v>
      </c>
      <c r="AB63" s="150">
        <f t="shared" si="13"/>
        <v>0</v>
      </c>
      <c r="AC63" s="146" t="str">
        <f t="shared" si="14"/>
        <v>ALERTA</v>
      </c>
      <c r="AD63" s="160" t="s">
        <v>470</v>
      </c>
      <c r="AE63" s="115"/>
      <c r="AF63" s="44" t="str">
        <f>IF(AB63=100%,IF(AB63&gt;25%,"CUMPLIDA","PENDIENTE"),IF(AB63&lt;10%,"INCUMPLIDA","PENDIENTE"))</f>
        <v>INCUMPLIDA</v>
      </c>
      <c r="AG63" s="37"/>
      <c r="AH63" s="96"/>
      <c r="AJ63" s="113"/>
      <c r="AK63" s="113"/>
      <c r="AM63" s="96"/>
      <c r="AN63" s="96"/>
      <c r="AR63" s="113"/>
      <c r="AS63" s="35"/>
      <c r="BG63" s="39" t="str">
        <f t="shared" si="10"/>
        <v>ABIERTO</v>
      </c>
      <c r="BJ63" s="46"/>
      <c r="BK63" s="46"/>
      <c r="BL63" s="46"/>
      <c r="BM63" s="46"/>
    </row>
    <row r="64" spans="1:65" s="39" customFormat="1" ht="35.65" customHeight="1" x14ac:dyDescent="0.25">
      <c r="A64" s="39">
        <v>86</v>
      </c>
      <c r="B64" s="37">
        <v>38935</v>
      </c>
      <c r="C64" s="96" t="s">
        <v>81</v>
      </c>
      <c r="E64" s="97"/>
      <c r="F64" s="37" t="s">
        <v>426</v>
      </c>
      <c r="G64" s="39" t="s">
        <v>471</v>
      </c>
      <c r="H64" s="96"/>
      <c r="I64" s="39" t="s">
        <v>471</v>
      </c>
      <c r="J64" s="96" t="s">
        <v>472</v>
      </c>
      <c r="K64" s="96" t="s">
        <v>473</v>
      </c>
      <c r="L64" s="96" t="s">
        <v>474</v>
      </c>
      <c r="M64" s="39">
        <v>100</v>
      </c>
      <c r="O64" s="96"/>
      <c r="P64" s="96" t="s">
        <v>447</v>
      </c>
      <c r="Q64" s="96"/>
      <c r="S64" s="115"/>
      <c r="T64" s="35">
        <v>1</v>
      </c>
      <c r="U64" s="115" t="s">
        <v>475</v>
      </c>
      <c r="V64" s="153">
        <v>44075</v>
      </c>
      <c r="W64" s="153">
        <v>44377</v>
      </c>
      <c r="X64" s="142">
        <v>44150</v>
      </c>
      <c r="Y64" s="156" t="s">
        <v>476</v>
      </c>
      <c r="Z64" s="161">
        <v>70</v>
      </c>
      <c r="AA64" s="144">
        <f t="shared" ref="AA64:AA68" si="16">(IF(Z64="","",IF(OR($M64=0,$M64="",X64=""),"",Z64/$M64)))</f>
        <v>0.7</v>
      </c>
      <c r="AB64" s="145">
        <f t="shared" si="13"/>
        <v>0.7</v>
      </c>
      <c r="AC64" s="146" t="str">
        <f t="shared" si="14"/>
        <v>EN TERMINO</v>
      </c>
      <c r="AD64" s="96"/>
      <c r="AE64" s="96"/>
      <c r="AF64" s="44" t="str">
        <f t="shared" si="12"/>
        <v>PENDIENTE</v>
      </c>
      <c r="AG64" s="37"/>
      <c r="AH64" s="96"/>
      <c r="AK64" s="113"/>
      <c r="AM64" s="96"/>
      <c r="AN64" s="96"/>
      <c r="AR64" s="113"/>
      <c r="AS64" s="35"/>
      <c r="BG64" s="39" t="str">
        <f t="shared" si="10"/>
        <v>ABIERTO</v>
      </c>
      <c r="BJ64" s="46"/>
      <c r="BK64" s="46"/>
      <c r="BL64" s="46"/>
      <c r="BM64" s="46"/>
    </row>
    <row r="65" spans="1:65" s="39" customFormat="1" ht="35.65" customHeight="1" x14ac:dyDescent="0.25">
      <c r="A65" s="39">
        <v>86</v>
      </c>
      <c r="B65" s="37">
        <v>38935</v>
      </c>
      <c r="C65" s="96" t="s">
        <v>81</v>
      </c>
      <c r="E65" s="97"/>
      <c r="F65" s="37" t="s">
        <v>426</v>
      </c>
      <c r="G65" s="39" t="s">
        <v>477</v>
      </c>
      <c r="H65" s="96"/>
      <c r="I65" s="39" t="s">
        <v>477</v>
      </c>
      <c r="J65" s="96" t="s">
        <v>478</v>
      </c>
      <c r="K65" s="96" t="s">
        <v>479</v>
      </c>
      <c r="L65" s="96" t="s">
        <v>480</v>
      </c>
      <c r="M65" s="39">
        <v>1</v>
      </c>
      <c r="O65" s="96"/>
      <c r="P65" s="96" t="s">
        <v>447</v>
      </c>
      <c r="Q65" s="96"/>
      <c r="S65" s="115"/>
      <c r="T65" s="35">
        <v>1</v>
      </c>
      <c r="U65" s="115" t="s">
        <v>481</v>
      </c>
      <c r="V65" s="153">
        <v>44075</v>
      </c>
      <c r="W65" s="153">
        <v>44377</v>
      </c>
      <c r="X65" s="142">
        <v>44150</v>
      </c>
      <c r="Y65" s="156" t="s">
        <v>482</v>
      </c>
      <c r="Z65" s="143">
        <v>0.3</v>
      </c>
      <c r="AA65" s="144">
        <f t="shared" si="16"/>
        <v>0.3</v>
      </c>
      <c r="AB65" s="145">
        <f t="shared" si="13"/>
        <v>0.3</v>
      </c>
      <c r="AC65" s="146" t="str">
        <f t="shared" si="14"/>
        <v>EN TERMINO</v>
      </c>
      <c r="AD65" s="96"/>
      <c r="AE65" s="96"/>
      <c r="AF65" s="44" t="str">
        <f t="shared" si="12"/>
        <v>PENDIENTE</v>
      </c>
      <c r="AG65" s="37"/>
      <c r="AH65" s="96"/>
      <c r="AM65" s="96"/>
      <c r="AN65" s="96"/>
      <c r="AR65" s="113"/>
      <c r="AS65" s="35"/>
      <c r="BG65" s="39" t="str">
        <f t="shared" si="10"/>
        <v>ABIERTO</v>
      </c>
      <c r="BJ65" s="46"/>
      <c r="BK65" s="46"/>
      <c r="BL65" s="46"/>
      <c r="BM65" s="46"/>
    </row>
    <row r="66" spans="1:65" s="39" customFormat="1" ht="35.65" customHeight="1" x14ac:dyDescent="0.25">
      <c r="A66" s="139">
        <v>86</v>
      </c>
      <c r="B66" s="37">
        <v>38935</v>
      </c>
      <c r="C66" s="96" t="s">
        <v>81</v>
      </c>
      <c r="E66" s="97"/>
      <c r="F66" s="37" t="s">
        <v>426</v>
      </c>
      <c r="G66" s="139" t="s">
        <v>483</v>
      </c>
      <c r="H66" s="96"/>
      <c r="I66" s="139" t="s">
        <v>483</v>
      </c>
      <c r="J66" s="141" t="s">
        <v>484</v>
      </c>
      <c r="K66" s="96" t="s">
        <v>485</v>
      </c>
      <c r="L66" s="96" t="s">
        <v>486</v>
      </c>
      <c r="M66" s="39">
        <v>2</v>
      </c>
      <c r="O66" s="96"/>
      <c r="P66" s="96" t="s">
        <v>487</v>
      </c>
      <c r="Q66" s="96"/>
      <c r="S66" s="115"/>
      <c r="T66" s="35">
        <v>1</v>
      </c>
      <c r="U66" s="115" t="s">
        <v>488</v>
      </c>
      <c r="V66" s="153">
        <v>44075</v>
      </c>
      <c r="W66" s="153">
        <v>44377</v>
      </c>
      <c r="X66" s="142">
        <v>44150</v>
      </c>
      <c r="Y66" s="96"/>
      <c r="Z66" s="39">
        <v>0</v>
      </c>
      <c r="AA66" s="144">
        <f t="shared" si="16"/>
        <v>0</v>
      </c>
      <c r="AB66" s="145">
        <f t="shared" si="13"/>
        <v>0</v>
      </c>
      <c r="AC66" s="146" t="str">
        <f t="shared" si="14"/>
        <v>ALERTA</v>
      </c>
      <c r="AD66" s="160" t="s">
        <v>470</v>
      </c>
      <c r="AE66" s="96"/>
      <c r="AF66" s="44" t="str">
        <f t="shared" si="12"/>
        <v>INCUMPLIDA</v>
      </c>
      <c r="AG66" s="37"/>
      <c r="AH66" s="96"/>
      <c r="AM66" s="96"/>
      <c r="AN66" s="96"/>
      <c r="AR66" s="113"/>
      <c r="AS66" s="35"/>
      <c r="BG66" s="39" t="str">
        <f t="shared" si="10"/>
        <v>ABIERTO</v>
      </c>
      <c r="BJ66" s="46"/>
      <c r="BK66" s="46"/>
      <c r="BL66" s="46"/>
      <c r="BM66" s="46"/>
    </row>
    <row r="67" spans="1:65" s="39" customFormat="1" ht="35.65" customHeight="1" x14ac:dyDescent="0.25">
      <c r="A67" s="139"/>
      <c r="B67" s="37">
        <v>38935</v>
      </c>
      <c r="C67" s="96" t="s">
        <v>81</v>
      </c>
      <c r="E67" s="97"/>
      <c r="F67" s="37" t="s">
        <v>426</v>
      </c>
      <c r="G67" s="139"/>
      <c r="H67" s="96"/>
      <c r="I67" s="139"/>
      <c r="J67" s="141"/>
      <c r="K67" s="115" t="s">
        <v>485</v>
      </c>
      <c r="L67" s="115" t="s">
        <v>486</v>
      </c>
      <c r="M67" s="39">
        <v>4</v>
      </c>
      <c r="O67" s="96"/>
      <c r="P67" s="96" t="s">
        <v>487</v>
      </c>
      <c r="Q67" s="96"/>
      <c r="S67" s="115"/>
      <c r="T67" s="35">
        <v>1</v>
      </c>
      <c r="U67" s="115" t="s">
        <v>489</v>
      </c>
      <c r="V67" s="153">
        <v>44075</v>
      </c>
      <c r="W67" s="153">
        <v>44377</v>
      </c>
      <c r="X67" s="142">
        <v>44150</v>
      </c>
      <c r="Y67" s="96"/>
      <c r="Z67" s="136">
        <v>0</v>
      </c>
      <c r="AA67" s="144">
        <f t="shared" si="16"/>
        <v>0</v>
      </c>
      <c r="AB67" s="145">
        <f t="shared" si="13"/>
        <v>0</v>
      </c>
      <c r="AC67" s="146" t="str">
        <f t="shared" si="14"/>
        <v>ALERTA</v>
      </c>
      <c r="AD67" s="160" t="s">
        <v>470</v>
      </c>
      <c r="AE67" s="96"/>
      <c r="AF67" s="44" t="str">
        <f t="shared" si="12"/>
        <v>INCUMPLIDA</v>
      </c>
      <c r="AG67" s="37"/>
      <c r="AH67" s="132"/>
      <c r="AM67" s="132"/>
      <c r="AR67" s="113"/>
      <c r="AS67" s="35"/>
      <c r="BG67" s="39" t="str">
        <f t="shared" si="10"/>
        <v>ABIERTO</v>
      </c>
      <c r="BJ67" s="46"/>
      <c r="BK67" s="46"/>
      <c r="BL67" s="46"/>
      <c r="BM67" s="46"/>
    </row>
    <row r="68" spans="1:65" s="39" customFormat="1" ht="35.65" customHeight="1" x14ac:dyDescent="0.25">
      <c r="A68" s="139">
        <v>86</v>
      </c>
      <c r="B68" s="37">
        <v>38935</v>
      </c>
      <c r="C68" s="96" t="s">
        <v>81</v>
      </c>
      <c r="E68" s="97"/>
      <c r="F68" s="37" t="s">
        <v>426</v>
      </c>
      <c r="G68" s="141" t="s">
        <v>490</v>
      </c>
      <c r="H68" s="96"/>
      <c r="I68" s="141" t="s">
        <v>490</v>
      </c>
      <c r="J68" s="141" t="s">
        <v>491</v>
      </c>
      <c r="K68" s="96" t="s">
        <v>492</v>
      </c>
      <c r="L68" s="96" t="s">
        <v>446</v>
      </c>
      <c r="M68" s="39">
        <v>2</v>
      </c>
      <c r="O68" s="96"/>
      <c r="P68" s="96" t="s">
        <v>493</v>
      </c>
      <c r="Q68" s="96"/>
      <c r="S68" s="115"/>
      <c r="T68" s="35">
        <v>1</v>
      </c>
      <c r="U68" s="115" t="s">
        <v>494</v>
      </c>
      <c r="V68" s="153">
        <v>44075</v>
      </c>
      <c r="W68" s="153">
        <v>44377</v>
      </c>
      <c r="X68" s="142">
        <v>44150</v>
      </c>
      <c r="Y68" s="147" t="s">
        <v>449</v>
      </c>
      <c r="Z68" s="143">
        <v>0.3</v>
      </c>
      <c r="AA68" s="144">
        <f t="shared" si="16"/>
        <v>0.15</v>
      </c>
      <c r="AB68" s="145">
        <f t="shared" si="13"/>
        <v>0.15</v>
      </c>
      <c r="AC68" s="146" t="str">
        <f t="shared" si="14"/>
        <v>ALERTA</v>
      </c>
      <c r="AD68" s="96"/>
      <c r="AE68" s="96"/>
      <c r="AF68" s="44" t="str">
        <f t="shared" si="12"/>
        <v>INCUMPLIDA</v>
      </c>
      <c r="AG68" s="37"/>
      <c r="AH68" s="132"/>
      <c r="AJ68" s="113"/>
      <c r="AK68" s="113"/>
      <c r="AM68" s="132"/>
      <c r="AR68" s="113"/>
      <c r="AS68" s="35"/>
      <c r="BG68" s="39" t="str">
        <f t="shared" si="10"/>
        <v>ABIERTO</v>
      </c>
      <c r="BJ68" s="46"/>
      <c r="BK68" s="46"/>
      <c r="BL68" s="46"/>
      <c r="BM68" s="46"/>
    </row>
    <row r="69" spans="1:65" s="39" customFormat="1" ht="35.65" customHeight="1" x14ac:dyDescent="0.25">
      <c r="A69" s="139"/>
      <c r="B69" s="37">
        <v>38935</v>
      </c>
      <c r="C69" s="96" t="s">
        <v>81</v>
      </c>
      <c r="E69" s="97"/>
      <c r="F69" s="37" t="s">
        <v>426</v>
      </c>
      <c r="G69" s="141"/>
      <c r="H69" s="96"/>
      <c r="I69" s="141"/>
      <c r="J69" s="141"/>
      <c r="K69" s="96" t="s">
        <v>495</v>
      </c>
      <c r="L69" s="96" t="s">
        <v>480</v>
      </c>
      <c r="M69" s="39">
        <v>1</v>
      </c>
      <c r="O69" s="96"/>
      <c r="P69" s="96" t="s">
        <v>447</v>
      </c>
      <c r="Q69" s="96"/>
      <c r="S69" s="96"/>
      <c r="T69" s="35">
        <v>1</v>
      </c>
      <c r="U69" s="115" t="s">
        <v>481</v>
      </c>
      <c r="V69" s="153">
        <v>44075</v>
      </c>
      <c r="W69" s="153">
        <v>44377</v>
      </c>
      <c r="X69" s="142">
        <v>44150</v>
      </c>
      <c r="Y69" s="147" t="s">
        <v>482</v>
      </c>
      <c r="Z69" s="162">
        <v>0.8</v>
      </c>
      <c r="AA69" s="144">
        <f>(IF(Z69="","",IF(OR($M69=0,$M69="",X69=""),"",Z69/$M69)))</f>
        <v>0.8</v>
      </c>
      <c r="AB69" s="145">
        <f t="shared" si="13"/>
        <v>0.8</v>
      </c>
      <c r="AC69" s="146" t="str">
        <f t="shared" si="14"/>
        <v>EN TERMINO</v>
      </c>
      <c r="AD69" s="96"/>
      <c r="AE69" s="96"/>
      <c r="AF69" s="44" t="str">
        <f>IF(AB69=100%,IF(AB69&gt;25%,"CUMPLIDA","PENDIENTE"),IF(AB69&lt;10%,"INCUMPLIDA","PENDIENTE"))</f>
        <v>PENDIENTE</v>
      </c>
      <c r="AG69" s="37"/>
      <c r="AH69" s="132"/>
      <c r="AI69" s="113"/>
      <c r="AM69" s="132"/>
      <c r="AR69" s="113"/>
      <c r="AS69" s="35"/>
      <c r="BG69" s="39" t="str">
        <f t="shared" si="10"/>
        <v>ABIERTO</v>
      </c>
      <c r="BJ69" s="46"/>
      <c r="BK69" s="46"/>
      <c r="BL69" s="46"/>
      <c r="BM69" s="46"/>
    </row>
    <row r="70" spans="1:65" s="39" customFormat="1" ht="35.65" customHeight="1" x14ac:dyDescent="0.25">
      <c r="A70" s="139">
        <v>86</v>
      </c>
      <c r="B70" s="37">
        <v>38935</v>
      </c>
      <c r="C70" s="96" t="s">
        <v>81</v>
      </c>
      <c r="E70" s="97"/>
      <c r="F70" s="37" t="s">
        <v>426</v>
      </c>
      <c r="G70" s="139" t="s">
        <v>496</v>
      </c>
      <c r="H70" s="96"/>
      <c r="I70" s="139" t="s">
        <v>496</v>
      </c>
      <c r="J70" s="141" t="s">
        <v>497</v>
      </c>
      <c r="K70" s="96" t="s">
        <v>498</v>
      </c>
      <c r="L70" s="96" t="s">
        <v>499</v>
      </c>
      <c r="M70" s="39">
        <v>100</v>
      </c>
      <c r="O70" s="96"/>
      <c r="P70" s="96" t="s">
        <v>500</v>
      </c>
      <c r="Q70" s="96"/>
      <c r="S70" s="96"/>
      <c r="T70" s="35">
        <v>1</v>
      </c>
      <c r="U70" s="115" t="s">
        <v>501</v>
      </c>
      <c r="V70" s="153">
        <v>44075</v>
      </c>
      <c r="W70" s="153">
        <v>44227</v>
      </c>
      <c r="X70" s="142">
        <v>44150</v>
      </c>
      <c r="Y70" s="96" t="s">
        <v>502</v>
      </c>
      <c r="Z70" s="136">
        <v>67</v>
      </c>
      <c r="AA70" s="144">
        <f t="shared" ref="AA70:AA72" si="17">(IF(Z70="","",IF(OR($M70=0,$M70="",X70=""),"",Z70/$M70)))</f>
        <v>0.67</v>
      </c>
      <c r="AB70" s="145">
        <f t="shared" si="13"/>
        <v>0.67</v>
      </c>
      <c r="AC70" s="146" t="str">
        <f t="shared" si="14"/>
        <v>EN TERMINO</v>
      </c>
      <c r="AD70" s="163"/>
      <c r="AE70" s="96"/>
      <c r="AF70" s="44" t="str">
        <f t="shared" si="12"/>
        <v>PENDIENTE</v>
      </c>
      <c r="AG70" s="37"/>
      <c r="AH70" s="132"/>
      <c r="AI70" s="113"/>
      <c r="AM70" s="132"/>
      <c r="AR70" s="113"/>
      <c r="AS70" s="35"/>
      <c r="BG70" s="39" t="str">
        <f t="shared" si="10"/>
        <v>ABIERTO</v>
      </c>
      <c r="BJ70" s="46"/>
      <c r="BK70" s="46"/>
      <c r="BL70" s="46"/>
      <c r="BM70" s="46"/>
    </row>
    <row r="71" spans="1:65" s="39" customFormat="1" ht="35.65" customHeight="1" x14ac:dyDescent="0.25">
      <c r="A71" s="139"/>
      <c r="B71" s="37">
        <v>38935</v>
      </c>
      <c r="C71" s="96" t="s">
        <v>81</v>
      </c>
      <c r="E71" s="97"/>
      <c r="F71" s="37" t="s">
        <v>426</v>
      </c>
      <c r="G71" s="139"/>
      <c r="H71" s="96"/>
      <c r="I71" s="139"/>
      <c r="J71" s="141"/>
      <c r="K71" s="96" t="s">
        <v>503</v>
      </c>
      <c r="L71" s="96" t="s">
        <v>504</v>
      </c>
      <c r="M71" s="39">
        <v>70</v>
      </c>
      <c r="O71" s="96"/>
      <c r="P71" s="96" t="s">
        <v>500</v>
      </c>
      <c r="Q71" s="96"/>
      <c r="S71" s="96"/>
      <c r="T71" s="35">
        <v>1</v>
      </c>
      <c r="U71" s="115" t="s">
        <v>505</v>
      </c>
      <c r="V71" s="153">
        <v>44075</v>
      </c>
      <c r="W71" s="153">
        <v>44227</v>
      </c>
      <c r="X71" s="142">
        <v>44150</v>
      </c>
      <c r="Y71" s="96" t="s">
        <v>506</v>
      </c>
      <c r="Z71" s="136">
        <v>26</v>
      </c>
      <c r="AA71" s="144">
        <f t="shared" si="17"/>
        <v>0.37142857142857144</v>
      </c>
      <c r="AB71" s="145">
        <f t="shared" si="13"/>
        <v>0.37142857142857144</v>
      </c>
      <c r="AC71" s="146" t="str">
        <f t="shared" si="14"/>
        <v>EN TERMINO</v>
      </c>
      <c r="AD71" s="163"/>
      <c r="AE71" s="96"/>
      <c r="AF71" s="44" t="str">
        <f t="shared" si="12"/>
        <v>PENDIENTE</v>
      </c>
      <c r="AG71" s="37"/>
      <c r="AH71" s="132"/>
      <c r="AJ71" s="113"/>
      <c r="AK71" s="113"/>
      <c r="AM71" s="132"/>
      <c r="AR71" s="113"/>
      <c r="AS71" s="35"/>
      <c r="BG71" s="39" t="str">
        <f t="shared" si="10"/>
        <v>ABIERTO</v>
      </c>
      <c r="BJ71" s="46"/>
      <c r="BK71" s="46"/>
      <c r="BL71" s="46"/>
      <c r="BM71" s="46"/>
    </row>
    <row r="72" spans="1:65" s="39" customFormat="1" ht="35.65" customHeight="1" x14ac:dyDescent="0.25">
      <c r="A72" s="139"/>
      <c r="B72" s="37">
        <v>38935</v>
      </c>
      <c r="C72" s="96" t="s">
        <v>81</v>
      </c>
      <c r="E72" s="97"/>
      <c r="F72" s="37" t="s">
        <v>426</v>
      </c>
      <c r="G72" s="139"/>
      <c r="H72" s="164"/>
      <c r="I72" s="139"/>
      <c r="J72" s="141"/>
      <c r="K72" s="164" t="s">
        <v>503</v>
      </c>
      <c r="L72" s="164" t="s">
        <v>507</v>
      </c>
      <c r="M72" s="164">
        <v>70</v>
      </c>
      <c r="N72" s="164"/>
      <c r="O72" s="165"/>
      <c r="P72" s="164" t="s">
        <v>500</v>
      </c>
      <c r="Q72" s="165"/>
      <c r="R72" s="153"/>
      <c r="S72" s="165"/>
      <c r="T72" s="35">
        <v>1</v>
      </c>
      <c r="U72" s="165" t="s">
        <v>508</v>
      </c>
      <c r="V72" s="153">
        <v>44075</v>
      </c>
      <c r="W72" s="153">
        <v>44227</v>
      </c>
      <c r="X72" s="142">
        <v>44150</v>
      </c>
      <c r="Y72" s="96" t="s">
        <v>506</v>
      </c>
      <c r="Z72" s="39">
        <v>20</v>
      </c>
      <c r="AA72" s="144">
        <f t="shared" si="17"/>
        <v>0.2857142857142857</v>
      </c>
      <c r="AB72" s="145">
        <f t="shared" si="13"/>
        <v>0.2857142857142857</v>
      </c>
      <c r="AC72" s="146" t="str">
        <f t="shared" si="14"/>
        <v>EN TERMINO</v>
      </c>
      <c r="AD72" s="163"/>
      <c r="AE72" s="96"/>
      <c r="AF72" s="44" t="str">
        <f t="shared" si="12"/>
        <v>PENDIENTE</v>
      </c>
      <c r="AG72" s="37"/>
      <c r="AH72" s="96"/>
      <c r="AJ72" s="113"/>
      <c r="AK72" s="113"/>
      <c r="AM72" s="96"/>
      <c r="AS72" s="113"/>
      <c r="AT72" s="35"/>
      <c r="BG72" s="39" t="str">
        <f t="shared" si="10"/>
        <v>ABIERTO</v>
      </c>
      <c r="BJ72" s="46"/>
      <c r="BK72" s="46"/>
      <c r="BL72" s="46"/>
      <c r="BM72" s="46"/>
    </row>
    <row r="73" spans="1:65" s="39" customFormat="1" ht="35.65" customHeight="1" x14ac:dyDescent="0.25">
      <c r="A73" s="139">
        <v>86</v>
      </c>
      <c r="B73" s="37">
        <v>38935</v>
      </c>
      <c r="C73" s="96" t="s">
        <v>81</v>
      </c>
      <c r="E73" s="97"/>
      <c r="F73" s="37" t="s">
        <v>426</v>
      </c>
      <c r="G73" s="139" t="s">
        <v>315</v>
      </c>
      <c r="H73" s="165"/>
      <c r="I73" s="139" t="s">
        <v>315</v>
      </c>
      <c r="J73" s="166" t="s">
        <v>509</v>
      </c>
      <c r="K73" s="165" t="s">
        <v>510</v>
      </c>
      <c r="L73" s="165" t="s">
        <v>511</v>
      </c>
      <c r="M73" s="165">
        <v>100</v>
      </c>
      <c r="N73" s="165"/>
      <c r="O73" s="165"/>
      <c r="P73" s="167" t="s">
        <v>512</v>
      </c>
      <c r="Q73" s="165"/>
      <c r="R73" s="153"/>
      <c r="S73" s="165"/>
      <c r="T73" s="35">
        <v>1</v>
      </c>
      <c r="U73" s="165" t="s">
        <v>513</v>
      </c>
      <c r="V73" s="153">
        <v>44075</v>
      </c>
      <c r="W73" s="153">
        <v>44255</v>
      </c>
      <c r="X73" s="142">
        <v>44150</v>
      </c>
      <c r="Y73" s="168"/>
      <c r="Z73" s="169">
        <v>80</v>
      </c>
      <c r="AA73" s="151">
        <f>(IF(Z73="","",IF(OR($M73=0,$M73="",X73=""),"",Z73/$M73)))</f>
        <v>0.8</v>
      </c>
      <c r="AB73" s="150">
        <f t="shared" si="13"/>
        <v>0.8</v>
      </c>
      <c r="AC73" s="146" t="str">
        <f t="shared" si="14"/>
        <v>EN TERMINO</v>
      </c>
      <c r="AD73" s="170" t="s">
        <v>514</v>
      </c>
      <c r="AE73" s="96"/>
      <c r="AF73" s="44" t="str">
        <f t="shared" si="12"/>
        <v>PENDIENTE</v>
      </c>
      <c r="AG73" s="37"/>
      <c r="AH73" s="96"/>
      <c r="AM73" s="96"/>
      <c r="AS73" s="113"/>
      <c r="AT73" s="35"/>
      <c r="BG73" s="39" t="str">
        <f t="shared" si="10"/>
        <v>ABIERTO</v>
      </c>
      <c r="BJ73" s="46"/>
      <c r="BK73" s="46"/>
      <c r="BL73" s="46"/>
      <c r="BM73" s="46"/>
    </row>
    <row r="74" spans="1:65" s="39" customFormat="1" ht="35.65" customHeight="1" x14ac:dyDescent="0.25">
      <c r="A74" s="139"/>
      <c r="B74" s="37">
        <v>38935</v>
      </c>
      <c r="C74" s="96" t="s">
        <v>81</v>
      </c>
      <c r="E74" s="97"/>
      <c r="F74" s="37" t="s">
        <v>426</v>
      </c>
      <c r="G74" s="139"/>
      <c r="H74" s="165"/>
      <c r="I74" s="139"/>
      <c r="J74" s="166"/>
      <c r="K74" s="165" t="s">
        <v>485</v>
      </c>
      <c r="L74" s="165" t="s">
        <v>486</v>
      </c>
      <c r="M74" s="165">
        <v>2</v>
      </c>
      <c r="N74" s="165"/>
      <c r="O74" s="165"/>
      <c r="P74" s="167" t="s">
        <v>515</v>
      </c>
      <c r="Q74" s="165"/>
      <c r="R74" s="153"/>
      <c r="S74" s="165"/>
      <c r="T74" s="35">
        <v>1</v>
      </c>
      <c r="U74" s="165" t="s">
        <v>488</v>
      </c>
      <c r="V74" s="153">
        <v>44075</v>
      </c>
      <c r="W74" s="153">
        <v>44255</v>
      </c>
      <c r="X74" s="142">
        <v>44150</v>
      </c>
      <c r="Y74" s="171"/>
      <c r="Z74" s="161">
        <v>2</v>
      </c>
      <c r="AA74" s="151">
        <f t="shared" ref="AA74:AA81" si="18">(IF(Z74="","",IF(OR($M74=0,$M74="",X74=""),"",Z74/$M74)))</f>
        <v>1</v>
      </c>
      <c r="AB74" s="150">
        <f t="shared" si="13"/>
        <v>1</v>
      </c>
      <c r="AC74" s="146" t="str">
        <f t="shared" si="14"/>
        <v>OK</v>
      </c>
      <c r="AD74" s="172" t="s">
        <v>516</v>
      </c>
      <c r="AE74" s="96"/>
      <c r="AF74" s="44" t="str">
        <f t="shared" si="12"/>
        <v>CUMPLIDA</v>
      </c>
      <c r="AG74" s="37"/>
      <c r="AH74" s="96"/>
      <c r="AM74" s="96"/>
      <c r="AS74" s="113"/>
      <c r="AT74" s="35"/>
      <c r="BG74" s="39" t="str">
        <f t="shared" si="10"/>
        <v>CERRADO</v>
      </c>
      <c r="BJ74" s="46"/>
      <c r="BK74" s="46"/>
      <c r="BL74" s="46"/>
      <c r="BM74" s="46"/>
    </row>
    <row r="75" spans="1:65" s="39" customFormat="1" ht="35.65" customHeight="1" x14ac:dyDescent="0.25">
      <c r="A75" s="139"/>
      <c r="B75" s="37">
        <v>38935</v>
      </c>
      <c r="C75" s="96" t="s">
        <v>81</v>
      </c>
      <c r="E75" s="97"/>
      <c r="F75" s="37" t="s">
        <v>426</v>
      </c>
      <c r="G75" s="139"/>
      <c r="H75" s="165"/>
      <c r="I75" s="139"/>
      <c r="J75" s="166"/>
      <c r="K75" s="165" t="s">
        <v>485</v>
      </c>
      <c r="L75" s="165" t="s">
        <v>486</v>
      </c>
      <c r="M75" s="165">
        <v>4</v>
      </c>
      <c r="N75" s="165"/>
      <c r="O75" s="165"/>
      <c r="P75" s="167" t="s">
        <v>515</v>
      </c>
      <c r="Q75" s="165"/>
      <c r="R75" s="153"/>
      <c r="S75" s="165"/>
      <c r="T75" s="35">
        <v>1</v>
      </c>
      <c r="U75" s="165" t="s">
        <v>489</v>
      </c>
      <c r="V75" s="153">
        <v>44075</v>
      </c>
      <c r="W75" s="153">
        <v>44255</v>
      </c>
      <c r="X75" s="142">
        <v>44150</v>
      </c>
      <c r="Y75" s="171"/>
      <c r="Z75" s="161">
        <v>4</v>
      </c>
      <c r="AA75" s="151">
        <f t="shared" si="18"/>
        <v>1</v>
      </c>
      <c r="AB75" s="150">
        <f t="shared" si="13"/>
        <v>1</v>
      </c>
      <c r="AC75" s="146" t="str">
        <f t="shared" si="14"/>
        <v>OK</v>
      </c>
      <c r="AD75" s="172" t="s">
        <v>516</v>
      </c>
      <c r="AE75" s="96"/>
      <c r="AF75" s="44" t="str">
        <f t="shared" si="12"/>
        <v>CUMPLIDA</v>
      </c>
      <c r="AG75" s="37"/>
      <c r="AH75" s="96"/>
      <c r="AJ75" s="113"/>
      <c r="AK75" s="113"/>
      <c r="AM75" s="96"/>
      <c r="AS75" s="113"/>
      <c r="AT75" s="35"/>
      <c r="BG75" s="39" t="str">
        <f t="shared" si="10"/>
        <v>CERRADO</v>
      </c>
      <c r="BJ75" s="46"/>
      <c r="BK75" s="46"/>
      <c r="BL75" s="46"/>
      <c r="BM75" s="46"/>
    </row>
    <row r="76" spans="1:65" s="39" customFormat="1" ht="35.65" customHeight="1" x14ac:dyDescent="0.25">
      <c r="A76" s="139">
        <v>86</v>
      </c>
      <c r="B76" s="37">
        <v>38935</v>
      </c>
      <c r="C76" s="96" t="s">
        <v>81</v>
      </c>
      <c r="E76" s="97"/>
      <c r="F76" s="37" t="s">
        <v>426</v>
      </c>
      <c r="G76" s="139" t="s">
        <v>517</v>
      </c>
      <c r="H76" s="165"/>
      <c r="I76" s="139" t="s">
        <v>517</v>
      </c>
      <c r="J76" s="166" t="s">
        <v>518</v>
      </c>
      <c r="K76" s="165" t="s">
        <v>485</v>
      </c>
      <c r="L76" s="165" t="s">
        <v>486</v>
      </c>
      <c r="M76" s="165">
        <v>2</v>
      </c>
      <c r="N76" s="165"/>
      <c r="O76" s="165"/>
      <c r="P76" s="167" t="s">
        <v>515</v>
      </c>
      <c r="Q76" s="165"/>
      <c r="R76" s="153"/>
      <c r="S76" s="165"/>
      <c r="T76" s="35">
        <v>1</v>
      </c>
      <c r="U76" s="165" t="s">
        <v>488</v>
      </c>
      <c r="V76" s="153">
        <v>44075</v>
      </c>
      <c r="W76" s="153">
        <v>44255</v>
      </c>
      <c r="X76" s="142">
        <v>44150</v>
      </c>
      <c r="Y76" s="171"/>
      <c r="Z76" s="161">
        <v>2</v>
      </c>
      <c r="AA76" s="151">
        <f t="shared" si="18"/>
        <v>1</v>
      </c>
      <c r="AB76" s="150">
        <f t="shared" si="13"/>
        <v>1</v>
      </c>
      <c r="AC76" s="146" t="str">
        <f t="shared" si="14"/>
        <v>OK</v>
      </c>
      <c r="AD76" s="172" t="s">
        <v>516</v>
      </c>
      <c r="AE76" s="96"/>
      <c r="AF76" s="44" t="str">
        <f t="shared" si="12"/>
        <v>CUMPLIDA</v>
      </c>
      <c r="AG76" s="37"/>
      <c r="AH76" s="96"/>
      <c r="AM76" s="96"/>
      <c r="AS76" s="113"/>
      <c r="AT76" s="35"/>
      <c r="BG76" s="39" t="str">
        <f t="shared" si="10"/>
        <v>CERRADO</v>
      </c>
      <c r="BJ76" s="46"/>
      <c r="BK76" s="46"/>
      <c r="BL76" s="46"/>
      <c r="BM76" s="46"/>
    </row>
    <row r="77" spans="1:65" s="39" customFormat="1" ht="35.65" customHeight="1" x14ac:dyDescent="0.25">
      <c r="A77" s="139"/>
      <c r="B77" s="37">
        <v>38935</v>
      </c>
      <c r="C77" s="96" t="s">
        <v>81</v>
      </c>
      <c r="E77" s="97"/>
      <c r="F77" s="37" t="s">
        <v>426</v>
      </c>
      <c r="G77" s="139"/>
      <c r="H77" s="165"/>
      <c r="I77" s="139"/>
      <c r="J77" s="166"/>
      <c r="K77" s="165" t="s">
        <v>485</v>
      </c>
      <c r="L77" s="165" t="s">
        <v>486</v>
      </c>
      <c r="M77" s="165">
        <v>4</v>
      </c>
      <c r="N77" s="165"/>
      <c r="O77" s="165"/>
      <c r="P77" s="167" t="s">
        <v>515</v>
      </c>
      <c r="Q77" s="165"/>
      <c r="R77" s="153"/>
      <c r="S77" s="165"/>
      <c r="T77" s="35">
        <v>1</v>
      </c>
      <c r="U77" s="165" t="s">
        <v>489</v>
      </c>
      <c r="V77" s="153">
        <v>44075</v>
      </c>
      <c r="W77" s="153">
        <v>44255</v>
      </c>
      <c r="X77" s="142">
        <v>44150</v>
      </c>
      <c r="Y77" s="171"/>
      <c r="Z77" s="161">
        <v>4</v>
      </c>
      <c r="AA77" s="151">
        <f t="shared" si="18"/>
        <v>1</v>
      </c>
      <c r="AB77" s="150">
        <f t="shared" si="13"/>
        <v>1</v>
      </c>
      <c r="AC77" s="146" t="str">
        <f t="shared" si="14"/>
        <v>OK</v>
      </c>
      <c r="AD77" s="172" t="s">
        <v>516</v>
      </c>
      <c r="AE77" s="96"/>
      <c r="AF77" s="44" t="str">
        <f t="shared" si="12"/>
        <v>CUMPLIDA</v>
      </c>
      <c r="AG77" s="37"/>
      <c r="AH77" s="96"/>
      <c r="AM77" s="96"/>
      <c r="AS77" s="113"/>
      <c r="AT77" s="35"/>
      <c r="BG77" s="39" t="str">
        <f t="shared" si="10"/>
        <v>CERRADO</v>
      </c>
      <c r="BJ77" s="46"/>
      <c r="BK77" s="46"/>
      <c r="BL77" s="46"/>
      <c r="BM77" s="46"/>
    </row>
    <row r="78" spans="1:65" s="39" customFormat="1" ht="35.65" customHeight="1" x14ac:dyDescent="0.25">
      <c r="A78" s="139">
        <v>86</v>
      </c>
      <c r="B78" s="37">
        <v>38935</v>
      </c>
      <c r="C78" s="96" t="s">
        <v>81</v>
      </c>
      <c r="E78" s="97"/>
      <c r="F78" s="37" t="s">
        <v>426</v>
      </c>
      <c r="G78" s="139" t="s">
        <v>519</v>
      </c>
      <c r="H78" s="165"/>
      <c r="I78" s="139" t="s">
        <v>519</v>
      </c>
      <c r="J78" s="141" t="s">
        <v>520</v>
      </c>
      <c r="K78" s="165" t="s">
        <v>521</v>
      </c>
      <c r="L78" s="165" t="s">
        <v>522</v>
      </c>
      <c r="M78" s="165">
        <v>100</v>
      </c>
      <c r="N78" s="165"/>
      <c r="O78" s="165"/>
      <c r="P78" s="167" t="s">
        <v>515</v>
      </c>
      <c r="Q78" s="165"/>
      <c r="R78" s="153"/>
      <c r="S78" s="165"/>
      <c r="T78" s="35">
        <v>1</v>
      </c>
      <c r="U78" s="165" t="s">
        <v>523</v>
      </c>
      <c r="V78" s="153">
        <v>44075</v>
      </c>
      <c r="W78" s="153">
        <v>44255</v>
      </c>
      <c r="X78" s="142">
        <v>44150</v>
      </c>
      <c r="Y78" s="171"/>
      <c r="Z78" s="161">
        <v>80</v>
      </c>
      <c r="AA78" s="151">
        <f t="shared" si="18"/>
        <v>0.8</v>
      </c>
      <c r="AB78" s="150">
        <f t="shared" si="13"/>
        <v>0.8</v>
      </c>
      <c r="AC78" s="146" t="str">
        <f t="shared" si="14"/>
        <v>EN TERMINO</v>
      </c>
      <c r="AD78" s="170" t="s">
        <v>524</v>
      </c>
      <c r="AE78" s="96"/>
      <c r="AF78" s="44" t="str">
        <f t="shared" si="12"/>
        <v>PENDIENTE</v>
      </c>
      <c r="AG78" s="37"/>
      <c r="AH78" s="96"/>
      <c r="AM78" s="96"/>
      <c r="AS78" s="113"/>
      <c r="AT78" s="35"/>
      <c r="BG78" s="39" t="str">
        <f t="shared" si="10"/>
        <v>ABIERTO</v>
      </c>
      <c r="BJ78" s="46"/>
      <c r="BK78" s="46"/>
      <c r="BL78" s="46"/>
      <c r="BM78" s="46"/>
    </row>
    <row r="79" spans="1:65" s="39" customFormat="1" ht="35.65" customHeight="1" x14ac:dyDescent="0.25">
      <c r="A79" s="139"/>
      <c r="B79" s="37">
        <v>38935</v>
      </c>
      <c r="C79" s="96" t="s">
        <v>81</v>
      </c>
      <c r="E79" s="97"/>
      <c r="F79" s="37" t="s">
        <v>426</v>
      </c>
      <c r="G79" s="139"/>
      <c r="H79" s="165"/>
      <c r="I79" s="139"/>
      <c r="J79" s="141"/>
      <c r="K79" s="165" t="s">
        <v>485</v>
      </c>
      <c r="L79" s="165" t="s">
        <v>486</v>
      </c>
      <c r="M79" s="165">
        <v>2</v>
      </c>
      <c r="N79" s="165"/>
      <c r="O79" s="165"/>
      <c r="P79" s="167" t="s">
        <v>515</v>
      </c>
      <c r="Q79" s="165"/>
      <c r="R79" s="153"/>
      <c r="S79" s="165"/>
      <c r="T79" s="35">
        <v>1</v>
      </c>
      <c r="U79" s="165" t="s">
        <v>488</v>
      </c>
      <c r="V79" s="153">
        <v>44075</v>
      </c>
      <c r="W79" s="153">
        <v>44255</v>
      </c>
      <c r="X79" s="142">
        <v>44150</v>
      </c>
      <c r="Y79" s="171"/>
      <c r="Z79" s="161">
        <v>2</v>
      </c>
      <c r="AA79" s="151">
        <f t="shared" si="18"/>
        <v>1</v>
      </c>
      <c r="AB79" s="150">
        <f t="shared" si="13"/>
        <v>1</v>
      </c>
      <c r="AC79" s="146" t="str">
        <f t="shared" si="14"/>
        <v>OK</v>
      </c>
      <c r="AD79" s="172" t="s">
        <v>516</v>
      </c>
      <c r="AE79" s="96"/>
      <c r="AF79" s="44" t="str">
        <f t="shared" si="12"/>
        <v>CUMPLIDA</v>
      </c>
      <c r="AG79" s="37"/>
      <c r="AH79" s="96"/>
      <c r="AJ79" s="113"/>
      <c r="AK79" s="113"/>
      <c r="AM79" s="96"/>
      <c r="AN79" s="96"/>
      <c r="AS79" s="113"/>
      <c r="AT79" s="35"/>
      <c r="BG79" s="39" t="str">
        <f t="shared" si="10"/>
        <v>CERRADO</v>
      </c>
      <c r="BJ79" s="46"/>
      <c r="BK79" s="46"/>
      <c r="BL79" s="46"/>
      <c r="BM79" s="46"/>
    </row>
    <row r="80" spans="1:65" s="39" customFormat="1" ht="35.65" customHeight="1" x14ac:dyDescent="0.25">
      <c r="A80" s="139"/>
      <c r="B80" s="37">
        <v>38935</v>
      </c>
      <c r="C80" s="96" t="s">
        <v>81</v>
      </c>
      <c r="E80" s="97"/>
      <c r="F80" s="37" t="s">
        <v>426</v>
      </c>
      <c r="G80" s="139"/>
      <c r="H80" s="165"/>
      <c r="I80" s="139"/>
      <c r="J80" s="141"/>
      <c r="K80" s="165" t="s">
        <v>485</v>
      </c>
      <c r="L80" s="165" t="s">
        <v>486</v>
      </c>
      <c r="M80" s="165">
        <v>4</v>
      </c>
      <c r="N80" s="165"/>
      <c r="O80" s="165"/>
      <c r="P80" s="167" t="s">
        <v>515</v>
      </c>
      <c r="Q80" s="165"/>
      <c r="R80" s="153"/>
      <c r="S80" s="165"/>
      <c r="T80" s="35">
        <v>1</v>
      </c>
      <c r="U80" s="165" t="s">
        <v>489</v>
      </c>
      <c r="V80" s="153">
        <v>44075</v>
      </c>
      <c r="W80" s="153">
        <v>44255</v>
      </c>
      <c r="X80" s="142">
        <v>44150</v>
      </c>
      <c r="Y80" s="171"/>
      <c r="Z80" s="161">
        <v>4</v>
      </c>
      <c r="AA80" s="151">
        <f t="shared" si="18"/>
        <v>1</v>
      </c>
      <c r="AB80" s="150">
        <f t="shared" si="13"/>
        <v>1</v>
      </c>
      <c r="AC80" s="146" t="str">
        <f t="shared" si="14"/>
        <v>OK</v>
      </c>
      <c r="AD80" s="172" t="s">
        <v>516</v>
      </c>
      <c r="AE80" s="96"/>
      <c r="AF80" s="44" t="str">
        <f t="shared" si="12"/>
        <v>CUMPLIDA</v>
      </c>
      <c r="AG80" s="37"/>
      <c r="AH80" s="96"/>
      <c r="AM80" s="96"/>
      <c r="AN80" s="96"/>
      <c r="AS80" s="113"/>
      <c r="AT80" s="35"/>
      <c r="BG80" s="39" t="str">
        <f t="shared" si="10"/>
        <v>CERRADO</v>
      </c>
      <c r="BJ80" s="46"/>
      <c r="BK80" s="46"/>
      <c r="BL80" s="46"/>
      <c r="BM80" s="46"/>
    </row>
    <row r="81" spans="1:65" s="39" customFormat="1" ht="35.65" customHeight="1" x14ac:dyDescent="0.25">
      <c r="A81" s="139"/>
      <c r="B81" s="37">
        <v>38935</v>
      </c>
      <c r="C81" s="96" t="s">
        <v>81</v>
      </c>
      <c r="E81" s="97"/>
      <c r="F81" s="37" t="s">
        <v>426</v>
      </c>
      <c r="G81" s="139"/>
      <c r="H81" s="165"/>
      <c r="I81" s="139"/>
      <c r="J81" s="141"/>
      <c r="K81" s="165" t="s">
        <v>525</v>
      </c>
      <c r="L81" s="165" t="s">
        <v>421</v>
      </c>
      <c r="M81" s="165">
        <v>1</v>
      </c>
      <c r="N81" s="165"/>
      <c r="O81" s="165"/>
      <c r="P81" s="167" t="s">
        <v>515</v>
      </c>
      <c r="Q81" s="165"/>
      <c r="R81" s="153"/>
      <c r="S81" s="165"/>
      <c r="T81" s="35">
        <v>1</v>
      </c>
      <c r="U81" s="165" t="s">
        <v>526</v>
      </c>
      <c r="V81" s="153">
        <v>44075</v>
      </c>
      <c r="W81" s="153">
        <v>44255</v>
      </c>
      <c r="X81" s="142">
        <v>44150</v>
      </c>
      <c r="Y81" s="171"/>
      <c r="Z81" s="161">
        <v>0</v>
      </c>
      <c r="AA81" s="151">
        <f t="shared" si="18"/>
        <v>0</v>
      </c>
      <c r="AB81" s="150">
        <f t="shared" si="13"/>
        <v>0</v>
      </c>
      <c r="AC81" s="146" t="str">
        <f t="shared" si="14"/>
        <v>ALERTA</v>
      </c>
      <c r="AD81" s="160" t="s">
        <v>470</v>
      </c>
      <c r="AE81" s="96"/>
      <c r="AF81" s="44" t="str">
        <f t="shared" si="12"/>
        <v>INCUMPLIDA</v>
      </c>
      <c r="AG81" s="37"/>
      <c r="AH81" s="96"/>
      <c r="AM81" s="96"/>
      <c r="AS81" s="113"/>
      <c r="AT81" s="35"/>
      <c r="BG81" s="39" t="str">
        <f t="shared" si="10"/>
        <v>ABIERTO</v>
      </c>
      <c r="BJ81" s="46"/>
      <c r="BK81" s="46"/>
      <c r="BL81" s="46"/>
      <c r="BM81" s="46"/>
    </row>
    <row r="82" spans="1:65" s="39" customFormat="1" ht="35.65" customHeight="1" x14ac:dyDescent="0.25">
      <c r="A82" s="139">
        <v>86</v>
      </c>
      <c r="B82" s="37">
        <v>38935</v>
      </c>
      <c r="C82" s="96" t="s">
        <v>81</v>
      </c>
      <c r="E82" s="97"/>
      <c r="F82" s="37" t="s">
        <v>426</v>
      </c>
      <c r="G82" s="139" t="s">
        <v>527</v>
      </c>
      <c r="H82" s="165"/>
      <c r="I82" s="139" t="s">
        <v>527</v>
      </c>
      <c r="J82" s="166" t="s">
        <v>528</v>
      </c>
      <c r="K82" s="165" t="s">
        <v>529</v>
      </c>
      <c r="L82" s="165" t="s">
        <v>530</v>
      </c>
      <c r="M82" s="165">
        <v>1</v>
      </c>
      <c r="N82" s="165"/>
      <c r="O82" s="165"/>
      <c r="P82" s="167" t="s">
        <v>468</v>
      </c>
      <c r="Q82" s="165"/>
      <c r="R82" s="153"/>
      <c r="S82" s="165"/>
      <c r="T82" s="35">
        <v>1</v>
      </c>
      <c r="U82" s="165" t="s">
        <v>531</v>
      </c>
      <c r="V82" s="153">
        <v>44075</v>
      </c>
      <c r="W82" s="153">
        <v>44377</v>
      </c>
      <c r="X82" s="157">
        <v>44150</v>
      </c>
      <c r="Y82" s="173"/>
      <c r="Z82" s="174">
        <v>0</v>
      </c>
      <c r="AA82" s="151">
        <f>(IF(Z82="","",IF(OR($M82=0,$M82="",$X82=""),"",Z82/$M82)))</f>
        <v>0</v>
      </c>
      <c r="AB82" s="150">
        <f t="shared" si="13"/>
        <v>0</v>
      </c>
      <c r="AC82" s="146" t="str">
        <f t="shared" si="14"/>
        <v>ALERTA</v>
      </c>
      <c r="AD82" s="160" t="s">
        <v>470</v>
      </c>
      <c r="AE82" s="96"/>
      <c r="AF82" s="44" t="str">
        <f t="shared" si="12"/>
        <v>INCUMPLIDA</v>
      </c>
      <c r="AG82" s="37"/>
      <c r="AH82" s="96"/>
      <c r="AM82" s="96"/>
      <c r="AS82" s="113"/>
      <c r="AT82" s="35"/>
      <c r="BG82" s="39" t="str">
        <f t="shared" si="10"/>
        <v>ABIERTO</v>
      </c>
      <c r="BJ82" s="46"/>
      <c r="BK82" s="46"/>
      <c r="BL82" s="46"/>
      <c r="BM82" s="46"/>
    </row>
    <row r="83" spans="1:65" s="39" customFormat="1" ht="35.65" customHeight="1" x14ac:dyDescent="0.25">
      <c r="A83" s="139"/>
      <c r="B83" s="37">
        <v>38935</v>
      </c>
      <c r="C83" s="96" t="s">
        <v>81</v>
      </c>
      <c r="E83" s="97"/>
      <c r="F83" s="37" t="s">
        <v>426</v>
      </c>
      <c r="G83" s="139"/>
      <c r="H83" s="165"/>
      <c r="I83" s="139"/>
      <c r="J83" s="166"/>
      <c r="K83" s="165" t="s">
        <v>532</v>
      </c>
      <c r="L83" s="165" t="s">
        <v>533</v>
      </c>
      <c r="M83" s="165">
        <v>1</v>
      </c>
      <c r="N83" s="165"/>
      <c r="O83" s="165"/>
      <c r="P83" s="167" t="s">
        <v>534</v>
      </c>
      <c r="Q83" s="165"/>
      <c r="R83" s="153"/>
      <c r="S83" s="165"/>
      <c r="T83" s="35">
        <v>1</v>
      </c>
      <c r="U83" s="165" t="s">
        <v>535</v>
      </c>
      <c r="V83" s="153">
        <v>44075</v>
      </c>
      <c r="W83" s="153">
        <v>44377</v>
      </c>
      <c r="X83" s="157">
        <v>44150</v>
      </c>
      <c r="Y83" s="96"/>
      <c r="Z83" s="39">
        <v>0</v>
      </c>
      <c r="AA83" s="151">
        <f>(IF(Z83="","",IF(OR($M83=0,$M83="",$X83=""),"",Z83/$M83)))</f>
        <v>0</v>
      </c>
      <c r="AB83" s="150">
        <f t="shared" si="13"/>
        <v>0</v>
      </c>
      <c r="AC83" s="146" t="str">
        <f>IF(Z83="","",IF(AB83&lt;100%, IF(AB83&lt;25%, "ALERTA","EN TERMINO"), IF(AB83=100%, "OK", "EN TERMINO")))</f>
        <v>ALERTA</v>
      </c>
      <c r="AD83" s="160" t="s">
        <v>470</v>
      </c>
      <c r="AE83" s="96"/>
      <c r="AF83" s="44" t="str">
        <f t="shared" si="12"/>
        <v>INCUMPLIDA</v>
      </c>
      <c r="AG83" s="37"/>
      <c r="AH83" s="96"/>
      <c r="AJ83" s="113"/>
      <c r="AK83" s="113"/>
      <c r="AM83" s="96"/>
      <c r="AS83" s="113"/>
      <c r="AT83" s="35"/>
      <c r="BG83" s="39" t="str">
        <f t="shared" si="10"/>
        <v>ABIERTO</v>
      </c>
      <c r="BJ83" s="46"/>
      <c r="BK83" s="46"/>
      <c r="BL83" s="46"/>
      <c r="BM83" s="46"/>
    </row>
    <row r="84" spans="1:65" s="39" customFormat="1" ht="35.65" customHeight="1" x14ac:dyDescent="0.25">
      <c r="A84" s="139"/>
      <c r="B84" s="37">
        <v>38935</v>
      </c>
      <c r="C84" s="96" t="s">
        <v>81</v>
      </c>
      <c r="E84" s="97"/>
      <c r="F84" s="37" t="s">
        <v>426</v>
      </c>
      <c r="G84" s="139"/>
      <c r="H84" s="165"/>
      <c r="I84" s="139"/>
      <c r="J84" s="166"/>
      <c r="K84" s="165" t="s">
        <v>536</v>
      </c>
      <c r="L84" s="165" t="s">
        <v>537</v>
      </c>
      <c r="M84" s="165">
        <v>1</v>
      </c>
      <c r="N84" s="165"/>
      <c r="O84" s="165"/>
      <c r="P84" s="167" t="s">
        <v>538</v>
      </c>
      <c r="Q84" s="165"/>
      <c r="R84" s="153"/>
      <c r="S84" s="165"/>
      <c r="T84" s="35">
        <v>1</v>
      </c>
      <c r="U84" s="165" t="s">
        <v>539</v>
      </c>
      <c r="V84" s="153">
        <v>44075</v>
      </c>
      <c r="W84" s="153">
        <v>44377</v>
      </c>
      <c r="X84" s="142">
        <v>44150</v>
      </c>
      <c r="Y84" s="175"/>
      <c r="Z84" s="176">
        <v>0</v>
      </c>
      <c r="AA84" s="151">
        <f>(IF(Z84="","",IF(OR($M84=0,$M84="",$X84=""),"",Z84/$M84)))</f>
        <v>0</v>
      </c>
      <c r="AB84" s="150">
        <f t="shared" si="13"/>
        <v>0</v>
      </c>
      <c r="AC84" s="146" t="str">
        <f t="shared" ref="AC84:AC95" si="19">IF(Z84="","",IF(AB84&lt;100%, IF(AB84&lt;25%, "ALERTA","EN TERMINO"), IF(AB84=100%, "OK", "EN TERMINO")))</f>
        <v>ALERTA</v>
      </c>
      <c r="AD84" s="177" t="s">
        <v>540</v>
      </c>
      <c r="AE84" s="96"/>
      <c r="AF84" s="44" t="str">
        <f t="shared" si="12"/>
        <v>INCUMPLIDA</v>
      </c>
      <c r="AG84" s="37"/>
      <c r="AH84" s="96"/>
      <c r="AM84" s="96"/>
      <c r="AS84" s="113"/>
      <c r="AT84" s="35"/>
      <c r="BG84" s="39" t="str">
        <f t="shared" si="10"/>
        <v>ABIERTO</v>
      </c>
      <c r="BJ84" s="46"/>
      <c r="BK84" s="46"/>
      <c r="BL84" s="46"/>
      <c r="BM84" s="46"/>
    </row>
    <row r="85" spans="1:65" s="39" customFormat="1" ht="35.65" customHeight="1" x14ac:dyDescent="0.25">
      <c r="A85" s="139">
        <v>86</v>
      </c>
      <c r="B85" s="37">
        <v>38935</v>
      </c>
      <c r="C85" s="96" t="s">
        <v>81</v>
      </c>
      <c r="E85" s="97"/>
      <c r="F85" s="37" t="s">
        <v>426</v>
      </c>
      <c r="G85" s="139" t="s">
        <v>541</v>
      </c>
      <c r="H85" s="165"/>
      <c r="I85" s="139" t="s">
        <v>541</v>
      </c>
      <c r="J85" s="166" t="s">
        <v>542</v>
      </c>
      <c r="K85" s="165" t="s">
        <v>543</v>
      </c>
      <c r="L85" s="165" t="s">
        <v>544</v>
      </c>
      <c r="M85" s="165">
        <v>4</v>
      </c>
      <c r="N85" s="165"/>
      <c r="O85" s="165"/>
      <c r="P85" s="167" t="s">
        <v>545</v>
      </c>
      <c r="Q85" s="165"/>
      <c r="R85" s="153"/>
      <c r="S85" s="165"/>
      <c r="T85" s="35">
        <v>1</v>
      </c>
      <c r="U85" s="165" t="s">
        <v>546</v>
      </c>
      <c r="V85" s="153">
        <v>44075</v>
      </c>
      <c r="W85" s="153">
        <v>44377</v>
      </c>
      <c r="X85" s="142">
        <v>44150</v>
      </c>
      <c r="Y85" s="171"/>
      <c r="Z85" s="161">
        <v>0</v>
      </c>
      <c r="AA85" s="151">
        <f t="shared" ref="AA85:AA95" si="20">(IF(Z85="","",IF(OR($M85=0,$M85="",X85=""),"",Z85/$M85)))</f>
        <v>0</v>
      </c>
      <c r="AB85" s="150">
        <f t="shared" si="13"/>
        <v>0</v>
      </c>
      <c r="AC85" s="146" t="str">
        <f t="shared" si="19"/>
        <v>ALERTA</v>
      </c>
      <c r="AD85" s="160" t="s">
        <v>470</v>
      </c>
      <c r="AE85" s="96"/>
      <c r="AF85" s="44" t="str">
        <f t="shared" si="12"/>
        <v>INCUMPLIDA</v>
      </c>
      <c r="AG85" s="37"/>
      <c r="AH85" s="96"/>
      <c r="AM85" s="96"/>
      <c r="AS85" s="113"/>
      <c r="AT85" s="35"/>
      <c r="BG85" s="39" t="str">
        <f t="shared" si="10"/>
        <v>ABIERTO</v>
      </c>
      <c r="BJ85" s="46"/>
      <c r="BK85" s="46"/>
      <c r="BL85" s="46"/>
      <c r="BM85" s="46"/>
    </row>
    <row r="86" spans="1:65" s="39" customFormat="1" ht="35.65" customHeight="1" x14ac:dyDescent="0.25">
      <c r="A86" s="139"/>
      <c r="B86" s="37">
        <v>38935</v>
      </c>
      <c r="C86" s="96" t="s">
        <v>81</v>
      </c>
      <c r="E86" s="97"/>
      <c r="F86" s="37" t="s">
        <v>426</v>
      </c>
      <c r="G86" s="139"/>
      <c r="H86" s="165"/>
      <c r="I86" s="139"/>
      <c r="J86" s="166"/>
      <c r="K86" s="165" t="s">
        <v>547</v>
      </c>
      <c r="L86" s="165" t="s">
        <v>548</v>
      </c>
      <c r="M86" s="165">
        <v>4</v>
      </c>
      <c r="N86" s="165"/>
      <c r="O86" s="165"/>
      <c r="P86" s="167" t="s">
        <v>549</v>
      </c>
      <c r="Q86" s="165"/>
      <c r="R86" s="153"/>
      <c r="S86" s="165"/>
      <c r="T86" s="35">
        <v>1</v>
      </c>
      <c r="U86" s="165" t="s">
        <v>550</v>
      </c>
      <c r="V86" s="153">
        <v>44075</v>
      </c>
      <c r="W86" s="153">
        <v>44377</v>
      </c>
      <c r="X86" s="142">
        <v>44150</v>
      </c>
      <c r="Y86" s="171"/>
      <c r="Z86" s="161">
        <v>0</v>
      </c>
      <c r="AA86" s="151">
        <f t="shared" si="20"/>
        <v>0</v>
      </c>
      <c r="AB86" s="150">
        <f t="shared" si="13"/>
        <v>0</v>
      </c>
      <c r="AC86" s="146" t="str">
        <f t="shared" si="19"/>
        <v>ALERTA</v>
      </c>
      <c r="AD86" s="160" t="s">
        <v>470</v>
      </c>
      <c r="AE86" s="96"/>
      <c r="AF86" s="44" t="str">
        <f t="shared" si="12"/>
        <v>INCUMPLIDA</v>
      </c>
      <c r="AG86" s="37"/>
      <c r="AH86" s="96"/>
      <c r="AM86" s="96"/>
      <c r="AS86" s="113"/>
      <c r="AT86" s="35"/>
      <c r="BG86" s="39" t="str">
        <f t="shared" si="10"/>
        <v>ABIERTO</v>
      </c>
      <c r="BJ86" s="46"/>
      <c r="BK86" s="46"/>
      <c r="BL86" s="46"/>
      <c r="BM86" s="46"/>
    </row>
    <row r="87" spans="1:65" s="39" customFormat="1" ht="35.65" customHeight="1" x14ac:dyDescent="0.25">
      <c r="A87" s="39">
        <v>86</v>
      </c>
      <c r="B87" s="37">
        <v>38935</v>
      </c>
      <c r="C87" s="96" t="s">
        <v>81</v>
      </c>
      <c r="E87" s="97"/>
      <c r="F87" s="37" t="s">
        <v>426</v>
      </c>
      <c r="G87" s="39" t="s">
        <v>330</v>
      </c>
      <c r="H87" s="165"/>
      <c r="I87" s="39" t="s">
        <v>330</v>
      </c>
      <c r="J87" s="165" t="s">
        <v>551</v>
      </c>
      <c r="K87" s="165" t="s">
        <v>552</v>
      </c>
      <c r="L87" s="165" t="s">
        <v>553</v>
      </c>
      <c r="M87" s="165">
        <v>2</v>
      </c>
      <c r="N87" s="165"/>
      <c r="O87" s="165"/>
      <c r="P87" s="167" t="s">
        <v>447</v>
      </c>
      <c r="Q87" s="165"/>
      <c r="R87" s="153"/>
      <c r="S87" s="165"/>
      <c r="T87" s="35">
        <v>1</v>
      </c>
      <c r="U87" s="165" t="s">
        <v>554</v>
      </c>
      <c r="V87" s="153">
        <v>44075</v>
      </c>
      <c r="W87" s="153">
        <v>44561</v>
      </c>
      <c r="X87" s="142">
        <v>44150</v>
      </c>
      <c r="Y87" s="171"/>
      <c r="Z87" s="161">
        <v>2</v>
      </c>
      <c r="AA87" s="151">
        <f t="shared" si="20"/>
        <v>1</v>
      </c>
      <c r="AB87" s="150">
        <f t="shared" si="13"/>
        <v>1</v>
      </c>
      <c r="AC87" s="146" t="str">
        <f t="shared" si="19"/>
        <v>OK</v>
      </c>
      <c r="AD87" s="172" t="s">
        <v>555</v>
      </c>
      <c r="AE87" s="96"/>
      <c r="AF87" s="44" t="str">
        <f t="shared" si="12"/>
        <v>CUMPLIDA</v>
      </c>
      <c r="AG87" s="37"/>
      <c r="AH87" s="96"/>
      <c r="AM87" s="96"/>
      <c r="AS87" s="113"/>
      <c r="AT87" s="35"/>
      <c r="BG87" s="39" t="str">
        <f t="shared" si="10"/>
        <v>CERRADO</v>
      </c>
      <c r="BJ87" s="46"/>
      <c r="BK87" s="46"/>
      <c r="BL87" s="46"/>
      <c r="BM87" s="46"/>
    </row>
    <row r="88" spans="1:65" s="39" customFormat="1" ht="35.65" customHeight="1" x14ac:dyDescent="0.25">
      <c r="A88" s="39">
        <v>86</v>
      </c>
      <c r="B88" s="37">
        <v>38935</v>
      </c>
      <c r="C88" s="96" t="s">
        <v>81</v>
      </c>
      <c r="E88" s="97"/>
      <c r="F88" s="37" t="s">
        <v>426</v>
      </c>
      <c r="G88" s="39" t="s">
        <v>556</v>
      </c>
      <c r="H88" s="165"/>
      <c r="I88" s="39" t="s">
        <v>556</v>
      </c>
      <c r="J88" s="165" t="s">
        <v>557</v>
      </c>
      <c r="K88" s="165" t="s">
        <v>558</v>
      </c>
      <c r="L88" s="165" t="s">
        <v>559</v>
      </c>
      <c r="M88" s="165">
        <v>100</v>
      </c>
      <c r="N88" s="165"/>
      <c r="O88" s="165"/>
      <c r="P88" s="167" t="s">
        <v>512</v>
      </c>
      <c r="Q88" s="165"/>
      <c r="R88" s="153"/>
      <c r="S88" s="165"/>
      <c r="T88" s="35">
        <v>1</v>
      </c>
      <c r="U88" s="165" t="s">
        <v>560</v>
      </c>
      <c r="V88" s="153">
        <v>44075</v>
      </c>
      <c r="W88" s="153">
        <v>44255</v>
      </c>
      <c r="X88" s="142">
        <v>44150</v>
      </c>
      <c r="Y88" s="171"/>
      <c r="Z88" s="161">
        <v>100</v>
      </c>
      <c r="AA88" s="151">
        <f t="shared" si="20"/>
        <v>1</v>
      </c>
      <c r="AB88" s="150">
        <f t="shared" si="13"/>
        <v>1</v>
      </c>
      <c r="AC88" s="146" t="str">
        <f t="shared" si="19"/>
        <v>OK</v>
      </c>
      <c r="AD88" s="172" t="s">
        <v>561</v>
      </c>
      <c r="AE88" s="96"/>
      <c r="AF88" s="44" t="str">
        <f t="shared" si="12"/>
        <v>CUMPLIDA</v>
      </c>
      <c r="AG88" s="37"/>
      <c r="AH88" s="96"/>
      <c r="AM88" s="96"/>
      <c r="AS88" s="113"/>
      <c r="AT88" s="35"/>
      <c r="BG88" s="39" t="str">
        <f t="shared" si="10"/>
        <v>CERRADO</v>
      </c>
      <c r="BJ88" s="46"/>
      <c r="BK88" s="46"/>
      <c r="BL88" s="46"/>
      <c r="BM88" s="46"/>
    </row>
    <row r="89" spans="1:65" s="39" customFormat="1" ht="35.65" customHeight="1" x14ac:dyDescent="0.25">
      <c r="A89" s="139">
        <v>86</v>
      </c>
      <c r="B89" s="37">
        <v>38935</v>
      </c>
      <c r="C89" s="96" t="s">
        <v>81</v>
      </c>
      <c r="E89" s="97"/>
      <c r="F89" s="37" t="s">
        <v>426</v>
      </c>
      <c r="G89" s="139" t="s">
        <v>381</v>
      </c>
      <c r="H89" s="165"/>
      <c r="I89" s="139" t="s">
        <v>381</v>
      </c>
      <c r="J89" s="166" t="s">
        <v>562</v>
      </c>
      <c r="K89" s="165" t="s">
        <v>563</v>
      </c>
      <c r="L89" s="165" t="s">
        <v>564</v>
      </c>
      <c r="M89" s="165">
        <v>100</v>
      </c>
      <c r="N89" s="165"/>
      <c r="O89" s="165"/>
      <c r="P89" s="167" t="s">
        <v>512</v>
      </c>
      <c r="Q89" s="165"/>
      <c r="R89" s="153"/>
      <c r="S89" s="165"/>
      <c r="T89" s="35">
        <v>1</v>
      </c>
      <c r="U89" s="165" t="s">
        <v>565</v>
      </c>
      <c r="V89" s="153">
        <v>44075</v>
      </c>
      <c r="W89" s="153">
        <v>44561</v>
      </c>
      <c r="X89" s="142">
        <v>44150</v>
      </c>
      <c r="Y89" s="171"/>
      <c r="Z89" s="161">
        <v>100</v>
      </c>
      <c r="AA89" s="151">
        <f t="shared" si="20"/>
        <v>1</v>
      </c>
      <c r="AB89" s="150">
        <f t="shared" si="13"/>
        <v>1</v>
      </c>
      <c r="AC89" s="146" t="str">
        <f t="shared" si="19"/>
        <v>OK</v>
      </c>
      <c r="AD89" s="172" t="s">
        <v>566</v>
      </c>
      <c r="AE89" s="96"/>
      <c r="AF89" s="44" t="str">
        <f t="shared" si="12"/>
        <v>CUMPLIDA</v>
      </c>
      <c r="AG89" s="37"/>
      <c r="AH89" s="96"/>
      <c r="AM89" s="96"/>
      <c r="AS89" s="113"/>
      <c r="AT89" s="35"/>
      <c r="BG89" s="39" t="str">
        <f t="shared" si="10"/>
        <v>CERRADO</v>
      </c>
      <c r="BJ89" s="46"/>
      <c r="BK89" s="46"/>
      <c r="BL89" s="46"/>
      <c r="BM89" s="46"/>
    </row>
    <row r="90" spans="1:65" s="39" customFormat="1" ht="35.65" customHeight="1" x14ac:dyDescent="0.25">
      <c r="A90" s="139"/>
      <c r="B90" s="37">
        <v>38935</v>
      </c>
      <c r="C90" s="96" t="s">
        <v>81</v>
      </c>
      <c r="E90" s="97"/>
      <c r="F90" s="37" t="s">
        <v>426</v>
      </c>
      <c r="G90" s="139"/>
      <c r="H90" s="165"/>
      <c r="I90" s="139"/>
      <c r="J90" s="166"/>
      <c r="K90" s="165" t="s">
        <v>485</v>
      </c>
      <c r="L90" s="165" t="s">
        <v>486</v>
      </c>
      <c r="M90" s="165">
        <v>2</v>
      </c>
      <c r="N90" s="165"/>
      <c r="O90" s="165"/>
      <c r="P90" s="167" t="s">
        <v>512</v>
      </c>
      <c r="Q90" s="165"/>
      <c r="R90" s="153"/>
      <c r="S90" s="165"/>
      <c r="T90" s="35">
        <v>1</v>
      </c>
      <c r="U90" s="165" t="s">
        <v>567</v>
      </c>
      <c r="V90" s="153">
        <v>44075</v>
      </c>
      <c r="W90" s="153">
        <v>44255</v>
      </c>
      <c r="X90" s="142">
        <v>44150</v>
      </c>
      <c r="Y90" s="171"/>
      <c r="Z90" s="161">
        <v>2</v>
      </c>
      <c r="AA90" s="151">
        <f t="shared" si="20"/>
        <v>1</v>
      </c>
      <c r="AB90" s="150">
        <f t="shared" si="13"/>
        <v>1</v>
      </c>
      <c r="AC90" s="146" t="str">
        <f t="shared" si="19"/>
        <v>OK</v>
      </c>
      <c r="AD90" s="172" t="s">
        <v>516</v>
      </c>
      <c r="AE90" s="96"/>
      <c r="AF90" s="44" t="str">
        <f t="shared" si="12"/>
        <v>CUMPLIDA</v>
      </c>
      <c r="AG90" s="37"/>
      <c r="AH90" s="96"/>
      <c r="AM90" s="96"/>
      <c r="AS90" s="113"/>
      <c r="AT90" s="35"/>
      <c r="BG90" s="39" t="str">
        <f t="shared" si="10"/>
        <v>CERRADO</v>
      </c>
      <c r="BJ90" s="46"/>
      <c r="BK90" s="46"/>
      <c r="BL90" s="46"/>
      <c r="BM90" s="46"/>
    </row>
    <row r="91" spans="1:65" s="39" customFormat="1" ht="35.65" customHeight="1" x14ac:dyDescent="0.25">
      <c r="A91" s="139"/>
      <c r="B91" s="37">
        <v>38935</v>
      </c>
      <c r="C91" s="96" t="s">
        <v>81</v>
      </c>
      <c r="E91" s="97"/>
      <c r="F91" s="37" t="s">
        <v>426</v>
      </c>
      <c r="G91" s="139"/>
      <c r="H91" s="165"/>
      <c r="I91" s="139"/>
      <c r="J91" s="166"/>
      <c r="K91" s="164" t="s">
        <v>485</v>
      </c>
      <c r="L91" s="164" t="s">
        <v>486</v>
      </c>
      <c r="M91" s="164">
        <v>4</v>
      </c>
      <c r="N91" s="164"/>
      <c r="O91" s="165"/>
      <c r="P91" s="167" t="s">
        <v>512</v>
      </c>
      <c r="Q91" s="178"/>
      <c r="R91" s="164"/>
      <c r="S91" s="164"/>
      <c r="T91" s="35">
        <v>1</v>
      </c>
      <c r="U91" s="179" t="s">
        <v>489</v>
      </c>
      <c r="V91" s="153">
        <v>44075</v>
      </c>
      <c r="W91" s="153">
        <v>44255</v>
      </c>
      <c r="X91" s="142">
        <v>44150</v>
      </c>
      <c r="Y91" s="171"/>
      <c r="Z91" s="161">
        <v>4</v>
      </c>
      <c r="AA91" s="151">
        <f t="shared" si="20"/>
        <v>1</v>
      </c>
      <c r="AB91" s="150">
        <f t="shared" si="13"/>
        <v>1</v>
      </c>
      <c r="AC91" s="146" t="str">
        <f t="shared" si="19"/>
        <v>OK</v>
      </c>
      <c r="AD91" s="172" t="s">
        <v>516</v>
      </c>
      <c r="AE91" s="96"/>
      <c r="AF91" s="44" t="str">
        <f t="shared" si="12"/>
        <v>CUMPLIDA</v>
      </c>
      <c r="AG91" s="37"/>
      <c r="AH91" s="96"/>
      <c r="AJ91" s="113"/>
      <c r="AK91" s="113"/>
      <c r="AM91" s="96"/>
      <c r="AS91" s="113"/>
      <c r="AT91" s="35"/>
      <c r="BG91" s="39" t="str">
        <f t="shared" si="10"/>
        <v>CERRADO</v>
      </c>
      <c r="BJ91" s="46"/>
      <c r="BK91" s="46"/>
      <c r="BL91" s="46"/>
      <c r="BM91" s="46"/>
    </row>
    <row r="92" spans="1:65" s="39" customFormat="1" ht="35.65" customHeight="1" x14ac:dyDescent="0.25">
      <c r="A92" s="139">
        <v>86</v>
      </c>
      <c r="B92" s="37">
        <v>38935</v>
      </c>
      <c r="C92" s="96" t="s">
        <v>81</v>
      </c>
      <c r="E92" s="97"/>
      <c r="F92" s="37" t="s">
        <v>426</v>
      </c>
      <c r="G92" s="139" t="s">
        <v>568</v>
      </c>
      <c r="I92" s="139" t="s">
        <v>568</v>
      </c>
      <c r="J92" s="141" t="s">
        <v>569</v>
      </c>
      <c r="K92" s="96" t="s">
        <v>570</v>
      </c>
      <c r="L92" s="96" t="s">
        <v>571</v>
      </c>
      <c r="M92" s="39">
        <v>70</v>
      </c>
      <c r="P92" s="96" t="s">
        <v>572</v>
      </c>
      <c r="T92" s="35">
        <v>1</v>
      </c>
      <c r="U92" s="96" t="s">
        <v>573</v>
      </c>
      <c r="V92" s="37">
        <v>44075</v>
      </c>
      <c r="W92" s="37">
        <v>44561</v>
      </c>
      <c r="X92" s="142">
        <v>44150</v>
      </c>
      <c r="Y92" s="161"/>
      <c r="Z92" s="161">
        <v>70</v>
      </c>
      <c r="AA92" s="151">
        <f t="shared" si="20"/>
        <v>1</v>
      </c>
      <c r="AB92" s="150">
        <f t="shared" si="13"/>
        <v>1</v>
      </c>
      <c r="AC92" s="146" t="str">
        <f t="shared" si="19"/>
        <v>OK</v>
      </c>
      <c r="AD92" s="172" t="s">
        <v>574</v>
      </c>
      <c r="AF92" s="44" t="str">
        <f t="shared" si="12"/>
        <v>CUMPLIDA</v>
      </c>
      <c r="BG92" s="39" t="str">
        <f t="shared" si="10"/>
        <v>CERRADO</v>
      </c>
      <c r="BJ92" s="46"/>
      <c r="BK92" s="46"/>
      <c r="BL92" s="46"/>
      <c r="BM92" s="46"/>
    </row>
    <row r="93" spans="1:65" s="39" customFormat="1" ht="35.65" customHeight="1" x14ac:dyDescent="0.25">
      <c r="A93" s="139"/>
      <c r="B93" s="37">
        <v>38935</v>
      </c>
      <c r="C93" s="96" t="s">
        <v>81</v>
      </c>
      <c r="E93" s="97"/>
      <c r="F93" s="37" t="s">
        <v>426</v>
      </c>
      <c r="G93" s="139"/>
      <c r="I93" s="139"/>
      <c r="J93" s="141"/>
      <c r="K93" s="96" t="s">
        <v>485</v>
      </c>
      <c r="L93" s="96" t="s">
        <v>486</v>
      </c>
      <c r="M93" s="39">
        <v>2</v>
      </c>
      <c r="P93" s="96" t="s">
        <v>515</v>
      </c>
      <c r="T93" s="35">
        <v>1</v>
      </c>
      <c r="U93" s="96" t="s">
        <v>567</v>
      </c>
      <c r="V93" s="37">
        <v>44075</v>
      </c>
      <c r="W93" s="37">
        <v>44255</v>
      </c>
      <c r="X93" s="142">
        <v>44150</v>
      </c>
      <c r="Y93" s="161"/>
      <c r="Z93" s="161">
        <v>2</v>
      </c>
      <c r="AA93" s="151">
        <f t="shared" si="20"/>
        <v>1</v>
      </c>
      <c r="AB93" s="150">
        <f t="shared" si="13"/>
        <v>1</v>
      </c>
      <c r="AC93" s="146" t="str">
        <f t="shared" si="19"/>
        <v>OK</v>
      </c>
      <c r="AD93" s="172" t="s">
        <v>516</v>
      </c>
      <c r="AF93" s="44" t="str">
        <f t="shared" si="12"/>
        <v>CUMPLIDA</v>
      </c>
      <c r="BG93" s="39" t="str">
        <f t="shared" si="10"/>
        <v>CERRADO</v>
      </c>
      <c r="BJ93" s="46"/>
      <c r="BK93" s="46"/>
      <c r="BL93" s="46"/>
      <c r="BM93" s="46"/>
    </row>
    <row r="94" spans="1:65" s="39" customFormat="1" ht="35.65" customHeight="1" x14ac:dyDescent="0.25">
      <c r="A94" s="139"/>
      <c r="B94" s="37">
        <v>38935</v>
      </c>
      <c r="C94" s="96" t="s">
        <v>81</v>
      </c>
      <c r="E94" s="97"/>
      <c r="F94" s="37" t="s">
        <v>426</v>
      </c>
      <c r="G94" s="139"/>
      <c r="I94" s="139"/>
      <c r="J94" s="141"/>
      <c r="K94" s="96" t="s">
        <v>485</v>
      </c>
      <c r="L94" s="96" t="s">
        <v>486</v>
      </c>
      <c r="M94" s="39">
        <v>4</v>
      </c>
      <c r="P94" s="96" t="s">
        <v>515</v>
      </c>
      <c r="T94" s="35">
        <v>1</v>
      </c>
      <c r="U94" s="96" t="s">
        <v>489</v>
      </c>
      <c r="V94" s="37">
        <v>44075</v>
      </c>
      <c r="W94" s="37">
        <v>44255</v>
      </c>
      <c r="X94" s="142">
        <v>44150</v>
      </c>
      <c r="Y94" s="161"/>
      <c r="Z94" s="161">
        <v>4</v>
      </c>
      <c r="AA94" s="151">
        <f t="shared" si="20"/>
        <v>1</v>
      </c>
      <c r="AB94" s="150">
        <f t="shared" si="13"/>
        <v>1</v>
      </c>
      <c r="AC94" s="146" t="str">
        <f t="shared" si="19"/>
        <v>OK</v>
      </c>
      <c r="AD94" s="172" t="s">
        <v>516</v>
      </c>
      <c r="AF94" s="44" t="str">
        <f t="shared" si="12"/>
        <v>CUMPLIDA</v>
      </c>
      <c r="BG94" s="39" t="str">
        <f t="shared" si="10"/>
        <v>CERRADO</v>
      </c>
      <c r="BJ94" s="46"/>
      <c r="BK94" s="46"/>
      <c r="BL94" s="46"/>
      <c r="BM94" s="46"/>
    </row>
    <row r="95" spans="1:65" s="39" customFormat="1" ht="35.65" customHeight="1" x14ac:dyDescent="0.25">
      <c r="A95" s="139"/>
      <c r="B95" s="37">
        <v>38935</v>
      </c>
      <c r="C95" s="96" t="s">
        <v>81</v>
      </c>
      <c r="E95" s="97"/>
      <c r="F95" s="37" t="s">
        <v>426</v>
      </c>
      <c r="G95" s="139"/>
      <c r="I95" s="139"/>
      <c r="J95" s="141"/>
      <c r="K95" s="96" t="s">
        <v>575</v>
      </c>
      <c r="L95" s="96" t="s">
        <v>576</v>
      </c>
      <c r="M95" s="39">
        <v>80</v>
      </c>
      <c r="P95" s="96" t="s">
        <v>572</v>
      </c>
      <c r="T95" s="35">
        <v>1</v>
      </c>
      <c r="U95" s="96" t="s">
        <v>577</v>
      </c>
      <c r="V95" s="37">
        <v>44075</v>
      </c>
      <c r="W95" s="37">
        <v>44561</v>
      </c>
      <c r="X95" s="142">
        <v>44150</v>
      </c>
      <c r="Y95" s="161"/>
      <c r="Z95" s="161">
        <v>80</v>
      </c>
      <c r="AA95" s="151">
        <f t="shared" si="20"/>
        <v>1</v>
      </c>
      <c r="AB95" s="150">
        <f t="shared" si="13"/>
        <v>1</v>
      </c>
      <c r="AC95" s="146" t="str">
        <f t="shared" si="19"/>
        <v>OK</v>
      </c>
      <c r="AD95" s="172" t="s">
        <v>578</v>
      </c>
      <c r="AF95" s="44" t="str">
        <f t="shared" si="12"/>
        <v>CUMPLIDA</v>
      </c>
      <c r="BG95" s="39" t="str">
        <f t="shared" si="10"/>
        <v>CERRADO</v>
      </c>
      <c r="BJ95" s="46"/>
      <c r="BK95" s="46"/>
      <c r="BL95" s="46"/>
      <c r="BM95" s="46"/>
    </row>
    <row r="96" spans="1:65" s="39" customFormat="1" ht="35.65" customHeight="1" x14ac:dyDescent="0.25">
      <c r="BJ96" s="46"/>
      <c r="BK96" s="46"/>
      <c r="BL96" s="46"/>
      <c r="BM96" s="46"/>
    </row>
    <row r="97" spans="62:65" s="39" customFormat="1" ht="35.65" customHeight="1" x14ac:dyDescent="0.25">
      <c r="BJ97" s="46"/>
      <c r="BK97" s="46"/>
      <c r="BL97" s="46"/>
      <c r="BM97" s="46"/>
    </row>
    <row r="98" spans="62:65" s="39" customFormat="1" ht="35.65" customHeight="1" x14ac:dyDescent="0.25">
      <c r="BJ98" s="46"/>
      <c r="BK98" s="46"/>
      <c r="BL98" s="46"/>
      <c r="BM98" s="46"/>
    </row>
    <row r="99" spans="62:65" s="39" customFormat="1" ht="35.65" customHeight="1" x14ac:dyDescent="0.25">
      <c r="BJ99" s="46"/>
      <c r="BK99" s="46"/>
      <c r="BL99" s="46"/>
      <c r="BM99" s="46"/>
    </row>
    <row r="100" spans="62:65" s="39" customFormat="1" ht="35.65" customHeight="1" x14ac:dyDescent="0.25">
      <c r="BJ100" s="46"/>
      <c r="BK100" s="46"/>
      <c r="BL100" s="46"/>
      <c r="BM100" s="46"/>
    </row>
    <row r="101" spans="62:65" s="39" customFormat="1" ht="35.65" customHeight="1" x14ac:dyDescent="0.25">
      <c r="BJ101" s="46"/>
      <c r="BK101" s="46"/>
      <c r="BL101" s="46"/>
      <c r="BM101" s="46"/>
    </row>
    <row r="102" spans="62:65" s="39" customFormat="1" ht="35.65" customHeight="1" x14ac:dyDescent="0.25">
      <c r="BJ102" s="46"/>
      <c r="BK102" s="46"/>
      <c r="BL102" s="46"/>
      <c r="BM102" s="46"/>
    </row>
    <row r="103" spans="62:65" s="39" customFormat="1" ht="35.65" customHeight="1" x14ac:dyDescent="0.25">
      <c r="BJ103" s="46"/>
      <c r="BK103" s="46"/>
      <c r="BL103" s="46"/>
      <c r="BM103" s="46"/>
    </row>
    <row r="104" spans="62:65" s="39" customFormat="1" ht="35.65" customHeight="1" x14ac:dyDescent="0.25">
      <c r="BJ104" s="46"/>
      <c r="BK104" s="46"/>
      <c r="BL104" s="46"/>
      <c r="BM104" s="46"/>
    </row>
    <row r="105" spans="62:65" s="39" customFormat="1" ht="35.65" customHeight="1" x14ac:dyDescent="0.25">
      <c r="BJ105" s="46"/>
      <c r="BK105" s="46"/>
      <c r="BL105" s="46"/>
      <c r="BM105" s="46"/>
    </row>
    <row r="106" spans="62:65" s="39" customFormat="1" ht="35.65" customHeight="1" x14ac:dyDescent="0.25">
      <c r="BJ106" s="46"/>
      <c r="BK106" s="46"/>
      <c r="BL106" s="46"/>
      <c r="BM106" s="46"/>
    </row>
    <row r="107" spans="62:65" s="39" customFormat="1" ht="35.65" customHeight="1" x14ac:dyDescent="0.25">
      <c r="BJ107" s="46"/>
      <c r="BK107" s="46"/>
      <c r="BL107" s="46"/>
      <c r="BM107" s="46"/>
    </row>
    <row r="108" spans="62:65" s="39" customFormat="1" ht="35.65" customHeight="1" x14ac:dyDescent="0.25">
      <c r="BJ108" s="46"/>
      <c r="BK108" s="46"/>
      <c r="BL108" s="46"/>
      <c r="BM108" s="46"/>
    </row>
    <row r="109" spans="62:65" s="39" customFormat="1" ht="35.65" customHeight="1" x14ac:dyDescent="0.25">
      <c r="BJ109" s="46"/>
      <c r="BK109" s="46"/>
      <c r="BL109" s="46"/>
      <c r="BM109" s="46"/>
    </row>
    <row r="110" spans="62:65" s="39" customFormat="1" ht="35.65" customHeight="1" x14ac:dyDescent="0.25">
      <c r="BJ110" s="46"/>
      <c r="BK110" s="46"/>
      <c r="BL110" s="46"/>
      <c r="BM110" s="46"/>
    </row>
    <row r="111" spans="62:65" s="39" customFormat="1" ht="35.65" customHeight="1" x14ac:dyDescent="0.25">
      <c r="BJ111" s="46"/>
      <c r="BK111" s="46"/>
      <c r="BL111" s="46"/>
      <c r="BM111" s="46"/>
    </row>
    <row r="112" spans="62:65" s="39" customFormat="1" ht="35.65" customHeight="1" x14ac:dyDescent="0.25">
      <c r="BJ112" s="46"/>
      <c r="BK112" s="46"/>
      <c r="BL112" s="46"/>
      <c r="BM112" s="46"/>
    </row>
    <row r="113" spans="62:65" s="39" customFormat="1" ht="35.65" customHeight="1" x14ac:dyDescent="0.25">
      <c r="BJ113" s="46"/>
      <c r="BK113" s="46"/>
      <c r="BL113" s="46"/>
      <c r="BM113" s="46"/>
    </row>
    <row r="114" spans="62:65" s="39" customFormat="1" ht="35.65" customHeight="1" x14ac:dyDescent="0.25">
      <c r="BJ114" s="46"/>
      <c r="BK114" s="46"/>
      <c r="BL114" s="46"/>
      <c r="BM114" s="46"/>
    </row>
    <row r="115" spans="62:65" s="39" customFormat="1" ht="35.65" customHeight="1" x14ac:dyDescent="0.25">
      <c r="BJ115" s="46"/>
      <c r="BK115" s="46"/>
      <c r="BL115" s="46"/>
      <c r="BM115" s="46"/>
    </row>
  </sheetData>
  <autoFilter ref="A3:BI95"/>
  <mergeCells count="199">
    <mergeCell ref="A89:A91"/>
    <mergeCell ref="G89:G91"/>
    <mergeCell ref="I89:I91"/>
    <mergeCell ref="J89:J91"/>
    <mergeCell ref="A92:A95"/>
    <mergeCell ref="G92:G95"/>
    <mergeCell ref="I92:I95"/>
    <mergeCell ref="J92:J95"/>
    <mergeCell ref="A82:A84"/>
    <mergeCell ref="G82:G84"/>
    <mergeCell ref="I82:I84"/>
    <mergeCell ref="J82:J84"/>
    <mergeCell ref="A85:A86"/>
    <mergeCell ref="G85:G86"/>
    <mergeCell ref="I85:I86"/>
    <mergeCell ref="J85:J86"/>
    <mergeCell ref="A76:A77"/>
    <mergeCell ref="G76:G77"/>
    <mergeCell ref="I76:I77"/>
    <mergeCell ref="J76:J77"/>
    <mergeCell ref="A78:A81"/>
    <mergeCell ref="G78:G81"/>
    <mergeCell ref="I78:I81"/>
    <mergeCell ref="J78:J81"/>
    <mergeCell ref="A70:A72"/>
    <mergeCell ref="G70:G72"/>
    <mergeCell ref="I70:I72"/>
    <mergeCell ref="J70:J72"/>
    <mergeCell ref="A73:A75"/>
    <mergeCell ref="G73:G75"/>
    <mergeCell ref="I73:I75"/>
    <mergeCell ref="J73:J75"/>
    <mergeCell ref="A66:A67"/>
    <mergeCell ref="G66:G67"/>
    <mergeCell ref="I66:I67"/>
    <mergeCell ref="J66:J67"/>
    <mergeCell ref="A68:A69"/>
    <mergeCell ref="G68:G69"/>
    <mergeCell ref="I68:I69"/>
    <mergeCell ref="J68:J69"/>
    <mergeCell ref="Y58:Y60"/>
    <mergeCell ref="AD58:AD60"/>
    <mergeCell ref="A61:A63"/>
    <mergeCell ref="G61:G63"/>
    <mergeCell ref="I61:I63"/>
    <mergeCell ref="J61:J63"/>
    <mergeCell ref="E36:E38"/>
    <mergeCell ref="E39:E49"/>
    <mergeCell ref="E50:E52"/>
    <mergeCell ref="E53:E55"/>
    <mergeCell ref="J53:J55"/>
    <mergeCell ref="A56:A60"/>
    <mergeCell ref="E56:E95"/>
    <mergeCell ref="G56:G60"/>
    <mergeCell ref="I56:I60"/>
    <mergeCell ref="J56:J60"/>
    <mergeCell ref="I28:I29"/>
    <mergeCell ref="J28:J29"/>
    <mergeCell ref="A30:A31"/>
    <mergeCell ref="B30:B31"/>
    <mergeCell ref="C30:C31"/>
    <mergeCell ref="D30:D31"/>
    <mergeCell ref="F30:F31"/>
    <mergeCell ref="G30:G31"/>
    <mergeCell ref="I30:I31"/>
    <mergeCell ref="J30:J31"/>
    <mergeCell ref="A28:A29"/>
    <mergeCell ref="B28:B29"/>
    <mergeCell ref="C28:C29"/>
    <mergeCell ref="D28:D29"/>
    <mergeCell ref="F28:F29"/>
    <mergeCell ref="G28:G29"/>
    <mergeCell ref="I21:I22"/>
    <mergeCell ref="J21:J22"/>
    <mergeCell ref="A26:A27"/>
    <mergeCell ref="B26:B27"/>
    <mergeCell ref="C26:C27"/>
    <mergeCell ref="D26:D27"/>
    <mergeCell ref="F26:F27"/>
    <mergeCell ref="G26:G27"/>
    <mergeCell ref="I26:I27"/>
    <mergeCell ref="J26:J27"/>
    <mergeCell ref="A21:A22"/>
    <mergeCell ref="B21:B22"/>
    <mergeCell ref="C21:C22"/>
    <mergeCell ref="D21:D22"/>
    <mergeCell ref="F21:F22"/>
    <mergeCell ref="G21:G22"/>
    <mergeCell ref="I16:I17"/>
    <mergeCell ref="J16:J17"/>
    <mergeCell ref="A19:A20"/>
    <mergeCell ref="B19:B20"/>
    <mergeCell ref="C19:C20"/>
    <mergeCell ref="D19:D20"/>
    <mergeCell ref="F19:F20"/>
    <mergeCell ref="G19:G20"/>
    <mergeCell ref="I19:I20"/>
    <mergeCell ref="A16:A17"/>
    <mergeCell ref="B16:B17"/>
    <mergeCell ref="C16:C17"/>
    <mergeCell ref="D16:D17"/>
    <mergeCell ref="F16:F17"/>
    <mergeCell ref="G16:G17"/>
    <mergeCell ref="I10:I11"/>
    <mergeCell ref="J10:J11"/>
    <mergeCell ref="A12:A13"/>
    <mergeCell ref="C12:C13"/>
    <mergeCell ref="D12:D13"/>
    <mergeCell ref="F12:F13"/>
    <mergeCell ref="G12:G13"/>
    <mergeCell ref="I12:I13"/>
    <mergeCell ref="A10:A11"/>
    <mergeCell ref="B10:B11"/>
    <mergeCell ref="C10:C11"/>
    <mergeCell ref="D10:D11"/>
    <mergeCell ref="F10:F11"/>
    <mergeCell ref="G10:G11"/>
    <mergeCell ref="J5:J6"/>
    <mergeCell ref="A8:A9"/>
    <mergeCell ref="B8:B9"/>
    <mergeCell ref="C8:C9"/>
    <mergeCell ref="D8:D9"/>
    <mergeCell ref="F8:F9"/>
    <mergeCell ref="G8:G9"/>
    <mergeCell ref="I8:I9"/>
    <mergeCell ref="BH2:BH3"/>
    <mergeCell ref="BI2:BI4"/>
    <mergeCell ref="A5:A6"/>
    <mergeCell ref="B5:B6"/>
    <mergeCell ref="C5:C6"/>
    <mergeCell ref="D5:D6"/>
    <mergeCell ref="E5:E35"/>
    <mergeCell ref="F5:F6"/>
    <mergeCell ref="G5:G6"/>
    <mergeCell ref="I5:I6"/>
    <mergeCell ref="BB2:BB3"/>
    <mergeCell ref="BC2:BC3"/>
    <mergeCell ref="BD2:BD3"/>
    <mergeCell ref="BE2:BE3"/>
    <mergeCell ref="BF2:BF3"/>
    <mergeCell ref="BG2:BG3"/>
    <mergeCell ref="AV2:AV3"/>
    <mergeCell ref="AW2:AW3"/>
    <mergeCell ref="AX2:AX3"/>
    <mergeCell ref="AY2:AY3"/>
    <mergeCell ref="AZ2:AZ3"/>
    <mergeCell ref="BA2:BA3"/>
    <mergeCell ref="AP2:AP3"/>
    <mergeCell ref="AQ2:AQ3"/>
    <mergeCell ref="AR2:AR3"/>
    <mergeCell ref="AS2:AS3"/>
    <mergeCell ref="AT2:AT3"/>
    <mergeCell ref="AU2:AU3"/>
    <mergeCell ref="AJ2:AJ3"/>
    <mergeCell ref="AK2:AK3"/>
    <mergeCell ref="AL2:AL3"/>
    <mergeCell ref="AM2:AM3"/>
    <mergeCell ref="AN2:AN3"/>
    <mergeCell ref="AO2:AO3"/>
    <mergeCell ref="AD2:AD3"/>
    <mergeCell ref="AE2:AE3"/>
    <mergeCell ref="AF2:AF3"/>
    <mergeCell ref="AG2:AG3"/>
    <mergeCell ref="AH2:AH3"/>
    <mergeCell ref="AI2:AI3"/>
    <mergeCell ref="X2:X3"/>
    <mergeCell ref="Y2:Y3"/>
    <mergeCell ref="Z2:Z3"/>
    <mergeCell ref="AA2:AA3"/>
    <mergeCell ref="AB2:AB3"/>
    <mergeCell ref="AC2:AC3"/>
    <mergeCell ref="R2:R3"/>
    <mergeCell ref="S2:S3"/>
    <mergeCell ref="T2:T3"/>
    <mergeCell ref="U2:U3"/>
    <mergeCell ref="V2:V3"/>
    <mergeCell ref="W2:W3"/>
    <mergeCell ref="J2:J3"/>
    <mergeCell ref="K2:M2"/>
    <mergeCell ref="N2:N3"/>
    <mergeCell ref="O2:O3"/>
    <mergeCell ref="P2:P3"/>
    <mergeCell ref="Q2:Q3"/>
    <mergeCell ref="BE1:BI1"/>
    <mergeCell ref="A2:A3"/>
    <mergeCell ref="B2:B3"/>
    <mergeCell ref="C2:C3"/>
    <mergeCell ref="D2:D3"/>
    <mergeCell ref="E2:E3"/>
    <mergeCell ref="F2:F3"/>
    <mergeCell ref="G2:G3"/>
    <mergeCell ref="H2:H3"/>
    <mergeCell ref="I2:I3"/>
    <mergeCell ref="A1:I1"/>
    <mergeCell ref="J1:W1"/>
    <mergeCell ref="X1:AF1"/>
    <mergeCell ref="AG1:AN1"/>
    <mergeCell ref="AO1:AV1"/>
    <mergeCell ref="AW1:BD1"/>
  </mergeCells>
  <conditionalFormatting sqref="AU72:BC91 AC5:AC55 AL36:AL91 AT36:AT71">
    <cfRule type="containsText" dxfId="61" priority="79" operator="containsText" text="AMARILLO">
      <formula>NOT(ISERROR(SEARCH("AMARILLO",AC5)))</formula>
    </cfRule>
    <cfRule type="containsText" priority="80" operator="containsText" text="AMARILLO">
      <formula>NOT(ISERROR(SEARCH("AMARILLO",AC5)))</formula>
    </cfRule>
    <cfRule type="containsText" dxfId="60" priority="81" operator="containsText" text="ROJO">
      <formula>NOT(ISERROR(SEARCH("ROJO",AC5)))</formula>
    </cfRule>
    <cfRule type="containsText" dxfId="59" priority="82" operator="containsText" text="OK">
      <formula>NOT(ISERROR(SEARCH("OK",AC5)))</formula>
    </cfRule>
  </conditionalFormatting>
  <conditionalFormatting sqref="BE36:BE91">
    <cfRule type="containsText" dxfId="58" priority="76" operator="containsText" text="Cumplida">
      <formula>NOT(ISERROR(SEARCH("Cumplida",BE36)))</formula>
    </cfRule>
    <cfRule type="containsText" dxfId="57" priority="77" operator="containsText" text="Pendiente">
      <formula>NOT(ISERROR(SEARCH("Pendiente",BE36)))</formula>
    </cfRule>
    <cfRule type="containsText" dxfId="56" priority="78" operator="containsText" text="Cumplida">
      <formula>NOT(ISERROR(SEARCH("Cumplida",BE36)))</formula>
    </cfRule>
  </conditionalFormatting>
  <conditionalFormatting sqref="BE36:BE91">
    <cfRule type="containsText" dxfId="55" priority="74" stopIfTrue="1" operator="containsText" text="Cumplida">
      <formula>NOT(ISERROR(SEARCH("Cumplida",BE36)))</formula>
    </cfRule>
    <cfRule type="containsText" dxfId="54" priority="75" stopIfTrue="1" operator="containsText" text="Pendiente">
      <formula>NOT(ISERROR(SEARCH("Pendiente",BE36)))</formula>
    </cfRule>
  </conditionalFormatting>
  <conditionalFormatting sqref="BG5:BG95">
    <cfRule type="containsText" dxfId="53" priority="71" operator="containsText" text="cerrada">
      <formula>NOT(ISERROR(SEARCH("cerrada",BG5)))</formula>
    </cfRule>
    <cfRule type="containsText" dxfId="52" priority="72" operator="containsText" text="cerrado">
      <formula>NOT(ISERROR(SEARCH("cerrado",BG5)))</formula>
    </cfRule>
    <cfRule type="containsText" dxfId="51" priority="73" operator="containsText" text="Abierto">
      <formula>NOT(ISERROR(SEARCH("Abierto",BG5)))</formula>
    </cfRule>
  </conditionalFormatting>
  <conditionalFormatting sqref="AL36 AT36 BB36 AC5:AC55">
    <cfRule type="containsText" dxfId="50" priority="65" stopIfTrue="1" operator="containsText" text="EN TERMINO">
      <formula>NOT(ISERROR(SEARCH("EN TERMINO",AC5)))</formula>
    </cfRule>
    <cfRule type="containsText" priority="66" operator="containsText" text="AMARILLO">
      <formula>NOT(ISERROR(SEARCH("AMARILLO",AC5)))</formula>
    </cfRule>
    <cfRule type="containsText" dxfId="49" priority="67" stopIfTrue="1" operator="containsText" text="ALERTA">
      <formula>NOT(ISERROR(SEARCH("ALERTA",AC5)))</formula>
    </cfRule>
    <cfRule type="containsText" dxfId="48" priority="68" stopIfTrue="1" operator="containsText" text="OK">
      <formula>NOT(ISERROR(SEARCH("OK",AC5)))</formula>
    </cfRule>
  </conditionalFormatting>
  <conditionalFormatting sqref="BE36:BE55">
    <cfRule type="containsText" dxfId="47" priority="83" stopIfTrue="1" operator="containsText" text="CUMPLIDA">
      <formula>NOT(ISERROR(SEARCH("CUMPLIDA",BE36)))</formula>
    </cfRule>
  </conditionalFormatting>
  <conditionalFormatting sqref="BE36:BE55">
    <cfRule type="containsText" dxfId="46" priority="84" operator="containsText" text="INCUMPLIDA">
      <formula>NOT(ISERROR(SEARCH("INCUMPLIDA",BE36)))</formula>
    </cfRule>
  </conditionalFormatting>
  <conditionalFormatting sqref="BB36">
    <cfRule type="dataBar" priority="70">
      <dataBar>
        <cfvo type="min"/>
        <cfvo type="max"/>
        <color rgb="FF638EC6"/>
      </dataBar>
    </cfRule>
  </conditionalFormatting>
  <conditionalFormatting sqref="AT36">
    <cfRule type="dataBar" priority="69">
      <dataBar>
        <cfvo type="min"/>
        <cfvo type="max"/>
        <color rgb="FF638EC6"/>
      </dataBar>
    </cfRule>
  </conditionalFormatting>
  <conditionalFormatting sqref="AF5:AF95">
    <cfRule type="containsText" dxfId="45" priority="60" operator="containsText" text="Cumplida">
      <formula>NOT(ISERROR(SEARCH("Cumplida",AF5)))</formula>
    </cfRule>
    <cfRule type="containsText" dxfId="44" priority="61" operator="containsText" text="Pendiente">
      <formula>NOT(ISERROR(SEARCH("Pendiente",AF5)))</formula>
    </cfRule>
    <cfRule type="containsText" dxfId="43" priority="62" operator="containsText" text="Cumplida">
      <formula>NOT(ISERROR(SEARCH("Cumplida",AF5)))</formula>
    </cfRule>
  </conditionalFormatting>
  <conditionalFormatting sqref="AF5:AF95">
    <cfRule type="containsText" dxfId="42" priority="58" stopIfTrue="1" operator="containsText" text="Cumplida">
      <formula>NOT(ISERROR(SEARCH("Cumplida",AF5)))</formula>
    </cfRule>
    <cfRule type="containsText" dxfId="41" priority="59" stopIfTrue="1" operator="containsText" text="Pendiente">
      <formula>NOT(ISERROR(SEARCH("Pendiente",AF5)))</formula>
    </cfRule>
  </conditionalFormatting>
  <conditionalFormatting sqref="AF5:AF95">
    <cfRule type="containsText" dxfId="40" priority="63" stopIfTrue="1" operator="containsText" text="CUMPLIDA">
      <formula>NOT(ISERROR(SEARCH("CUMPLIDA",AF5)))</formula>
    </cfRule>
  </conditionalFormatting>
  <conditionalFormatting sqref="AF5:AF95">
    <cfRule type="containsText" dxfId="39" priority="64" operator="containsText" text="INCUMPLIDA">
      <formula>NOT(ISERROR(SEARCH("INCUMPLIDA",AF5)))</formula>
    </cfRule>
  </conditionalFormatting>
  <conditionalFormatting sqref="AC56">
    <cfRule type="containsText" dxfId="38" priority="53" stopIfTrue="1" operator="containsText" text="EN TERMINO">
      <formula>NOT(ISERROR(SEARCH("EN TERMINO",AC56)))</formula>
    </cfRule>
    <cfRule type="containsText" priority="54" operator="containsText" text="AMARILLO">
      <formula>NOT(ISERROR(SEARCH("AMARILLO",AC56)))</formula>
    </cfRule>
    <cfRule type="containsText" dxfId="37" priority="55" stopIfTrue="1" operator="containsText" text="ALERTA">
      <formula>NOT(ISERROR(SEARCH("ALERTA",AC56)))</formula>
    </cfRule>
    <cfRule type="containsText" dxfId="36" priority="56" stopIfTrue="1" operator="containsText" text="OK">
      <formula>NOT(ISERROR(SEARCH("OK",AC56)))</formula>
    </cfRule>
  </conditionalFormatting>
  <conditionalFormatting sqref="AC56">
    <cfRule type="dataBar" priority="57">
      <dataBar>
        <cfvo type="min"/>
        <cfvo type="max"/>
        <color rgb="FF638EC6"/>
      </dataBar>
    </cfRule>
  </conditionalFormatting>
  <conditionalFormatting sqref="AC57">
    <cfRule type="containsText" dxfId="35" priority="48" stopIfTrue="1" operator="containsText" text="EN TERMINO">
      <formula>NOT(ISERROR(SEARCH("EN TERMINO",AC57)))</formula>
    </cfRule>
    <cfRule type="containsText" priority="49" operator="containsText" text="AMARILLO">
      <formula>NOT(ISERROR(SEARCH("AMARILLO",AC57)))</formula>
    </cfRule>
    <cfRule type="containsText" dxfId="34" priority="50" stopIfTrue="1" operator="containsText" text="ALERTA">
      <formula>NOT(ISERROR(SEARCH("ALERTA",AC57)))</formula>
    </cfRule>
    <cfRule type="containsText" dxfId="33" priority="51" stopIfTrue="1" operator="containsText" text="OK">
      <formula>NOT(ISERROR(SEARCH("OK",AC57)))</formula>
    </cfRule>
  </conditionalFormatting>
  <conditionalFormatting sqref="AC57">
    <cfRule type="dataBar" priority="52">
      <dataBar>
        <cfvo type="min"/>
        <cfvo type="max"/>
        <color rgb="FF638EC6"/>
      </dataBar>
    </cfRule>
  </conditionalFormatting>
  <conditionalFormatting sqref="AC61:AC62">
    <cfRule type="containsText" dxfId="32" priority="43" stopIfTrue="1" operator="containsText" text="EN TERMINO">
      <formula>NOT(ISERROR(SEARCH("EN TERMINO",AC61)))</formula>
    </cfRule>
    <cfRule type="containsText" priority="44" operator="containsText" text="AMARILLO">
      <formula>NOT(ISERROR(SEARCH("AMARILLO",AC61)))</formula>
    </cfRule>
    <cfRule type="containsText" dxfId="31" priority="45" stopIfTrue="1" operator="containsText" text="ALERTA">
      <formula>NOT(ISERROR(SEARCH("ALERTA",AC61)))</formula>
    </cfRule>
    <cfRule type="containsText" dxfId="30" priority="46" stopIfTrue="1" operator="containsText" text="OK">
      <formula>NOT(ISERROR(SEARCH("OK",AC61)))</formula>
    </cfRule>
  </conditionalFormatting>
  <conditionalFormatting sqref="AC61:AC62">
    <cfRule type="dataBar" priority="47">
      <dataBar>
        <cfvo type="min"/>
        <cfvo type="max"/>
        <color rgb="FF638EC6"/>
      </dataBar>
    </cfRule>
  </conditionalFormatting>
  <conditionalFormatting sqref="AC64:AC67">
    <cfRule type="containsText" dxfId="29" priority="38" stopIfTrue="1" operator="containsText" text="EN TERMINO">
      <formula>NOT(ISERROR(SEARCH("EN TERMINO",AC64)))</formula>
    </cfRule>
    <cfRule type="containsText" priority="39" operator="containsText" text="AMARILLO">
      <formula>NOT(ISERROR(SEARCH("AMARILLO",AC64)))</formula>
    </cfRule>
    <cfRule type="containsText" dxfId="28" priority="40" stopIfTrue="1" operator="containsText" text="ALERTA">
      <formula>NOT(ISERROR(SEARCH("ALERTA",AC64)))</formula>
    </cfRule>
    <cfRule type="containsText" dxfId="27" priority="41" stopIfTrue="1" operator="containsText" text="OK">
      <formula>NOT(ISERROR(SEARCH("OK",AC64)))</formula>
    </cfRule>
  </conditionalFormatting>
  <conditionalFormatting sqref="AC64:AC67">
    <cfRule type="dataBar" priority="42">
      <dataBar>
        <cfvo type="min"/>
        <cfvo type="max"/>
        <color rgb="FF638EC6"/>
      </dataBar>
    </cfRule>
  </conditionalFormatting>
  <conditionalFormatting sqref="AC68:AC72">
    <cfRule type="containsText" dxfId="26" priority="33" stopIfTrue="1" operator="containsText" text="EN TERMINO">
      <formula>NOT(ISERROR(SEARCH("EN TERMINO",AC68)))</formula>
    </cfRule>
    <cfRule type="containsText" priority="34" operator="containsText" text="AMARILLO">
      <formula>NOT(ISERROR(SEARCH("AMARILLO",AC68)))</formula>
    </cfRule>
    <cfRule type="containsText" dxfId="25" priority="35" stopIfTrue="1" operator="containsText" text="ALERTA">
      <formula>NOT(ISERROR(SEARCH("ALERTA",AC68)))</formula>
    </cfRule>
    <cfRule type="containsText" dxfId="24" priority="36" stopIfTrue="1" operator="containsText" text="OK">
      <formula>NOT(ISERROR(SEARCH("OK",AC68)))</formula>
    </cfRule>
  </conditionalFormatting>
  <conditionalFormatting sqref="AC68:AC72">
    <cfRule type="dataBar" priority="37">
      <dataBar>
        <cfvo type="min"/>
        <cfvo type="max"/>
        <color rgb="FF638EC6"/>
      </dataBar>
    </cfRule>
  </conditionalFormatting>
  <conditionalFormatting sqref="AC58:AC60">
    <cfRule type="containsText" dxfId="23" priority="29" stopIfTrue="1" operator="containsText" text="EN TERMINO">
      <formula>NOT(ISERROR(SEARCH("EN TERMINO",AC58)))</formula>
    </cfRule>
    <cfRule type="containsText" priority="30" operator="containsText" text="AMARILLO">
      <formula>NOT(ISERROR(SEARCH("AMARILLO",AC58)))</formula>
    </cfRule>
    <cfRule type="containsText" dxfId="22" priority="31" stopIfTrue="1" operator="containsText" text="ALERTA">
      <formula>NOT(ISERROR(SEARCH("ALERTA",AC58)))</formula>
    </cfRule>
    <cfRule type="containsText" dxfId="21" priority="32" stopIfTrue="1" operator="containsText" text="OK">
      <formula>NOT(ISERROR(SEARCH("OK",AC58)))</formula>
    </cfRule>
  </conditionalFormatting>
  <conditionalFormatting sqref="AC84">
    <cfRule type="containsText" dxfId="20" priority="25" stopIfTrue="1" operator="containsText" text="EN TERMINO">
      <formula>NOT(ISERROR(SEARCH("EN TERMINO",AC84)))</formula>
    </cfRule>
    <cfRule type="containsText" priority="26" operator="containsText" text="AMARILLO">
      <formula>NOT(ISERROR(SEARCH("AMARILLO",AC84)))</formula>
    </cfRule>
    <cfRule type="containsText" dxfId="19" priority="27" stopIfTrue="1" operator="containsText" text="ALERTA">
      <formula>NOT(ISERROR(SEARCH("ALERTA",AC84)))</formula>
    </cfRule>
    <cfRule type="containsText" dxfId="18" priority="28" stopIfTrue="1" operator="containsText" text="OK">
      <formula>NOT(ISERROR(SEARCH("OK",AC84)))</formula>
    </cfRule>
  </conditionalFormatting>
  <conditionalFormatting sqref="AC63">
    <cfRule type="containsText" dxfId="17" priority="21" stopIfTrue="1" operator="containsText" text="EN TERMINO">
      <formula>NOT(ISERROR(SEARCH("EN TERMINO",AC63)))</formula>
    </cfRule>
    <cfRule type="containsText" priority="22" operator="containsText" text="AMARILLO">
      <formula>NOT(ISERROR(SEARCH("AMARILLO",AC63)))</formula>
    </cfRule>
    <cfRule type="containsText" dxfId="16" priority="23" stopIfTrue="1" operator="containsText" text="ALERTA">
      <formula>NOT(ISERROR(SEARCH("ALERTA",AC63)))</formula>
    </cfRule>
    <cfRule type="containsText" dxfId="15" priority="24" stopIfTrue="1" operator="containsText" text="OK">
      <formula>NOT(ISERROR(SEARCH("OK",AC63)))</formula>
    </cfRule>
  </conditionalFormatting>
  <conditionalFormatting sqref="AC82:AC83">
    <cfRule type="containsText" dxfId="14" priority="17" stopIfTrue="1" operator="containsText" text="EN TERMINO">
      <formula>NOT(ISERROR(SEARCH("EN TERMINO",AC82)))</formula>
    </cfRule>
    <cfRule type="containsText" priority="18" operator="containsText" text="AMARILLO">
      <formula>NOT(ISERROR(SEARCH("AMARILLO",AC82)))</formula>
    </cfRule>
    <cfRule type="containsText" dxfId="13" priority="19" stopIfTrue="1" operator="containsText" text="ALERTA">
      <formula>NOT(ISERROR(SEARCH("ALERTA",AC82)))</formula>
    </cfRule>
    <cfRule type="containsText" dxfId="12" priority="20" stopIfTrue="1" operator="containsText" text="OK">
      <formula>NOT(ISERROR(SEARCH("OK",AC82)))</formula>
    </cfRule>
  </conditionalFormatting>
  <conditionalFormatting sqref="AC73:AC81">
    <cfRule type="containsText" dxfId="11" priority="13" stopIfTrue="1" operator="containsText" text="EN TERMINO">
      <formula>NOT(ISERROR(SEARCH("EN TERMINO",AC73)))</formula>
    </cfRule>
    <cfRule type="containsText" priority="14" operator="containsText" text="AMARILLO">
      <formula>NOT(ISERROR(SEARCH("AMARILLO",AC73)))</formula>
    </cfRule>
    <cfRule type="containsText" dxfId="10" priority="15" stopIfTrue="1" operator="containsText" text="ALERTA">
      <formula>NOT(ISERROR(SEARCH("ALERTA",AC73)))</formula>
    </cfRule>
    <cfRule type="containsText" dxfId="9" priority="16" stopIfTrue="1" operator="containsText" text="OK">
      <formula>NOT(ISERROR(SEARCH("OK",AC73)))</formula>
    </cfRule>
  </conditionalFormatting>
  <conditionalFormatting sqref="AC85:AC86">
    <cfRule type="containsText" dxfId="8" priority="9" stopIfTrue="1" operator="containsText" text="EN TERMINO">
      <formula>NOT(ISERROR(SEARCH("EN TERMINO",AC85)))</formula>
    </cfRule>
    <cfRule type="containsText" priority="10" operator="containsText" text="AMARILLO">
      <formula>NOT(ISERROR(SEARCH("AMARILLO",AC85)))</formula>
    </cfRule>
    <cfRule type="containsText" dxfId="7" priority="11" stopIfTrue="1" operator="containsText" text="ALERTA">
      <formula>NOT(ISERROR(SEARCH("ALERTA",AC85)))</formula>
    </cfRule>
    <cfRule type="containsText" dxfId="6" priority="12" stopIfTrue="1" operator="containsText" text="OK">
      <formula>NOT(ISERROR(SEARCH("OK",AC85)))</formula>
    </cfRule>
  </conditionalFormatting>
  <conditionalFormatting sqref="AC88:AC95">
    <cfRule type="containsText" dxfId="5" priority="5" stopIfTrue="1" operator="containsText" text="EN TERMINO">
      <formula>NOT(ISERROR(SEARCH("EN TERMINO",AC88)))</formula>
    </cfRule>
    <cfRule type="containsText" priority="6" operator="containsText" text="AMARILLO">
      <formula>NOT(ISERROR(SEARCH("AMARILLO",AC88)))</formula>
    </cfRule>
    <cfRule type="containsText" dxfId="4" priority="7" stopIfTrue="1" operator="containsText" text="ALERTA">
      <formula>NOT(ISERROR(SEARCH("ALERTA",AC88)))</formula>
    </cfRule>
    <cfRule type="containsText" dxfId="3" priority="8" stopIfTrue="1" operator="containsText" text="OK">
      <formula>NOT(ISERROR(SEARCH("OK",AC88)))</formula>
    </cfRule>
  </conditionalFormatting>
  <conditionalFormatting sqref="AC87">
    <cfRule type="containsText" dxfId="2" priority="1" stopIfTrue="1" operator="containsText" text="EN TERMINO">
      <formula>NOT(ISERROR(SEARCH("EN TERMINO",AC87)))</formula>
    </cfRule>
    <cfRule type="containsText" priority="2" operator="containsText" text="AMARILLO">
      <formula>NOT(ISERROR(SEARCH("AMARILLO",AC87)))</formula>
    </cfRule>
    <cfRule type="containsText" dxfId="1" priority="3" stopIfTrue="1" operator="containsText" text="ALERTA">
      <formula>NOT(ISERROR(SEARCH("ALERTA",AC87)))</formula>
    </cfRule>
    <cfRule type="containsText" dxfId="0" priority="4" stopIfTrue="1" operator="containsText" text="OK">
      <formula>NOT(ISERROR(SEARCH("OK",AC87)))</formula>
    </cfRule>
  </conditionalFormatting>
  <dataValidations count="9">
    <dataValidation type="textLength" allowBlank="1" showInputMessage="1" showErrorMessage="1" errorTitle="Entrada no válida" error="Escriba un texto  Maximo 500 Caracteres" promptTitle="Cualquier contenido Maximo 500 Caracteres" sqref="J39:K45 I46:K49">
      <formula1>0</formula1>
      <formula2>500</formula2>
    </dataValidation>
    <dataValidation type="date" allowBlank="1" showInputMessage="1" errorTitle="Entrada no válida" error="Por favor escriba una fecha válida (AAAA/MM/DD)" promptTitle="Ingrese una fecha (AAAA/MM/DD)" sqref="V39:W49 V53:W55">
      <formula1>1900/1/1</formula1>
      <formula2>3000/1/1</formula2>
    </dataValidation>
    <dataValidation type="textLength" allowBlank="1" showInputMessage="1" showErrorMessage="1" errorTitle="Entrada no válida" error="Escriba un texto  Maximo 200 Caracteres" promptTitle="Cualquier contenido Maximo 200 Caracteres" sqref="U39:U49 U53:U55">
      <formula1>0</formula1>
      <formula2>200</formula2>
    </dataValidation>
    <dataValidation type="decimal" allowBlank="1" showInputMessage="1" showErrorMessage="1" errorTitle="Entrada no válida" error="Por favor escriba un número" promptTitle="Escriba un número en esta casilla" sqref="M39:M49">
      <formula1>-999999</formula1>
      <formula2>999999</formula2>
    </dataValidation>
    <dataValidation type="textLength" allowBlank="1" showInputMessage="1" showErrorMessage="1" errorTitle="Entrada no válida" error="Escriba un texto  Maximo 100 Caracteres" promptTitle="Cualquier contenido Maximo 100 Caracteres" sqref="L39:L49 P39:P49 L53:L55 P53:P55">
      <formula1>0</formula1>
      <formula2>100</formula2>
    </dataValidation>
    <dataValidation type="decimal" allowBlank="1" showInputMessage="1" showErrorMessage="1" errorTitle="Entrada no válida" error="Por favor escriba un número" promptTitle="Escriba un número en esta casilla" sqref="A39:A49">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F39:F49">
      <formula1>$A$350990:$A$351004</formula1>
    </dataValidation>
    <dataValidation type="textLength" allowBlank="1" showInputMessage="1" showErrorMessage="1" errorTitle="Entrada no válida" error="Escriba un texto  Maximo 20 Caracteres" promptTitle="Cualquier contenido Maximo 20 Caracteres" sqref="G39:G49 I39:I45 G56 I56">
      <formula1>0</formula1>
      <formula2>20</formula2>
    </dataValidation>
    <dataValidation type="list" allowBlank="1" showInputMessage="1" showErrorMessage="1" sqref="N5:N55">
      <formula1>"Correctiva, Preventiva, Acción de mejora"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2" workbookViewId="0">
      <selection activeCell="E13" sqref="E13"/>
    </sheetView>
  </sheetViews>
  <sheetFormatPr baseColWidth="10" defaultRowHeight="15" x14ac:dyDescent="0.25"/>
  <cols>
    <col min="1" max="1" width="40.140625" customWidth="1"/>
    <col min="3" max="3" width="10.5703125" customWidth="1"/>
    <col min="4" max="4" width="9" customWidth="1"/>
    <col min="5" max="5" width="11.140625" customWidth="1"/>
    <col min="6" max="6" width="9.28515625" customWidth="1"/>
    <col min="9" max="9" width="12.42578125" customWidth="1"/>
  </cols>
  <sheetData>
    <row r="1" spans="1:9" ht="15.75" customHeight="1" thickBot="1" x14ac:dyDescent="0.3">
      <c r="A1" s="180" t="s">
        <v>579</v>
      </c>
      <c r="B1" s="181" t="s">
        <v>580</v>
      </c>
      <c r="C1" s="182" t="s">
        <v>581</v>
      </c>
      <c r="D1" s="183"/>
      <c r="E1" s="183"/>
      <c r="F1" s="184"/>
      <c r="G1" s="183"/>
      <c r="H1" s="183"/>
      <c r="I1" s="185"/>
    </row>
    <row r="2" spans="1:9" ht="41.25" customHeight="1" thickTop="1" thickBot="1" x14ac:dyDescent="0.3">
      <c r="A2" s="186"/>
      <c r="B2" s="187"/>
      <c r="C2" s="188"/>
      <c r="D2" s="189" t="s">
        <v>582</v>
      </c>
      <c r="E2" s="190" t="s">
        <v>583</v>
      </c>
      <c r="F2" s="191" t="s">
        <v>584</v>
      </c>
      <c r="G2" s="192" t="s">
        <v>585</v>
      </c>
      <c r="H2" s="193" t="s">
        <v>586</v>
      </c>
      <c r="I2" s="193" t="s">
        <v>587</v>
      </c>
    </row>
    <row r="3" spans="1:9" ht="15" customHeight="1" thickTop="1" thickBot="1" x14ac:dyDescent="0.3">
      <c r="A3" s="194" t="s">
        <v>588</v>
      </c>
      <c r="B3" s="195">
        <v>3</v>
      </c>
      <c r="C3" s="196">
        <v>3</v>
      </c>
      <c r="D3" s="197">
        <v>3</v>
      </c>
      <c r="E3" s="198"/>
      <c r="F3" s="199"/>
      <c r="G3" s="199"/>
      <c r="H3" s="198"/>
      <c r="I3" s="200"/>
    </row>
    <row r="4" spans="1:9" ht="15" customHeight="1" thickBot="1" x14ac:dyDescent="0.3">
      <c r="A4" s="201" t="s">
        <v>589</v>
      </c>
      <c r="B4" s="202">
        <v>21</v>
      </c>
      <c r="C4" s="202">
        <v>31</v>
      </c>
      <c r="D4" s="203">
        <v>30</v>
      </c>
      <c r="E4" s="203">
        <v>1</v>
      </c>
      <c r="F4" s="204"/>
      <c r="G4" s="204"/>
      <c r="H4" s="203"/>
      <c r="I4" s="202"/>
    </row>
    <row r="5" spans="1:9" ht="15" customHeight="1" thickBot="1" x14ac:dyDescent="0.3">
      <c r="A5" s="205" t="s">
        <v>590</v>
      </c>
      <c r="B5" s="206">
        <v>3</v>
      </c>
      <c r="C5" s="206">
        <v>3</v>
      </c>
      <c r="D5" s="197">
        <v>1</v>
      </c>
      <c r="E5" s="206">
        <v>2</v>
      </c>
      <c r="F5" s="199"/>
      <c r="G5" s="199"/>
      <c r="H5" s="206"/>
      <c r="I5" s="199"/>
    </row>
    <row r="6" spans="1:9" ht="15" customHeight="1" thickBot="1" x14ac:dyDescent="0.3">
      <c r="A6" s="201" t="s">
        <v>591</v>
      </c>
      <c r="B6" s="202">
        <v>11</v>
      </c>
      <c r="C6" s="202">
        <v>11</v>
      </c>
      <c r="D6" s="204">
        <v>6</v>
      </c>
      <c r="E6" s="202">
        <v>5</v>
      </c>
      <c r="F6" s="202"/>
      <c r="G6" s="202"/>
      <c r="H6" s="202"/>
      <c r="I6" s="202"/>
    </row>
    <row r="7" spans="1:9" ht="15" customHeight="1" thickBot="1" x14ac:dyDescent="0.3">
      <c r="A7" s="207" t="s">
        <v>592</v>
      </c>
      <c r="B7" s="206">
        <v>1</v>
      </c>
      <c r="C7" s="206">
        <v>3</v>
      </c>
      <c r="D7" s="199"/>
      <c r="E7" s="206">
        <v>1</v>
      </c>
      <c r="F7" s="206">
        <v>2</v>
      </c>
      <c r="G7" s="206"/>
      <c r="H7" s="206"/>
      <c r="I7" s="206"/>
    </row>
    <row r="8" spans="1:9" ht="15" customHeight="1" thickBot="1" x14ac:dyDescent="0.3">
      <c r="A8" s="208" t="s">
        <v>593</v>
      </c>
      <c r="B8" s="202">
        <v>16</v>
      </c>
      <c r="C8" s="202">
        <v>40</v>
      </c>
      <c r="D8" s="209"/>
      <c r="E8" s="202">
        <v>15</v>
      </c>
      <c r="F8" s="202">
        <v>16</v>
      </c>
      <c r="G8" s="202">
        <v>9</v>
      </c>
      <c r="H8" s="202"/>
      <c r="I8" s="202"/>
    </row>
    <row r="9" spans="1:9" ht="15" customHeight="1" thickBot="1" x14ac:dyDescent="0.3">
      <c r="A9" s="210" t="s">
        <v>594</v>
      </c>
      <c r="B9" s="211">
        <f>SUM(B3:B8)</f>
        <v>55</v>
      </c>
      <c r="C9" s="211">
        <f>SUM(C3:C8)</f>
        <v>91</v>
      </c>
      <c r="D9" s="211">
        <f>SUM(D3:D7)</f>
        <v>40</v>
      </c>
      <c r="E9" s="211">
        <f>SUM(E3:E8)</f>
        <v>24</v>
      </c>
      <c r="F9" s="211">
        <f>SUM(F3:F8)</f>
        <v>18</v>
      </c>
      <c r="G9" s="211">
        <v>12</v>
      </c>
      <c r="H9" s="211">
        <f>SUM(H3:H7)</f>
        <v>0</v>
      </c>
      <c r="I9" s="211">
        <f>SUM(I3:I7)</f>
        <v>0</v>
      </c>
    </row>
    <row r="10" spans="1:9" ht="15" customHeight="1" thickBot="1" x14ac:dyDescent="0.3">
      <c r="A10" s="212"/>
      <c r="B10" s="209"/>
      <c r="C10" s="209"/>
      <c r="D10" s="213">
        <f>D9/C9</f>
        <v>0.43956043956043955</v>
      </c>
      <c r="E10" s="213">
        <f>E9/C9</f>
        <v>0.26373626373626374</v>
      </c>
      <c r="F10" s="213">
        <f>F9/C9</f>
        <v>0.19780219780219779</v>
      </c>
      <c r="G10" s="213">
        <f>G9/C9</f>
        <v>0.13186813186813187</v>
      </c>
      <c r="H10" s="213">
        <f>H9/C9</f>
        <v>0</v>
      </c>
      <c r="I10" s="213">
        <f>I9/C9</f>
        <v>0</v>
      </c>
    </row>
    <row r="12" spans="1:9" x14ac:dyDescent="0.25">
      <c r="A12" t="s">
        <v>595</v>
      </c>
    </row>
  </sheetData>
  <mergeCells count="3">
    <mergeCell ref="A1:A2"/>
    <mergeCell ref="B1:B2"/>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CB-0402F_P.MEJORAMIENTOaMAYO20</vt:lpstr>
      <vt:lpstr>RESUMÉN_NOVI2020</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Carlos</dc:creator>
  <cp:lastModifiedBy>Luis Carlos</cp:lastModifiedBy>
  <dcterms:created xsi:type="dcterms:W3CDTF">2021-01-14T21:39:09Z</dcterms:created>
  <dcterms:modified xsi:type="dcterms:W3CDTF">2021-01-14T21:42:10Z</dcterms:modified>
</cp:coreProperties>
</file>