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Z:\ARCHIVOS 2021\Seguimiento Planes de Mejoramiento 2021\PLANES INTERNOS\2. Abiertos\6. Diciembre 2021\"/>
    </mc:Choice>
  </mc:AlternateContent>
  <xr:revisionPtr revIDLastSave="1" documentId="13_ncr:1_{AA1D6E33-44DA-4896-818D-6B618FF1E681}" xr6:coauthVersionLast="47" xr6:coauthVersionMax="47" xr10:uidLastSave="{52CB3250-9C01-4A92-8F65-A9986A3655B6}"/>
  <bookViews>
    <workbookView xWindow="-120" yWindow="-120" windowWidth="24240" windowHeight="13140" tabRatio="437" firstSheet="1" activeTab="1" xr2:uid="{00000000-000D-0000-FFFF-FFFF00000000}"/>
  </bookViews>
  <sheets>
    <sheet name="MATRIZ SEGUMIENTO" sheetId="3" r:id="rId1"/>
    <sheet name="SCI- 2021" sheetId="8" r:id="rId2"/>
  </sheets>
  <externalReferences>
    <externalReference r:id="rId3"/>
  </externalReferences>
  <definedNames>
    <definedName name="_xlnm._FilterDatabase" localSheetId="0" hidden="1">'MATRIZ SEGUMIENTO'!$A$3:$BU$147</definedName>
    <definedName name="_xlnm._FilterDatabase" localSheetId="1" hidden="1">'SCI- 2021'!$A$3:$BL$3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21" i="8" l="1"/>
  <c r="AT21" i="8"/>
  <c r="AU21" i="8" s="1"/>
  <c r="AV21" i="8" s="1"/>
  <c r="AY5" i="8"/>
  <c r="AT12" i="8" l="1"/>
  <c r="AU12" i="8" s="1"/>
  <c r="AY11" i="8"/>
  <c r="AT11" i="8"/>
  <c r="AU11" i="8" s="1"/>
  <c r="AV11" i="8" s="1"/>
  <c r="AT8" i="8"/>
  <c r="AU8" i="8" s="1"/>
  <c r="AV8" i="8" s="1"/>
  <c r="AT6" i="8"/>
  <c r="AU6" i="8" s="1"/>
  <c r="AV6" i="8" s="1"/>
  <c r="AV12" i="8" l="1"/>
  <c r="AY12" i="8"/>
  <c r="AY6" i="8"/>
  <c r="AY8" i="8"/>
  <c r="AK6" i="3"/>
  <c r="AT17" i="8" l="1"/>
  <c r="AU17" i="8" s="1"/>
  <c r="AV17" i="8" s="1"/>
  <c r="AT15" i="8"/>
  <c r="AU15" i="8" s="1"/>
  <c r="AV15" i="8" s="1"/>
  <c r="AT23" i="8"/>
  <c r="AU23" i="8" s="1"/>
  <c r="AT13" i="8"/>
  <c r="AU13" i="8" s="1"/>
  <c r="AV13" i="8" s="1"/>
  <c r="AY9" i="8"/>
  <c r="BJ9" i="8" s="1"/>
  <c r="AT9" i="8"/>
  <c r="AU9" i="8" s="1"/>
  <c r="AV9" i="8" s="1"/>
  <c r="BJ21" i="8"/>
  <c r="BJ20" i="8"/>
  <c r="BJ19" i="8"/>
  <c r="BJ18" i="8"/>
  <c r="BJ12" i="8"/>
  <c r="BJ11" i="8"/>
  <c r="BJ6" i="8"/>
  <c r="BJ8" i="8"/>
  <c r="AT7" i="8"/>
  <c r="AU7" i="8" s="1"/>
  <c r="AT5" i="8"/>
  <c r="AU5" i="8" s="1"/>
  <c r="BJ5" i="8" s="1"/>
  <c r="AY127" i="3"/>
  <c r="BS127" i="3" s="1"/>
  <c r="AT137" i="3"/>
  <c r="AU137" i="3" s="1"/>
  <c r="AT136" i="3"/>
  <c r="AU136" i="3" s="1"/>
  <c r="AV136" i="3" s="1"/>
  <c r="AT135" i="3"/>
  <c r="AU135" i="3" s="1"/>
  <c r="AV135" i="3" s="1"/>
  <c r="AT134" i="3"/>
  <c r="AU134" i="3" s="1"/>
  <c r="AV134" i="3" s="1"/>
  <c r="AT133" i="3"/>
  <c r="AU133" i="3" s="1"/>
  <c r="AT132" i="3"/>
  <c r="AU132" i="3" s="1"/>
  <c r="AV132" i="3" s="1"/>
  <c r="AT130" i="3"/>
  <c r="AU130" i="3" s="1"/>
  <c r="AV130" i="3" s="1"/>
  <c r="AT127" i="3"/>
  <c r="AU127" i="3" s="1"/>
  <c r="AV127" i="3" s="1"/>
  <c r="AY13" i="8" l="1"/>
  <c r="BJ13" i="8" s="1"/>
  <c r="AV137" i="3"/>
  <c r="AY137" i="3"/>
  <c r="BS137" i="3" s="1"/>
  <c r="AV23" i="8"/>
  <c r="AY23" i="8"/>
  <c r="BJ23" i="8" s="1"/>
  <c r="AY135" i="3"/>
  <c r="BS135" i="3" s="1"/>
  <c r="AV7" i="8"/>
  <c r="AY7" i="8"/>
  <c r="BJ7" i="8" s="1"/>
  <c r="AY136" i="3"/>
  <c r="BS136" i="3" s="1"/>
  <c r="AY130" i="3"/>
  <c r="BS130" i="3" s="1"/>
  <c r="AY15" i="8"/>
  <c r="BJ15" i="8" s="1"/>
  <c r="AY132" i="3"/>
  <c r="BS132" i="3" s="1"/>
  <c r="AY134" i="3"/>
  <c r="BS134" i="3" s="1"/>
  <c r="AY17" i="8"/>
  <c r="BJ17" i="8" s="1"/>
  <c r="AV133" i="3"/>
  <c r="AY133" i="3"/>
  <c r="BS133" i="3" s="1"/>
  <c r="AV5" i="8"/>
  <c r="BC113" i="3"/>
  <c r="BH102" i="3"/>
  <c r="BS102" i="3" s="1"/>
  <c r="BC95" i="3"/>
  <c r="BD95" i="3" s="1"/>
  <c r="BE95" i="3" s="1"/>
  <c r="BC96" i="3"/>
  <c r="BD96" i="3" s="1"/>
  <c r="BC97" i="3"/>
  <c r="BD97" i="3"/>
  <c r="BE97" i="3" s="1"/>
  <c r="BC98" i="3"/>
  <c r="BD98" i="3" s="1"/>
  <c r="BC99" i="3"/>
  <c r="BD99" i="3" s="1"/>
  <c r="BC100" i="3"/>
  <c r="BD100" i="3" s="1"/>
  <c r="BE100" i="3" s="1"/>
  <c r="BC101" i="3"/>
  <c r="BD101" i="3"/>
  <c r="BE101" i="3" s="1"/>
  <c r="BC102" i="3"/>
  <c r="BD102" i="3" s="1"/>
  <c r="BE102" i="3" s="1"/>
  <c r="BC103" i="3"/>
  <c r="BD103" i="3" s="1"/>
  <c r="BE103" i="3" s="1"/>
  <c r="BC104" i="3"/>
  <c r="BD104" i="3" s="1"/>
  <c r="BC105" i="3"/>
  <c r="BD105" i="3"/>
  <c r="BE105" i="3" s="1"/>
  <c r="BC106" i="3"/>
  <c r="BD106" i="3" s="1"/>
  <c r="BC107" i="3"/>
  <c r="BD107" i="3" s="1"/>
  <c r="BC108" i="3"/>
  <c r="BD108" i="3" s="1"/>
  <c r="BE108" i="3" s="1"/>
  <c r="BC94" i="3"/>
  <c r="BD94" i="3" s="1"/>
  <c r="BE94" i="3" s="1"/>
  <c r="BE99" i="3" l="1"/>
  <c r="BH99" i="3"/>
  <c r="BS99" i="3" s="1"/>
  <c r="BH98" i="3"/>
  <c r="BS98" i="3" s="1"/>
  <c r="BE98" i="3"/>
  <c r="BE107" i="3"/>
  <c r="BH107" i="3"/>
  <c r="BS107" i="3" s="1"/>
  <c r="BE104" i="3"/>
  <c r="BH104" i="3"/>
  <c r="BS104" i="3" s="1"/>
  <c r="BE96" i="3"/>
  <c r="BH96" i="3"/>
  <c r="BS96" i="3" s="1"/>
  <c r="BH106" i="3"/>
  <c r="BS106" i="3" s="1"/>
  <c r="BE106" i="3"/>
  <c r="BH94" i="3"/>
  <c r="BS94" i="3" s="1"/>
  <c r="BH108" i="3"/>
  <c r="BS108" i="3" s="1"/>
  <c r="BH100" i="3"/>
  <c r="BS100" i="3" s="1"/>
  <c r="BH101" i="3"/>
  <c r="BS101" i="3" s="1"/>
  <c r="BH105" i="3"/>
  <c r="BS105" i="3" s="1"/>
  <c r="BH97" i="3"/>
  <c r="BS97" i="3" s="1"/>
  <c r="BH103" i="3"/>
  <c r="BS103" i="3" s="1"/>
  <c r="BH95" i="3"/>
  <c r="BS95" i="3" s="1"/>
  <c r="BS62" i="3"/>
  <c r="BS69" i="3"/>
  <c r="BS70" i="3"/>
  <c r="BS84" i="3"/>
  <c r="BH84" i="3"/>
  <c r="BH83" i="3"/>
  <c r="BS83" i="3" s="1"/>
  <c r="BH82" i="3"/>
  <c r="BS82" i="3" s="1"/>
  <c r="BH81" i="3"/>
  <c r="BS81" i="3" s="1"/>
  <c r="BH80" i="3"/>
  <c r="BS80" i="3" s="1"/>
  <c r="BH79" i="3"/>
  <c r="BS79" i="3" s="1"/>
  <c r="BH73" i="3"/>
  <c r="BS73" i="3" s="1"/>
  <c r="BH72" i="3"/>
  <c r="BS72" i="3" s="1"/>
  <c r="BH71" i="3"/>
  <c r="BS71" i="3" s="1"/>
  <c r="BH70" i="3"/>
  <c r="BH69" i="3"/>
  <c r="BH68" i="3"/>
  <c r="BS68" i="3" s="1"/>
  <c r="BH67" i="3"/>
  <c r="BS67" i="3" s="1"/>
  <c r="BH66" i="3"/>
  <c r="BS66" i="3" s="1"/>
  <c r="BH65" i="3"/>
  <c r="BS65" i="3" s="1"/>
  <c r="BH63" i="3"/>
  <c r="BS63" i="3" s="1"/>
  <c r="BH62" i="3"/>
  <c r="BH61" i="3"/>
  <c r="BS61" i="3" s="1"/>
  <c r="BH60" i="3"/>
  <c r="BS60" i="3" s="1"/>
  <c r="BH36" i="3"/>
  <c r="BS36" i="3" s="1"/>
  <c r="BC78" i="3"/>
  <c r="BD78" i="3" s="1"/>
  <c r="BE78" i="3" s="1"/>
  <c r="BC77" i="3"/>
  <c r="BD77" i="3" s="1"/>
  <c r="BE77" i="3" s="1"/>
  <c r="BC76" i="3"/>
  <c r="BD76" i="3" s="1"/>
  <c r="BE76" i="3" s="1"/>
  <c r="BC75" i="3"/>
  <c r="BD75" i="3" s="1"/>
  <c r="BE75" i="3" s="1"/>
  <c r="BC74" i="3"/>
  <c r="BD74" i="3" s="1"/>
  <c r="BE74" i="3" s="1"/>
  <c r="BC64" i="3"/>
  <c r="BD64" i="3" s="1"/>
  <c r="BE64" i="3" s="1"/>
  <c r="BC38" i="3"/>
  <c r="BD38" i="3" s="1"/>
  <c r="BE38" i="3" s="1"/>
  <c r="BC39" i="3"/>
  <c r="BD39" i="3" s="1"/>
  <c r="BE39" i="3" s="1"/>
  <c r="BC40" i="3"/>
  <c r="BD40" i="3" s="1"/>
  <c r="BE40" i="3" s="1"/>
  <c r="BC41" i="3"/>
  <c r="BD41" i="3" s="1"/>
  <c r="BE41" i="3" s="1"/>
  <c r="BC42" i="3"/>
  <c r="BD42" i="3" s="1"/>
  <c r="BE42" i="3" s="1"/>
  <c r="BC43" i="3"/>
  <c r="BD43" i="3" s="1"/>
  <c r="BE43" i="3" s="1"/>
  <c r="BC44" i="3"/>
  <c r="BD44" i="3" s="1"/>
  <c r="BE44" i="3" s="1"/>
  <c r="BC45" i="3"/>
  <c r="BD45" i="3" s="1"/>
  <c r="BE45" i="3" s="1"/>
  <c r="BC46" i="3"/>
  <c r="BD46" i="3" s="1"/>
  <c r="BE46" i="3" s="1"/>
  <c r="BC47" i="3"/>
  <c r="BD47" i="3" s="1"/>
  <c r="BE47" i="3" s="1"/>
  <c r="BC48" i="3"/>
  <c r="BD48" i="3" s="1"/>
  <c r="BE48" i="3" s="1"/>
  <c r="BC49" i="3"/>
  <c r="BD49" i="3" s="1"/>
  <c r="BE49" i="3" s="1"/>
  <c r="BC50" i="3"/>
  <c r="BD50" i="3" s="1"/>
  <c r="BE50" i="3" s="1"/>
  <c r="BC51" i="3"/>
  <c r="BD51" i="3" s="1"/>
  <c r="BE51" i="3" s="1"/>
  <c r="BC52" i="3"/>
  <c r="BD52" i="3" s="1"/>
  <c r="BE52" i="3" s="1"/>
  <c r="BC53" i="3"/>
  <c r="BD53" i="3" s="1"/>
  <c r="BE53" i="3" s="1"/>
  <c r="BC54" i="3"/>
  <c r="BD54" i="3" s="1"/>
  <c r="BE54" i="3" s="1"/>
  <c r="BC55" i="3"/>
  <c r="BD55" i="3" s="1"/>
  <c r="BE55" i="3" s="1"/>
  <c r="BC56" i="3"/>
  <c r="BD56" i="3" s="1"/>
  <c r="BE56" i="3" s="1"/>
  <c r="BC57" i="3"/>
  <c r="BD57" i="3" s="1"/>
  <c r="BE57" i="3" s="1"/>
  <c r="BC58" i="3"/>
  <c r="BD58" i="3" s="1"/>
  <c r="BE58" i="3" s="1"/>
  <c r="BC59" i="3"/>
  <c r="BD59" i="3" s="1"/>
  <c r="BE59" i="3" s="1"/>
  <c r="BC37" i="3"/>
  <c r="BD37" i="3" s="1"/>
  <c r="BE37" i="3" s="1"/>
  <c r="AT30" i="3"/>
  <c r="AU30" i="3" s="1"/>
  <c r="AV30" i="3" s="1"/>
  <c r="AT29" i="3"/>
  <c r="AU29" i="3" s="1"/>
  <c r="AV29" i="3" s="1"/>
  <c r="AT26" i="3"/>
  <c r="AU26" i="3" s="1"/>
  <c r="AV26" i="3" s="1"/>
  <c r="AY21" i="3"/>
  <c r="AT21" i="3"/>
  <c r="AT20" i="3"/>
  <c r="AU20" i="3"/>
  <c r="AV20" i="3" s="1"/>
  <c r="AU21" i="3"/>
  <c r="AV21" i="3" s="1"/>
  <c r="AT19" i="3"/>
  <c r="AU19" i="3" s="1"/>
  <c r="AT16" i="3"/>
  <c r="AU16" i="3" s="1"/>
  <c r="AV16" i="3" s="1"/>
  <c r="AT14" i="3"/>
  <c r="AU14" i="3" s="1"/>
  <c r="AV14" i="3" s="1"/>
  <c r="AT15" i="3"/>
  <c r="AU15" i="3" s="1"/>
  <c r="AV15" i="3" s="1"/>
  <c r="AT13" i="3"/>
  <c r="AU13" i="3" s="1"/>
  <c r="AV13" i="3" s="1"/>
  <c r="AT11" i="3"/>
  <c r="AU11" i="3" s="1"/>
  <c r="AV11" i="3" s="1"/>
  <c r="AV19" i="3" l="1"/>
  <c r="AY19" i="3"/>
  <c r="AY20" i="3"/>
  <c r="AY26" i="3"/>
  <c r="AY29" i="3"/>
  <c r="AY16" i="3"/>
  <c r="AY30" i="3"/>
  <c r="AY15" i="3"/>
  <c r="AY13" i="3"/>
  <c r="AY14" i="3"/>
  <c r="AY11" i="3"/>
  <c r="BN126" i="3"/>
  <c r="BL126" i="3"/>
  <c r="BM126" i="3" s="1"/>
  <c r="BQ126" i="3" s="1"/>
  <c r="BN125" i="3"/>
  <c r="BL125" i="3"/>
  <c r="BM125" i="3" s="1"/>
  <c r="BQ125" i="3" s="1"/>
  <c r="BN124" i="3"/>
  <c r="BM124" i="3"/>
  <c r="BQ124" i="3" s="1"/>
  <c r="BL124" i="3"/>
  <c r="BN123" i="3"/>
  <c r="BL123" i="3"/>
  <c r="BM123" i="3" s="1"/>
  <c r="BQ123" i="3" s="1"/>
  <c r="BN122" i="3"/>
  <c r="BL122" i="3"/>
  <c r="BM122" i="3" s="1"/>
  <c r="BQ122" i="3" s="1"/>
  <c r="BN121" i="3"/>
  <c r="BL121" i="3"/>
  <c r="BM121" i="3" s="1"/>
  <c r="BQ121" i="3" s="1"/>
  <c r="BQ120" i="3"/>
  <c r="BN120" i="3"/>
  <c r="BM120" i="3"/>
  <c r="BL120" i="3"/>
  <c r="BN119" i="3"/>
  <c r="BL119" i="3"/>
  <c r="BM119" i="3" s="1"/>
  <c r="BQ119" i="3" s="1"/>
  <c r="BL118" i="3"/>
  <c r="BM118" i="3" s="1"/>
  <c r="BQ118" i="3" s="1"/>
  <c r="BL117" i="3"/>
  <c r="BM117" i="3" s="1"/>
  <c r="BL116" i="3"/>
  <c r="BM116" i="3" s="1"/>
  <c r="BL115" i="3"/>
  <c r="BM115" i="3" s="1"/>
  <c r="BN114" i="3"/>
  <c r="BL114" i="3"/>
  <c r="BM114" i="3" s="1"/>
  <c r="BQ114" i="3" s="1"/>
  <c r="BN113" i="3"/>
  <c r="BL113" i="3"/>
  <c r="BM113" i="3" s="1"/>
  <c r="BQ113" i="3" s="1"/>
  <c r="BQ112" i="3"/>
  <c r="BN112" i="3"/>
  <c r="BM112" i="3"/>
  <c r="BL112" i="3"/>
  <c r="BN111" i="3"/>
  <c r="BL111" i="3"/>
  <c r="BM111" i="3" s="1"/>
  <c r="BQ111" i="3" s="1"/>
  <c r="BN110" i="3"/>
  <c r="BL110" i="3"/>
  <c r="BM110" i="3" s="1"/>
  <c r="BQ110" i="3" s="1"/>
  <c r="BN109" i="3"/>
  <c r="BL109" i="3"/>
  <c r="BM109" i="3" s="1"/>
  <c r="BQ109" i="3" s="1"/>
  <c r="BI86" i="3"/>
  <c r="BI87" i="3" s="1"/>
  <c r="BL85" i="3"/>
  <c r="BM85" i="3" s="1"/>
  <c r="BN84" i="3"/>
  <c r="BM84" i="3"/>
  <c r="BQ84" i="3" s="1"/>
  <c r="BL84" i="3"/>
  <c r="BN83" i="3"/>
  <c r="BL83" i="3"/>
  <c r="BM83" i="3" s="1"/>
  <c r="BQ83" i="3" s="1"/>
  <c r="BN82" i="3"/>
  <c r="BL82" i="3"/>
  <c r="BM82" i="3" s="1"/>
  <c r="BQ82" i="3" s="1"/>
  <c r="BN81" i="3"/>
  <c r="BL81" i="3"/>
  <c r="BM81" i="3" s="1"/>
  <c r="BQ81" i="3" s="1"/>
  <c r="BN80" i="3"/>
  <c r="BL80" i="3"/>
  <c r="BM80" i="3" s="1"/>
  <c r="BQ80" i="3" s="1"/>
  <c r="BN79" i="3"/>
  <c r="BL79" i="3"/>
  <c r="BM79" i="3" s="1"/>
  <c r="BQ79" i="3" s="1"/>
  <c r="BN78" i="3"/>
  <c r="BL78" i="3"/>
  <c r="BM78" i="3" s="1"/>
  <c r="BQ78" i="3" s="1"/>
  <c r="BN77" i="3"/>
  <c r="BL77" i="3"/>
  <c r="BM77" i="3" s="1"/>
  <c r="BQ77" i="3" s="1"/>
  <c r="BN76" i="3"/>
  <c r="BL76" i="3"/>
  <c r="BM76" i="3" s="1"/>
  <c r="BQ76" i="3" s="1"/>
  <c r="BN75" i="3"/>
  <c r="BL75" i="3"/>
  <c r="BM75" i="3" s="1"/>
  <c r="BQ75" i="3" s="1"/>
  <c r="BN74" i="3"/>
  <c r="BL74" i="3"/>
  <c r="BM74" i="3" s="1"/>
  <c r="BQ74" i="3" s="1"/>
  <c r="BN73" i="3"/>
  <c r="BL73" i="3"/>
  <c r="BM73" i="3" s="1"/>
  <c r="BQ73" i="3" s="1"/>
  <c r="BN72" i="3"/>
  <c r="BL72" i="3"/>
  <c r="BM72" i="3" s="1"/>
  <c r="BQ72" i="3" s="1"/>
  <c r="BN71" i="3"/>
  <c r="BL71" i="3"/>
  <c r="BM71" i="3" s="1"/>
  <c r="BQ71" i="3" s="1"/>
  <c r="BN70" i="3"/>
  <c r="BL70" i="3"/>
  <c r="BM70" i="3" s="1"/>
  <c r="BQ70" i="3" s="1"/>
  <c r="BN69" i="3"/>
  <c r="BL69" i="3"/>
  <c r="BM69" i="3" s="1"/>
  <c r="BQ69" i="3" s="1"/>
  <c r="BN68" i="3"/>
  <c r="BL68" i="3"/>
  <c r="BM68" i="3" s="1"/>
  <c r="BQ68" i="3" s="1"/>
  <c r="BN67" i="3"/>
  <c r="BL67" i="3"/>
  <c r="BM67" i="3" s="1"/>
  <c r="BQ67" i="3" s="1"/>
  <c r="BN66" i="3"/>
  <c r="BL66" i="3"/>
  <c r="BM66" i="3" s="1"/>
  <c r="BQ66" i="3" s="1"/>
  <c r="BN65" i="3"/>
  <c r="BL65" i="3"/>
  <c r="BM65" i="3" s="1"/>
  <c r="BQ65" i="3" s="1"/>
  <c r="BQ64" i="3"/>
  <c r="BN64" i="3"/>
  <c r="BM64" i="3"/>
  <c r="BL64" i="3"/>
  <c r="BN63" i="3"/>
  <c r="BL63" i="3"/>
  <c r="BM63" i="3" s="1"/>
  <c r="BQ63" i="3" s="1"/>
  <c r="BN62" i="3"/>
  <c r="BL62" i="3"/>
  <c r="BM62" i="3" s="1"/>
  <c r="BQ62" i="3" s="1"/>
  <c r="BN61" i="3"/>
  <c r="BL61" i="3"/>
  <c r="BM61" i="3" s="1"/>
  <c r="BQ61" i="3" s="1"/>
  <c r="BN60" i="3"/>
  <c r="BL60" i="3"/>
  <c r="BM60" i="3" s="1"/>
  <c r="BQ60" i="3" s="1"/>
  <c r="BN59" i="3"/>
  <c r="BL59" i="3"/>
  <c r="BM59" i="3" s="1"/>
  <c r="BQ59" i="3" s="1"/>
  <c r="BN58" i="3"/>
  <c r="BM58" i="3"/>
  <c r="BQ58" i="3" s="1"/>
  <c r="BL58" i="3"/>
  <c r="BN57" i="3"/>
  <c r="BL57" i="3"/>
  <c r="BM57" i="3" s="1"/>
  <c r="BQ57" i="3" s="1"/>
  <c r="BN56" i="3"/>
  <c r="BL56" i="3"/>
  <c r="BM56" i="3" s="1"/>
  <c r="BQ56" i="3" s="1"/>
  <c r="BN55" i="3"/>
  <c r="BL55" i="3"/>
  <c r="BM55" i="3" s="1"/>
  <c r="BQ55" i="3" s="1"/>
  <c r="BN54" i="3"/>
  <c r="BL54" i="3"/>
  <c r="BM54" i="3" s="1"/>
  <c r="BQ54" i="3" s="1"/>
  <c r="BN53" i="3"/>
  <c r="BL53" i="3"/>
  <c r="BM53" i="3" s="1"/>
  <c r="BQ53" i="3" s="1"/>
  <c r="BN52" i="3"/>
  <c r="BL52" i="3"/>
  <c r="BM52" i="3" s="1"/>
  <c r="BQ52" i="3" s="1"/>
  <c r="BN51" i="3"/>
  <c r="BL51" i="3"/>
  <c r="BM51" i="3" s="1"/>
  <c r="BQ51" i="3" s="1"/>
  <c r="BN50" i="3"/>
  <c r="BL50" i="3"/>
  <c r="BM50" i="3" s="1"/>
  <c r="BQ50" i="3" s="1"/>
  <c r="BN49" i="3"/>
  <c r="BL49" i="3"/>
  <c r="BM49" i="3" s="1"/>
  <c r="BQ49" i="3" s="1"/>
  <c r="BN48" i="3"/>
  <c r="BL48" i="3"/>
  <c r="BM48" i="3" s="1"/>
  <c r="BQ48" i="3" s="1"/>
  <c r="BN47" i="3"/>
  <c r="BL47" i="3"/>
  <c r="BM47" i="3" s="1"/>
  <c r="BQ47" i="3" s="1"/>
  <c r="BN46" i="3"/>
  <c r="BM46" i="3"/>
  <c r="BQ46" i="3" s="1"/>
  <c r="BL46" i="3"/>
  <c r="BN45" i="3"/>
  <c r="BL45" i="3"/>
  <c r="BM45" i="3" s="1"/>
  <c r="BQ45" i="3" s="1"/>
  <c r="BN44" i="3"/>
  <c r="BL44" i="3"/>
  <c r="BM44" i="3" s="1"/>
  <c r="BQ44" i="3" s="1"/>
  <c r="BN43" i="3"/>
  <c r="BL43" i="3"/>
  <c r="BM43" i="3" s="1"/>
  <c r="BQ43" i="3" s="1"/>
  <c r="BN42" i="3"/>
  <c r="BL42" i="3"/>
  <c r="BM42" i="3" s="1"/>
  <c r="BQ42" i="3" s="1"/>
  <c r="BN41" i="3"/>
  <c r="BL41" i="3"/>
  <c r="BM41" i="3" s="1"/>
  <c r="BQ41" i="3" s="1"/>
  <c r="BN40" i="3"/>
  <c r="BM40" i="3"/>
  <c r="BQ40" i="3" s="1"/>
  <c r="BL40" i="3"/>
  <c r="BN39" i="3"/>
  <c r="BL39" i="3"/>
  <c r="BM39" i="3" s="1"/>
  <c r="BQ39" i="3" s="1"/>
  <c r="BN38" i="3"/>
  <c r="BM38" i="3"/>
  <c r="BQ38" i="3" s="1"/>
  <c r="BL38" i="3"/>
  <c r="BN37" i="3"/>
  <c r="BL37" i="3"/>
  <c r="BM37" i="3" s="1"/>
  <c r="BQ37" i="3" s="1"/>
  <c r="BN36" i="3"/>
  <c r="BL36" i="3"/>
  <c r="BM36" i="3" s="1"/>
  <c r="BQ36" i="3" s="1"/>
  <c r="BN35" i="3"/>
  <c r="BL35" i="3"/>
  <c r="BM35" i="3" s="1"/>
  <c r="BQ35" i="3" s="1"/>
  <c r="BN34" i="3"/>
  <c r="BL34" i="3"/>
  <c r="BM34" i="3" s="1"/>
  <c r="BQ34" i="3" s="1"/>
  <c r="BN33" i="3"/>
  <c r="BL33" i="3"/>
  <c r="BM33" i="3" s="1"/>
  <c r="BQ33" i="3" s="1"/>
  <c r="BN32" i="3"/>
  <c r="BL32" i="3"/>
  <c r="BM32" i="3" s="1"/>
  <c r="BQ32" i="3" s="1"/>
  <c r="BL31" i="3"/>
  <c r="BM31" i="3" s="1"/>
  <c r="BQ31" i="3" s="1"/>
  <c r="BL10" i="3"/>
  <c r="BM10" i="3" s="1"/>
  <c r="BL9" i="3"/>
  <c r="BM9" i="3" s="1"/>
  <c r="BL8" i="3"/>
  <c r="BM8" i="3" s="1"/>
  <c r="AK15" i="8"/>
  <c r="AL15" i="8" s="1"/>
  <c r="AK13" i="8"/>
  <c r="AL13" i="8" s="1"/>
  <c r="AK12" i="8"/>
  <c r="AL12" i="8" s="1"/>
  <c r="AK11" i="8"/>
  <c r="AL11" i="8" s="1"/>
  <c r="AK8" i="8"/>
  <c r="AL8" i="8" s="1"/>
  <c r="AK7" i="8"/>
  <c r="AL7" i="8" s="1"/>
  <c r="AK6" i="8"/>
  <c r="AL6" i="8" s="1"/>
  <c r="AK31" i="3"/>
  <c r="AL31" i="3" s="1"/>
  <c r="BL86" i="3" l="1"/>
  <c r="BM86" i="3" s="1"/>
  <c r="BQ86" i="3" s="1"/>
  <c r="BQ116" i="3"/>
  <c r="BN116" i="3"/>
  <c r="BN118" i="3"/>
  <c r="BN31" i="3"/>
  <c r="BQ10" i="3"/>
  <c r="BN10" i="3"/>
  <c r="BQ8" i="3"/>
  <c r="BN8" i="3"/>
  <c r="BQ117" i="3"/>
  <c r="BN117" i="3"/>
  <c r="BQ115" i="3"/>
  <c r="BN115" i="3"/>
  <c r="BQ9" i="3"/>
  <c r="BN9" i="3"/>
  <c r="BL87" i="3"/>
  <c r="BM87" i="3" s="1"/>
  <c r="BI88" i="3"/>
  <c r="BQ85" i="3"/>
  <c r="BN85" i="3"/>
  <c r="AM15" i="8"/>
  <c r="AP15" i="8"/>
  <c r="AP11" i="8"/>
  <c r="AM11" i="8"/>
  <c r="AP12" i="8"/>
  <c r="AM12" i="8"/>
  <c r="AP13" i="8"/>
  <c r="AM13" i="8"/>
  <c r="AP6" i="8"/>
  <c r="AM6" i="8"/>
  <c r="AP7" i="8"/>
  <c r="AM7" i="8"/>
  <c r="AP8" i="8"/>
  <c r="AM8" i="8"/>
  <c r="AM31" i="3"/>
  <c r="AP31" i="3"/>
  <c r="BN86" i="3" l="1"/>
  <c r="BL88" i="3"/>
  <c r="BM88" i="3" s="1"/>
  <c r="BQ87" i="3"/>
  <c r="BN87" i="3"/>
  <c r="AR108" i="3"/>
  <c r="AT93" i="3"/>
  <c r="AU93" i="3" s="1"/>
  <c r="AY93" i="3" s="1"/>
  <c r="BS93" i="3" s="1"/>
  <c r="AQ94" i="3"/>
  <c r="AQ95" i="3" s="1"/>
  <c r="AQ96" i="3" s="1"/>
  <c r="AQ97" i="3" s="1"/>
  <c r="AQ98" i="3" s="1"/>
  <c r="AQ99" i="3" s="1"/>
  <c r="AQ100" i="3" s="1"/>
  <c r="AQ101" i="3" s="1"/>
  <c r="AQ102" i="3" s="1"/>
  <c r="AQ103" i="3" s="1"/>
  <c r="AQ104" i="3" s="1"/>
  <c r="AQ105" i="3" s="1"/>
  <c r="AQ106" i="3" s="1"/>
  <c r="AQ107" i="3" s="1"/>
  <c r="AQ108" i="3" s="1"/>
  <c r="AT108" i="3" s="1"/>
  <c r="AU108" i="3" s="1"/>
  <c r="AI101" i="3"/>
  <c r="AI95" i="3"/>
  <c r="AI96" i="3" s="1"/>
  <c r="AI104" i="3" s="1"/>
  <c r="AI106" i="3" s="1"/>
  <c r="BQ88" i="3" l="1"/>
  <c r="BN88" i="3"/>
  <c r="BL89" i="3"/>
  <c r="BM89" i="3" s="1"/>
  <c r="BI90" i="3"/>
  <c r="AT99" i="3"/>
  <c r="AU99" i="3" s="1"/>
  <c r="AY99" i="3" s="1"/>
  <c r="AT94" i="3"/>
  <c r="AU94" i="3" s="1"/>
  <c r="AV94" i="3" s="1"/>
  <c r="AT100" i="3"/>
  <c r="AU100" i="3" s="1"/>
  <c r="AT106" i="3"/>
  <c r="AU106" i="3" s="1"/>
  <c r="AY106" i="3" s="1"/>
  <c r="AT103" i="3"/>
  <c r="AU103" i="3" s="1"/>
  <c r="AV103" i="3" s="1"/>
  <c r="AT98" i="3"/>
  <c r="AU98" i="3" s="1"/>
  <c r="AY98" i="3" s="1"/>
  <c r="AT101" i="3"/>
  <c r="AU101" i="3" s="1"/>
  <c r="AY101" i="3" s="1"/>
  <c r="AT107" i="3"/>
  <c r="AU107" i="3" s="1"/>
  <c r="AV107" i="3" s="1"/>
  <c r="AT97" i="3"/>
  <c r="AU97" i="3" s="1"/>
  <c r="AT104" i="3"/>
  <c r="AU104" i="3" s="1"/>
  <c r="AY104" i="3" s="1"/>
  <c r="AT105" i="3"/>
  <c r="AU105" i="3" s="1"/>
  <c r="AV105" i="3" s="1"/>
  <c r="AT102" i="3"/>
  <c r="AU102" i="3" s="1"/>
  <c r="AY102" i="3" s="1"/>
  <c r="AT95" i="3"/>
  <c r="AU95" i="3" s="1"/>
  <c r="AY95" i="3" s="1"/>
  <c r="AT96" i="3"/>
  <c r="AU96" i="3" s="1"/>
  <c r="AV96" i="3" s="1"/>
  <c r="AV108" i="3"/>
  <c r="AY108" i="3"/>
  <c r="AY100" i="3"/>
  <c r="AV100" i="3"/>
  <c r="AY97" i="3"/>
  <c r="AV97" i="3"/>
  <c r="AV101" i="3"/>
  <c r="AY94" i="3"/>
  <c r="AV104" i="3"/>
  <c r="AV93" i="3"/>
  <c r="AY105" i="3"/>
  <c r="AV99" i="3"/>
  <c r="AV102" i="3" l="1"/>
  <c r="AY103" i="3"/>
  <c r="AY96" i="3"/>
  <c r="AV106" i="3"/>
  <c r="AV98" i="3"/>
  <c r="BI91" i="3"/>
  <c r="BL90" i="3"/>
  <c r="BM90" i="3" s="1"/>
  <c r="BN89" i="3"/>
  <c r="BQ89" i="3"/>
  <c r="AY107" i="3"/>
  <c r="AV95" i="3"/>
  <c r="BC85" i="3"/>
  <c r="BD85" i="3" s="1"/>
  <c r="AZ86" i="3"/>
  <c r="AZ87" i="3" s="1"/>
  <c r="BC87" i="3" s="1"/>
  <c r="BD87" i="3" s="1"/>
  <c r="BC86" i="3" l="1"/>
  <c r="BD86" i="3" s="1"/>
  <c r="BQ90" i="3"/>
  <c r="BN90" i="3"/>
  <c r="BI92" i="3"/>
  <c r="BL92" i="3" s="1"/>
  <c r="BM92" i="3" s="1"/>
  <c r="BL91" i="3"/>
  <c r="BM91" i="3" s="1"/>
  <c r="AZ88" i="3"/>
  <c r="BH85" i="3"/>
  <c r="BS85" i="3" s="1"/>
  <c r="BE85" i="3"/>
  <c r="BH86" i="3"/>
  <c r="BS86" i="3" s="1"/>
  <c r="BE86" i="3"/>
  <c r="BH87" i="3"/>
  <c r="BS87" i="3" s="1"/>
  <c r="BE87" i="3"/>
  <c r="AK137" i="3"/>
  <c r="AL137" i="3" s="1"/>
  <c r="AK136" i="3"/>
  <c r="AL136" i="3" s="1"/>
  <c r="AK135" i="3"/>
  <c r="AL135" i="3" s="1"/>
  <c r="AK134" i="3"/>
  <c r="AL134" i="3" s="1"/>
  <c r="AK133" i="3"/>
  <c r="AL133" i="3" s="1"/>
  <c r="AK132" i="3"/>
  <c r="AL132" i="3" s="1"/>
  <c r="AK130" i="3"/>
  <c r="AL130" i="3" s="1"/>
  <c r="AK129" i="3"/>
  <c r="AL129" i="3" s="1"/>
  <c r="AK128" i="3"/>
  <c r="AL128" i="3" s="1"/>
  <c r="AP128" i="3" s="1"/>
  <c r="BS128" i="3" s="1"/>
  <c r="AK127" i="3"/>
  <c r="AL127" i="3" s="1"/>
  <c r="BQ91" i="3" l="1"/>
  <c r="BN91" i="3"/>
  <c r="BN92" i="3"/>
  <c r="BQ92" i="3"/>
  <c r="AZ89" i="3"/>
  <c r="BC88" i="3"/>
  <c r="BD88" i="3" s="1"/>
  <c r="AP129" i="3"/>
  <c r="BS129" i="3" s="1"/>
  <c r="AM129" i="3"/>
  <c r="AP127" i="3"/>
  <c r="AM127" i="3"/>
  <c r="AP135" i="3"/>
  <c r="AM135" i="3"/>
  <c r="AP130" i="3"/>
  <c r="AM130" i="3"/>
  <c r="AP132" i="3"/>
  <c r="AM132" i="3"/>
  <c r="AP133" i="3"/>
  <c r="AM133" i="3"/>
  <c r="AP134" i="3"/>
  <c r="AM134" i="3"/>
  <c r="AP136" i="3"/>
  <c r="AM136" i="3"/>
  <c r="AM137" i="3"/>
  <c r="AP137" i="3"/>
  <c r="AM128" i="3"/>
  <c r="AK23" i="8"/>
  <c r="AL23" i="8" s="1"/>
  <c r="AK21" i="8"/>
  <c r="AL21" i="8" s="1"/>
  <c r="AK17" i="8"/>
  <c r="AL17" i="8" s="1"/>
  <c r="AK16" i="8"/>
  <c r="AL16" i="8" s="1"/>
  <c r="AK14" i="8"/>
  <c r="AL14" i="8" s="1"/>
  <c r="AK9" i="8"/>
  <c r="AL9" i="8" s="1"/>
  <c r="AK5" i="8"/>
  <c r="AL5" i="8" s="1"/>
  <c r="AT123" i="3"/>
  <c r="AU123" i="3" s="1"/>
  <c r="AY123" i="3" s="1"/>
  <c r="AT124" i="3"/>
  <c r="AU124" i="3" s="1"/>
  <c r="AV124" i="3" s="1"/>
  <c r="AT125" i="3"/>
  <c r="AU125" i="3" s="1"/>
  <c r="AV125" i="3" s="1"/>
  <c r="AT126" i="3"/>
  <c r="AU126" i="3" s="1"/>
  <c r="AY126" i="3" s="1"/>
  <c r="AT122" i="3"/>
  <c r="AU122" i="3" s="1"/>
  <c r="AV122" i="3" s="1"/>
  <c r="AT119" i="3"/>
  <c r="AU119" i="3" s="1"/>
  <c r="BH88" i="3" l="1"/>
  <c r="BS88" i="3" s="1"/>
  <c r="BE88" i="3"/>
  <c r="AZ90" i="3"/>
  <c r="BC89" i="3"/>
  <c r="BD89" i="3" s="1"/>
  <c r="AP16" i="8"/>
  <c r="BJ16" i="8" s="1"/>
  <c r="AM16" i="8"/>
  <c r="AP21" i="8"/>
  <c r="AM21" i="8"/>
  <c r="AM23" i="8"/>
  <c r="AP23" i="8"/>
  <c r="AP17" i="8"/>
  <c r="AM17" i="8"/>
  <c r="AP5" i="8"/>
  <c r="AM5" i="8"/>
  <c r="AP9" i="8"/>
  <c r="AM9" i="8"/>
  <c r="AM14" i="8"/>
  <c r="AP14" i="8"/>
  <c r="BJ14" i="8" s="1"/>
  <c r="AV126" i="3"/>
  <c r="AV123" i="3"/>
  <c r="AY119" i="3"/>
  <c r="AV119" i="3"/>
  <c r="AY122" i="3"/>
  <c r="AY125" i="3"/>
  <c r="AY124" i="3"/>
  <c r="BH89" i="3" l="1"/>
  <c r="BS89" i="3" s="1"/>
  <c r="BE89" i="3"/>
  <c r="BC90" i="3"/>
  <c r="BD90" i="3" s="1"/>
  <c r="AZ91" i="3"/>
  <c r="BS12" i="3"/>
  <c r="BS13" i="3"/>
  <c r="BS14" i="3"/>
  <c r="BS15" i="3"/>
  <c r="BS16" i="3"/>
  <c r="BS17" i="3"/>
  <c r="BS18" i="3"/>
  <c r="BS19" i="3"/>
  <c r="BS20" i="3"/>
  <c r="BS21" i="3"/>
  <c r="BS22" i="3"/>
  <c r="BS23" i="3"/>
  <c r="BS24" i="3"/>
  <c r="BS25" i="3"/>
  <c r="BS26" i="3"/>
  <c r="BS27" i="3"/>
  <c r="BS28" i="3"/>
  <c r="BS29" i="3"/>
  <c r="BS30" i="3"/>
  <c r="BS11" i="3"/>
  <c r="BC8" i="3"/>
  <c r="BD8" i="3" s="1"/>
  <c r="BH8" i="3" s="1"/>
  <c r="BS8" i="3" s="1"/>
  <c r="BC5" i="3"/>
  <c r="BD5" i="3" s="1"/>
  <c r="BC10" i="3"/>
  <c r="BD10" i="3" s="1"/>
  <c r="BH10" i="3" s="1"/>
  <c r="BC91" i="3" l="1"/>
  <c r="BD91" i="3" s="1"/>
  <c r="AZ92" i="3"/>
  <c r="BC92" i="3" s="1"/>
  <c r="BD92" i="3" s="1"/>
  <c r="BE5" i="3"/>
  <c r="BH5" i="3"/>
  <c r="BH90" i="3"/>
  <c r="BS90" i="3" s="1"/>
  <c r="BE90" i="3"/>
  <c r="BE8" i="3"/>
  <c r="BE10" i="3"/>
  <c r="BH92" i="3" l="1"/>
  <c r="BS92" i="3" s="1"/>
  <c r="BE92" i="3"/>
  <c r="BE91" i="3"/>
  <c r="BH91" i="3"/>
  <c r="BS91" i="3" s="1"/>
  <c r="BS5" i="3" l="1"/>
  <c r="AT32" i="3" l="1"/>
  <c r="AU32" i="3" s="1"/>
  <c r="AV32" i="3" s="1"/>
  <c r="AT33" i="3"/>
  <c r="AU33" i="3" s="1"/>
  <c r="AT34" i="3"/>
  <c r="AU34" i="3" s="1"/>
  <c r="AT35" i="3"/>
  <c r="AU35" i="3" s="1"/>
  <c r="AT36" i="3"/>
  <c r="AU36" i="3" s="1"/>
  <c r="AV36" i="3" s="1"/>
  <c r="AT37" i="3"/>
  <c r="AU37" i="3" s="1"/>
  <c r="AT38" i="3"/>
  <c r="AU38" i="3" s="1"/>
  <c r="AV38" i="3" s="1"/>
  <c r="AT39" i="3"/>
  <c r="AU39" i="3" s="1"/>
  <c r="AT40" i="3"/>
  <c r="AU40" i="3" s="1"/>
  <c r="AY40" i="3" s="1"/>
  <c r="AT41" i="3"/>
  <c r="AU41" i="3" s="1"/>
  <c r="AT42" i="3"/>
  <c r="AU42" i="3" s="1"/>
  <c r="AV42" i="3" s="1"/>
  <c r="AT43" i="3"/>
  <c r="AU43" i="3" s="1"/>
  <c r="AT44" i="3"/>
  <c r="AU44" i="3" s="1"/>
  <c r="AY44" i="3" s="1"/>
  <c r="AT45" i="3"/>
  <c r="AU45" i="3" s="1"/>
  <c r="AT46" i="3"/>
  <c r="AU46" i="3" s="1"/>
  <c r="AY46" i="3" s="1"/>
  <c r="AT47" i="3"/>
  <c r="AU47" i="3" s="1"/>
  <c r="AT48" i="3"/>
  <c r="AU48" i="3" s="1"/>
  <c r="AV48" i="3" s="1"/>
  <c r="AT49" i="3"/>
  <c r="AU49" i="3" s="1"/>
  <c r="AY49" i="3" s="1"/>
  <c r="AT50" i="3"/>
  <c r="AU50" i="3" s="1"/>
  <c r="AT51" i="3"/>
  <c r="AU51" i="3" s="1"/>
  <c r="AT52" i="3"/>
  <c r="AU52" i="3" s="1"/>
  <c r="AY52" i="3" s="1"/>
  <c r="AT53" i="3"/>
  <c r="AU53" i="3" s="1"/>
  <c r="AT54" i="3"/>
  <c r="AU54" i="3" s="1"/>
  <c r="AV54" i="3" s="1"/>
  <c r="AT55" i="3"/>
  <c r="AU55" i="3" s="1"/>
  <c r="AT56" i="3"/>
  <c r="AU56" i="3" s="1"/>
  <c r="AY56" i="3" s="1"/>
  <c r="AT57" i="3"/>
  <c r="AU57" i="3" s="1"/>
  <c r="AY57" i="3" s="1"/>
  <c r="AT58" i="3"/>
  <c r="AU58" i="3" s="1"/>
  <c r="AT59" i="3"/>
  <c r="AU59" i="3" s="1"/>
  <c r="AT60" i="3"/>
  <c r="AU60" i="3" s="1"/>
  <c r="AY60" i="3" s="1"/>
  <c r="AT61" i="3"/>
  <c r="AU61" i="3" s="1"/>
  <c r="AT62" i="3"/>
  <c r="AU62" i="3" s="1"/>
  <c r="AV62" i="3" s="1"/>
  <c r="AT63" i="3"/>
  <c r="AU63" i="3" s="1"/>
  <c r="AV63" i="3" s="1"/>
  <c r="AT64" i="3"/>
  <c r="AU64" i="3" s="1"/>
  <c r="AV64" i="3" s="1"/>
  <c r="AT65" i="3"/>
  <c r="AU65" i="3" s="1"/>
  <c r="AY65" i="3" s="1"/>
  <c r="AT66" i="3"/>
  <c r="AU66" i="3" s="1"/>
  <c r="AY66" i="3" s="1"/>
  <c r="AT67" i="3"/>
  <c r="AU67" i="3" s="1"/>
  <c r="AY67" i="3" s="1"/>
  <c r="AT68" i="3"/>
  <c r="AU68" i="3" s="1"/>
  <c r="AV68" i="3" s="1"/>
  <c r="AT69" i="3"/>
  <c r="AU69" i="3" s="1"/>
  <c r="AV69" i="3" s="1"/>
  <c r="AT70" i="3"/>
  <c r="AU70" i="3" s="1"/>
  <c r="AY70" i="3" s="1"/>
  <c r="AT71" i="3"/>
  <c r="AU71" i="3"/>
  <c r="AY71" i="3" s="1"/>
  <c r="AT72" i="3"/>
  <c r="AU72" i="3" s="1"/>
  <c r="AV72" i="3" s="1"/>
  <c r="AT73" i="3"/>
  <c r="AU73" i="3" s="1"/>
  <c r="AT74" i="3"/>
  <c r="AU74" i="3"/>
  <c r="AV74" i="3" s="1"/>
  <c r="AT75" i="3"/>
  <c r="AU75" i="3" s="1"/>
  <c r="AY75" i="3" s="1"/>
  <c r="AT76" i="3"/>
  <c r="AU76" i="3" s="1"/>
  <c r="AY76" i="3" s="1"/>
  <c r="AT77" i="3"/>
  <c r="AU77" i="3"/>
  <c r="AV77" i="3" s="1"/>
  <c r="AT78" i="3"/>
  <c r="AU78" i="3" s="1"/>
  <c r="AY78" i="3" s="1"/>
  <c r="AT79" i="3"/>
  <c r="AU79" i="3" s="1"/>
  <c r="AT80" i="3"/>
  <c r="AU80" i="3" s="1"/>
  <c r="AY80" i="3" s="1"/>
  <c r="AT81" i="3"/>
  <c r="AU81" i="3" s="1"/>
  <c r="AT82" i="3"/>
  <c r="AU82" i="3" s="1"/>
  <c r="AT83" i="3"/>
  <c r="AU83" i="3" s="1"/>
  <c r="AV83" i="3" s="1"/>
  <c r="AT84" i="3"/>
  <c r="AU84" i="3" s="1"/>
  <c r="AY84" i="3" s="1"/>
  <c r="AT31" i="3"/>
  <c r="AU31" i="3" s="1"/>
  <c r="AV31" i="3" s="1"/>
  <c r="AY58" i="3" l="1"/>
  <c r="AV58" i="3"/>
  <c r="AV78" i="3"/>
  <c r="AV76" i="3"/>
  <c r="AV52" i="3"/>
  <c r="AY37" i="3"/>
  <c r="AV37" i="3"/>
  <c r="AY79" i="3"/>
  <c r="AV79" i="3"/>
  <c r="AY82" i="3"/>
  <c r="AV82" i="3"/>
  <c r="AY61" i="3"/>
  <c r="AV61" i="3"/>
  <c r="AY73" i="3"/>
  <c r="AV73" i="3"/>
  <c r="AV55" i="3"/>
  <c r="AY55" i="3"/>
  <c r="AY81" i="3"/>
  <c r="AV81" i="3"/>
  <c r="AY31" i="3"/>
  <c r="AY72" i="3"/>
  <c r="AV84" i="3"/>
  <c r="AV70" i="3"/>
  <c r="AY64" i="3"/>
  <c r="AV80" i="3"/>
  <c r="AY63" i="3"/>
  <c r="AY32" i="3"/>
  <c r="AY54" i="3"/>
  <c r="AV67" i="3"/>
  <c r="AV49" i="3"/>
  <c r="AY48" i="3"/>
  <c r="AY59" i="3"/>
  <c r="AV59" i="3"/>
  <c r="AV53" i="3"/>
  <c r="AY53" i="3"/>
  <c r="AV47" i="3"/>
  <c r="AY47" i="3"/>
  <c r="AY51" i="3"/>
  <c r="AV51" i="3"/>
  <c r="AY50" i="3"/>
  <c r="AV50" i="3"/>
  <c r="AY77" i="3"/>
  <c r="AY69" i="3"/>
  <c r="AV75" i="3"/>
  <c r="AV66" i="3"/>
  <c r="AV60" i="3"/>
  <c r="AV57" i="3"/>
  <c r="AY68" i="3"/>
  <c r="AY62" i="3"/>
  <c r="AY74" i="3"/>
  <c r="AY83" i="3"/>
  <c r="AV71" i="3"/>
  <c r="AV65" i="3"/>
  <c r="AV56" i="3"/>
  <c r="AV46" i="3"/>
  <c r="AV45" i="3"/>
  <c r="AY45" i="3"/>
  <c r="AV44" i="3"/>
  <c r="AV43" i="3"/>
  <c r="AY43" i="3"/>
  <c r="AY42" i="3"/>
  <c r="AY41" i="3"/>
  <c r="AV41" i="3"/>
  <c r="AY39" i="3"/>
  <c r="AV39" i="3"/>
  <c r="AV40" i="3"/>
  <c r="AY38" i="3"/>
  <c r="AY36" i="3"/>
  <c r="AY35" i="3"/>
  <c r="AV35" i="3"/>
  <c r="AY34" i="3"/>
  <c r="AV34" i="3"/>
  <c r="AY33" i="3"/>
  <c r="AV33" i="3"/>
  <c r="AB30" i="3" l="1"/>
  <c r="AC30" i="3" s="1"/>
  <c r="AD29" i="3" s="1"/>
  <c r="AB29" i="3"/>
  <c r="AC29" i="3" s="1"/>
  <c r="AD28" i="3" s="1"/>
  <c r="AB28" i="3"/>
  <c r="AC28" i="3" s="1"/>
  <c r="AD27" i="3" s="1"/>
  <c r="AB27" i="3"/>
  <c r="AC27" i="3" s="1"/>
  <c r="AD26" i="3" s="1"/>
  <c r="AB26" i="3"/>
  <c r="AC26" i="3" s="1"/>
  <c r="AD25" i="3" s="1"/>
  <c r="AB25" i="3"/>
  <c r="AC25" i="3" s="1"/>
  <c r="AD24" i="3" s="1"/>
  <c r="AB24" i="3"/>
  <c r="AC24" i="3" s="1"/>
  <c r="AD23" i="3" s="1"/>
  <c r="AB23" i="3"/>
  <c r="AC23" i="3" s="1"/>
  <c r="AD22" i="3" s="1"/>
  <c r="AB22" i="3"/>
  <c r="AC22" i="3" s="1"/>
  <c r="AD21" i="3" s="1"/>
  <c r="AB21" i="3"/>
  <c r="AC21" i="3" s="1"/>
  <c r="AD20" i="3" s="1"/>
  <c r="AB20" i="3"/>
  <c r="AC20" i="3" s="1"/>
  <c r="AD19" i="3" s="1"/>
  <c r="AB19" i="3"/>
  <c r="AC19" i="3" s="1"/>
  <c r="AD18" i="3" s="1"/>
  <c r="AB18" i="3"/>
  <c r="AC18" i="3" s="1"/>
  <c r="AD17" i="3" s="1"/>
  <c r="AB17" i="3"/>
  <c r="AC17" i="3" s="1"/>
  <c r="AD16" i="3" s="1"/>
  <c r="AB16" i="3"/>
  <c r="AC16" i="3" s="1"/>
  <c r="AD15" i="3" s="1"/>
  <c r="AB15" i="3"/>
  <c r="AC15" i="3" s="1"/>
  <c r="AD14" i="3" s="1"/>
  <c r="AB14" i="3"/>
  <c r="AC14" i="3" s="1"/>
  <c r="AD13" i="3" s="1"/>
  <c r="AB13" i="3"/>
  <c r="AC13" i="3" s="1"/>
  <c r="AD12" i="3" s="1"/>
  <c r="AB12" i="3"/>
  <c r="AC12" i="3" s="1"/>
  <c r="AD11" i="3" s="1"/>
  <c r="AB11" i="3"/>
  <c r="AC11" i="3" s="1"/>
  <c r="AG11" i="3" s="1"/>
  <c r="AT10" i="3"/>
  <c r="AU10" i="3" s="1"/>
  <c r="AY10" i="3" s="1"/>
  <c r="BS10" i="3" s="1"/>
  <c r="AV10" i="3" l="1"/>
  <c r="AB108" i="3" l="1"/>
  <c r="AC108" i="3" s="1"/>
  <c r="AD108" i="3" s="1"/>
  <c r="AB107" i="3"/>
  <c r="AC107" i="3" s="1"/>
  <c r="AD107" i="3" s="1"/>
  <c r="AB106" i="3"/>
  <c r="AC106" i="3" s="1"/>
  <c r="AB105" i="3"/>
  <c r="AC105" i="3" s="1"/>
  <c r="AB104" i="3"/>
  <c r="AC104" i="3" s="1"/>
  <c r="AB103" i="3"/>
  <c r="AC103" i="3" s="1"/>
  <c r="AD103" i="3" s="1"/>
  <c r="AB102" i="3"/>
  <c r="AC97" i="3" s="1"/>
  <c r="AD97" i="3" s="1"/>
  <c r="AB101" i="3"/>
  <c r="AB100" i="3"/>
  <c r="AB99" i="3"/>
  <c r="AB98" i="3"/>
  <c r="AB97" i="3"/>
  <c r="AC96" i="3"/>
  <c r="AD96" i="3" s="1"/>
  <c r="AB96" i="3"/>
  <c r="AB95" i="3"/>
  <c r="AC95" i="3" s="1"/>
  <c r="AD95" i="3" s="1"/>
  <c r="AB94" i="3"/>
  <c r="AC94" i="3" s="1"/>
  <c r="AD94" i="3" s="1"/>
  <c r="AB93" i="3"/>
  <c r="AC93" i="3" s="1"/>
  <c r="AD93" i="3" s="1"/>
  <c r="AT92" i="3"/>
  <c r="AU92" i="3" s="1"/>
  <c r="AV92" i="3" s="1"/>
  <c r="AT91" i="3"/>
  <c r="AU91" i="3" s="1"/>
  <c r="AV91" i="3" s="1"/>
  <c r="AT90" i="3"/>
  <c r="AU90" i="3" s="1"/>
  <c r="AT89" i="3"/>
  <c r="AU89" i="3" s="1"/>
  <c r="AT88" i="3"/>
  <c r="AU88" i="3" s="1"/>
  <c r="AT87" i="3"/>
  <c r="AU87" i="3" s="1"/>
  <c r="AV87" i="3" s="1"/>
  <c r="AT86" i="3"/>
  <c r="AU86" i="3" s="1"/>
  <c r="AV86" i="3" s="1"/>
  <c r="AT85" i="3"/>
  <c r="AU85" i="3" s="1"/>
  <c r="AV85" i="3" s="1"/>
  <c r="AB23" i="8"/>
  <c r="AC23" i="8" s="1"/>
  <c r="AB22" i="8"/>
  <c r="AC22" i="8" s="1"/>
  <c r="AD21" i="8"/>
  <c r="AB21" i="8"/>
  <c r="AC21" i="8" s="1"/>
  <c r="AG21" i="8" s="1"/>
  <c r="AD20" i="8"/>
  <c r="AB20" i="8"/>
  <c r="AC20" i="8" s="1"/>
  <c r="AG20" i="8" s="1"/>
  <c r="AD19" i="8"/>
  <c r="AB19" i="8"/>
  <c r="AC19" i="8" s="1"/>
  <c r="AG19" i="8" s="1"/>
  <c r="AD18" i="8"/>
  <c r="AB18" i="8"/>
  <c r="AC18" i="8" s="1"/>
  <c r="AG18" i="8" s="1"/>
  <c r="AB17" i="8"/>
  <c r="AC17" i="8" s="1"/>
  <c r="AB16" i="8"/>
  <c r="AC16" i="8" s="1"/>
  <c r="AD15" i="8"/>
  <c r="AB15" i="8"/>
  <c r="AC15" i="8" s="1"/>
  <c r="AG15" i="8" s="1"/>
  <c r="AB14" i="8"/>
  <c r="AC14" i="8" s="1"/>
  <c r="AD13" i="8"/>
  <c r="AB13" i="8"/>
  <c r="AC13" i="8" s="1"/>
  <c r="AG13" i="8" s="1"/>
  <c r="AD12" i="8"/>
  <c r="AB12" i="8"/>
  <c r="AC12" i="8" s="1"/>
  <c r="AG12" i="8" s="1"/>
  <c r="AD11" i="8"/>
  <c r="AB11" i="8"/>
  <c r="AC11" i="8" s="1"/>
  <c r="AG11" i="8" s="1"/>
  <c r="AB10" i="8"/>
  <c r="AC10" i="8" s="1"/>
  <c r="AB9" i="8"/>
  <c r="AC9" i="8" s="1"/>
  <c r="AD8" i="8"/>
  <c r="AB8" i="8"/>
  <c r="AC8" i="8" s="1"/>
  <c r="AG8" i="8" s="1"/>
  <c r="AD7" i="8"/>
  <c r="AB7" i="8"/>
  <c r="AC7" i="8" s="1"/>
  <c r="AG7" i="8" s="1"/>
  <c r="AD6" i="8"/>
  <c r="AB6" i="8"/>
  <c r="AC6" i="8" s="1"/>
  <c r="AG6" i="8" s="1"/>
  <c r="AB5" i="8"/>
  <c r="AC5" i="8" s="1"/>
  <c r="AC98" i="3" l="1"/>
  <c r="AD98" i="3" s="1"/>
  <c r="AG96" i="3"/>
  <c r="AG95" i="3"/>
  <c r="AY86" i="3"/>
  <c r="AY87" i="3"/>
  <c r="AC99" i="3"/>
  <c r="AD99" i="3" s="1"/>
  <c r="AC100" i="3"/>
  <c r="AD100" i="3" s="1"/>
  <c r="AG93" i="3"/>
  <c r="AG103" i="3"/>
  <c r="AG97" i="3"/>
  <c r="AD106" i="3"/>
  <c r="AG106" i="3"/>
  <c r="AV89" i="3"/>
  <c r="AY89" i="3"/>
  <c r="AV90" i="3"/>
  <c r="AY90" i="3"/>
  <c r="AV88" i="3"/>
  <c r="AY88" i="3"/>
  <c r="AD104" i="3"/>
  <c r="AG104" i="3"/>
  <c r="AD105" i="3"/>
  <c r="AG105" i="3"/>
  <c r="AC101" i="3"/>
  <c r="AG94" i="3"/>
  <c r="AG108" i="3"/>
  <c r="AG107" i="3"/>
  <c r="AY91" i="3"/>
  <c r="AY85" i="3"/>
  <c r="AG98" i="3"/>
  <c r="AY92" i="3"/>
  <c r="AC102" i="3"/>
  <c r="AG5" i="8"/>
  <c r="AD5" i="8"/>
  <c r="AD10" i="8"/>
  <c r="AG10" i="8"/>
  <c r="BJ10" i="8" s="1"/>
  <c r="AD16" i="8"/>
  <c r="AG16" i="8"/>
  <c r="AG17" i="8"/>
  <c r="AD17" i="8"/>
  <c r="AG22" i="8"/>
  <c r="AD22" i="8"/>
  <c r="AG23" i="8"/>
  <c r="AD23" i="8"/>
  <c r="AG9" i="8"/>
  <c r="AD9" i="8"/>
  <c r="AG14" i="8"/>
  <c r="AD14" i="8"/>
  <c r="AG100" i="3" l="1"/>
  <c r="AG99" i="3"/>
  <c r="AG101" i="3"/>
  <c r="AD101" i="3"/>
  <c r="AD102" i="3"/>
  <c r="AG102" i="3"/>
  <c r="AB128" i="3" l="1"/>
  <c r="AC128" i="3" s="1"/>
  <c r="AB129" i="3"/>
  <c r="AC129" i="3" s="1"/>
  <c r="AB130" i="3"/>
  <c r="AB131" i="3"/>
  <c r="AB132" i="3"/>
  <c r="AC132" i="3" s="1"/>
  <c r="AB133" i="3"/>
  <c r="AC133" i="3" s="1"/>
  <c r="AB134" i="3"/>
  <c r="AC134" i="3" s="1"/>
  <c r="AB135" i="3"/>
  <c r="AC135" i="3" s="1"/>
  <c r="AB136" i="3"/>
  <c r="AC136" i="3" s="1"/>
  <c r="AB137" i="3"/>
  <c r="AC137" i="3" s="1"/>
  <c r="AB127" i="3"/>
  <c r="AC127" i="3" s="1"/>
  <c r="AC131" i="3"/>
  <c r="AC130" i="3"/>
  <c r="AG135" i="3" l="1"/>
  <c r="AD135" i="3"/>
  <c r="AG130" i="3"/>
  <c r="AD130" i="3"/>
  <c r="AG131" i="3"/>
  <c r="BS131" i="3" s="1"/>
  <c r="AD131" i="3"/>
  <c r="AG133" i="3"/>
  <c r="AD133" i="3"/>
  <c r="AG134" i="3"/>
  <c r="AD134" i="3"/>
  <c r="AD132" i="3"/>
  <c r="AG132" i="3"/>
  <c r="AG127" i="3"/>
  <c r="AD127" i="3"/>
  <c r="AG128" i="3"/>
  <c r="AD128" i="3"/>
  <c r="AD136" i="3"/>
  <c r="AG136" i="3"/>
  <c r="AG129" i="3"/>
  <c r="AD129" i="3"/>
  <c r="AG137" i="3"/>
  <c r="AD137" i="3"/>
  <c r="BS110" i="3" l="1"/>
  <c r="AT114" i="3"/>
  <c r="AU114" i="3" s="1"/>
  <c r="AT113" i="3"/>
  <c r="AU113" i="3" s="1"/>
  <c r="AT112" i="3"/>
  <c r="AU112" i="3" s="1"/>
  <c r="AT111" i="3"/>
  <c r="AU111" i="3" s="1"/>
  <c r="AT110" i="3"/>
  <c r="AU110" i="3" s="1"/>
  <c r="AV110" i="3" s="1"/>
  <c r="AT109" i="3"/>
  <c r="AU109" i="3" s="1"/>
  <c r="AY113" i="3" l="1"/>
  <c r="BS113" i="3" s="1"/>
  <c r="AV113" i="3"/>
  <c r="AV109" i="3"/>
  <c r="AY109" i="3"/>
  <c r="BS109" i="3" s="1"/>
  <c r="AY111" i="3"/>
  <c r="BS111" i="3" s="1"/>
  <c r="AV111" i="3"/>
  <c r="AY112" i="3"/>
  <c r="BS112" i="3" s="1"/>
  <c r="AV112" i="3"/>
  <c r="AY114" i="3"/>
  <c r="BS114" i="3" s="1"/>
  <c r="AV114" i="3"/>
  <c r="BS32" i="3" l="1"/>
  <c r="BS34" i="3"/>
  <c r="AG12" i="3"/>
  <c r="AG13" i="3"/>
  <c r="AG14" i="3"/>
  <c r="AG15" i="3"/>
  <c r="AG16" i="3"/>
  <c r="AG17" i="3"/>
  <c r="AG18" i="3"/>
  <c r="AG19" i="3"/>
  <c r="AG20" i="3"/>
  <c r="AG21" i="3"/>
  <c r="AG22" i="3"/>
  <c r="AG23" i="3"/>
  <c r="AG24" i="3"/>
  <c r="AG25" i="3"/>
  <c r="AG26" i="3"/>
  <c r="AG27" i="3"/>
  <c r="AG28" i="3"/>
  <c r="AG29" i="3"/>
  <c r="AG30" i="3"/>
  <c r="AT9" i="3"/>
  <c r="AU9" i="3" s="1"/>
  <c r="AV9" i="3" l="1"/>
  <c r="AY9" i="3"/>
  <c r="BS9" i="3" s="1"/>
  <c r="AT8" i="3" l="1"/>
  <c r="AU8" i="3" s="1"/>
  <c r="AT7" i="3"/>
  <c r="AU7" i="3" s="1"/>
  <c r="AT6" i="3"/>
  <c r="AU6" i="3" s="1"/>
  <c r="AT5" i="3"/>
  <c r="AU5" i="3" s="1"/>
  <c r="AY7" i="3" l="1"/>
  <c r="BS7" i="3" s="1"/>
  <c r="AV7" i="3"/>
  <c r="AY6" i="3"/>
  <c r="BS6" i="3" s="1"/>
  <c r="AV6" i="3"/>
  <c r="AY5" i="3"/>
  <c r="AV5" i="3"/>
  <c r="AY8" i="3"/>
  <c r="AV8" i="3"/>
  <c r="AB138" i="3" l="1"/>
  <c r="AK141" i="3" l="1"/>
  <c r="AL141" i="3" s="1"/>
  <c r="AM141" i="3" s="1"/>
  <c r="AK142" i="3"/>
  <c r="AL142" i="3" s="1"/>
  <c r="AK143" i="3"/>
  <c r="AL143" i="3" s="1"/>
  <c r="AK144" i="3"/>
  <c r="AL144" i="3" s="1"/>
  <c r="AM144" i="3" s="1"/>
  <c r="AK145" i="3"/>
  <c r="AL145" i="3" s="1"/>
  <c r="AM145" i="3" s="1"/>
  <c r="AK140" i="3"/>
  <c r="AL140" i="3" s="1"/>
  <c r="AM140" i="3" s="1"/>
  <c r="AP143" i="3" l="1"/>
  <c r="BS143" i="3" s="1"/>
  <c r="AM143" i="3"/>
  <c r="AM142" i="3"/>
  <c r="AP142" i="3"/>
  <c r="BS142" i="3" s="1"/>
  <c r="AP145" i="3"/>
  <c r="BS145" i="3" s="1"/>
  <c r="AP144" i="3"/>
  <c r="BS144" i="3" s="1"/>
  <c r="AP140" i="3"/>
  <c r="BS140" i="3" s="1"/>
  <c r="AP141" i="3"/>
  <c r="BS141" i="3" s="1"/>
  <c r="AK5" i="3"/>
  <c r="AL5" i="3" s="1"/>
  <c r="AK84" i="3" l="1"/>
  <c r="AL84" i="3" s="1"/>
  <c r="AK83" i="3"/>
  <c r="AL83" i="3" s="1"/>
  <c r="AK82" i="3"/>
  <c r="AL82" i="3" s="1"/>
  <c r="AP82" i="3" s="1"/>
  <c r="AK81" i="3"/>
  <c r="AL81" i="3" s="1"/>
  <c r="AK80" i="3"/>
  <c r="AL80" i="3" s="1"/>
  <c r="AP80" i="3" s="1"/>
  <c r="AK79" i="3"/>
  <c r="AL79" i="3" s="1"/>
  <c r="AK78" i="3"/>
  <c r="AL78" i="3" s="1"/>
  <c r="AK77" i="3"/>
  <c r="AL77" i="3" s="1"/>
  <c r="AK76" i="3"/>
  <c r="AL76" i="3" s="1"/>
  <c r="AP76" i="3" s="1"/>
  <c r="AK75" i="3"/>
  <c r="AL75" i="3" s="1"/>
  <c r="AK74" i="3"/>
  <c r="AL74" i="3" s="1"/>
  <c r="AP74" i="3" s="1"/>
  <c r="AK73" i="3"/>
  <c r="AL73" i="3" s="1"/>
  <c r="AK72" i="3"/>
  <c r="AL72" i="3" s="1"/>
  <c r="AK71" i="3"/>
  <c r="AL71" i="3" s="1"/>
  <c r="AK70" i="3"/>
  <c r="AL70" i="3" s="1"/>
  <c r="AP70" i="3" s="1"/>
  <c r="AK69" i="3"/>
  <c r="AL69" i="3" s="1"/>
  <c r="AK68" i="3"/>
  <c r="AL68" i="3" s="1"/>
  <c r="AP68" i="3" s="1"/>
  <c r="AK67" i="3"/>
  <c r="AL67" i="3" s="1"/>
  <c r="AK66" i="3"/>
  <c r="AL66" i="3" s="1"/>
  <c r="AK65" i="3"/>
  <c r="AL65" i="3" s="1"/>
  <c r="AK64" i="3"/>
  <c r="AL64" i="3" s="1"/>
  <c r="AP64" i="3" s="1"/>
  <c r="AK63" i="3"/>
  <c r="AL63" i="3" s="1"/>
  <c r="AK62" i="3"/>
  <c r="AL62" i="3" s="1"/>
  <c r="AP62" i="3" s="1"/>
  <c r="AK61" i="3"/>
  <c r="AL61" i="3" s="1"/>
  <c r="AK60" i="3"/>
  <c r="AL60" i="3" s="1"/>
  <c r="AK59" i="3"/>
  <c r="AL59" i="3" s="1"/>
  <c r="AK58" i="3"/>
  <c r="AL58" i="3" s="1"/>
  <c r="AP58" i="3" s="1"/>
  <c r="AK57" i="3"/>
  <c r="AL57" i="3" s="1"/>
  <c r="AK56" i="3"/>
  <c r="AL56" i="3" s="1"/>
  <c r="AP56" i="3" s="1"/>
  <c r="AK55" i="3"/>
  <c r="AL55" i="3" s="1"/>
  <c r="AK54" i="3"/>
  <c r="AL54" i="3" s="1"/>
  <c r="AK53" i="3"/>
  <c r="AL53" i="3" s="1"/>
  <c r="AK52" i="3"/>
  <c r="AL52" i="3" s="1"/>
  <c r="AP52" i="3" s="1"/>
  <c r="AK51" i="3"/>
  <c r="AL51" i="3" s="1"/>
  <c r="AK50" i="3"/>
  <c r="AL50" i="3" s="1"/>
  <c r="AP50" i="3" s="1"/>
  <c r="AK49" i="3"/>
  <c r="AL49" i="3" s="1"/>
  <c r="AK48" i="3"/>
  <c r="AL48" i="3" s="1"/>
  <c r="AK47" i="3"/>
  <c r="AL47" i="3" s="1"/>
  <c r="AK46" i="3"/>
  <c r="AL46" i="3" s="1"/>
  <c r="AK45" i="3"/>
  <c r="AL45" i="3" s="1"/>
  <c r="AK44" i="3"/>
  <c r="AL44" i="3" s="1"/>
  <c r="AP44" i="3" s="1"/>
  <c r="AK43" i="3"/>
  <c r="AL43" i="3" s="1"/>
  <c r="AK42" i="3"/>
  <c r="AL42" i="3" s="1"/>
  <c r="AK41" i="3"/>
  <c r="AL41" i="3" s="1"/>
  <c r="AK40" i="3"/>
  <c r="AL40" i="3" s="1"/>
  <c r="AK39" i="3"/>
  <c r="AL39" i="3" s="1"/>
  <c r="AK38" i="3"/>
  <c r="AL38" i="3" s="1"/>
  <c r="AP38" i="3" s="1"/>
  <c r="AK37" i="3"/>
  <c r="AL37" i="3" s="1"/>
  <c r="AP37" i="3" s="1"/>
  <c r="AK36" i="3"/>
  <c r="AL36" i="3" s="1"/>
  <c r="AP36" i="3" s="1"/>
  <c r="AK35" i="3"/>
  <c r="AL35" i="3" s="1"/>
  <c r="AP35" i="3" s="1"/>
  <c r="AK34" i="3"/>
  <c r="AL34" i="3" s="1"/>
  <c r="AK33" i="3"/>
  <c r="AL33" i="3" s="1"/>
  <c r="AK32" i="3"/>
  <c r="AL32" i="3" s="1"/>
  <c r="AM56" i="3" l="1"/>
  <c r="AM74" i="3"/>
  <c r="AM44" i="3"/>
  <c r="AM39" i="3"/>
  <c r="AP39" i="3"/>
  <c r="AM40" i="3"/>
  <c r="AP40" i="3"/>
  <c r="AM50" i="3"/>
  <c r="AM59" i="3"/>
  <c r="AP59" i="3"/>
  <c r="AM68" i="3"/>
  <c r="AM77" i="3"/>
  <c r="AP77" i="3"/>
  <c r="AM32" i="3"/>
  <c r="AP32" i="3"/>
  <c r="AM41" i="3"/>
  <c r="AP41" i="3"/>
  <c r="AM51" i="3"/>
  <c r="AP51" i="3"/>
  <c r="AM60" i="3"/>
  <c r="AP60" i="3"/>
  <c r="AM69" i="3"/>
  <c r="AP69" i="3"/>
  <c r="AM78" i="3"/>
  <c r="AP78" i="3"/>
  <c r="AM43" i="3"/>
  <c r="AP43" i="3"/>
  <c r="AM52" i="3"/>
  <c r="AM70" i="3"/>
  <c r="AM58" i="3"/>
  <c r="AM33" i="3"/>
  <c r="AP33" i="3"/>
  <c r="AM42" i="3"/>
  <c r="AP42" i="3"/>
  <c r="AM61" i="3"/>
  <c r="AP61" i="3"/>
  <c r="AM79" i="3"/>
  <c r="AP79" i="3"/>
  <c r="AM34" i="3"/>
  <c r="AP34" i="3"/>
  <c r="AM53" i="3"/>
  <c r="AP53" i="3"/>
  <c r="AM62" i="3"/>
  <c r="AM71" i="3"/>
  <c r="AP71" i="3"/>
  <c r="AM80" i="3"/>
  <c r="AM49" i="3"/>
  <c r="AP49" i="3"/>
  <c r="AM76" i="3"/>
  <c r="AM63" i="3"/>
  <c r="AP63" i="3"/>
  <c r="AM72" i="3"/>
  <c r="AP72" i="3"/>
  <c r="AM45" i="3"/>
  <c r="AP45" i="3"/>
  <c r="AM55" i="3"/>
  <c r="AP55" i="3"/>
  <c r="AM73" i="3"/>
  <c r="AP73" i="3"/>
  <c r="AM84" i="3"/>
  <c r="AP84" i="3"/>
  <c r="AM54" i="3"/>
  <c r="AP54" i="3"/>
  <c r="AM81" i="3"/>
  <c r="AP81" i="3"/>
  <c r="AM46" i="3"/>
  <c r="AP46" i="3"/>
  <c r="AM64" i="3"/>
  <c r="AM82" i="3"/>
  <c r="AM47" i="3"/>
  <c r="AP47" i="3"/>
  <c r="AM65" i="3"/>
  <c r="AP65" i="3"/>
  <c r="AM83" i="3"/>
  <c r="AP83" i="3"/>
  <c r="AM48" i="3"/>
  <c r="AP48" i="3"/>
  <c r="AM57" i="3"/>
  <c r="AP57" i="3"/>
  <c r="AM66" i="3"/>
  <c r="AP66" i="3"/>
  <c r="AM75" i="3"/>
  <c r="AP75" i="3"/>
  <c r="AM67" i="3"/>
  <c r="AP67" i="3"/>
  <c r="AM38" i="3"/>
  <c r="AM35" i="3"/>
  <c r="AM36" i="3"/>
  <c r="AM37" i="3"/>
  <c r="BJ22" i="8" l="1"/>
  <c r="AK92" i="3" l="1"/>
  <c r="AL92" i="3" s="1"/>
  <c r="AK91" i="3"/>
  <c r="AL91" i="3" s="1"/>
  <c r="AK90" i="3"/>
  <c r="AL90" i="3" s="1"/>
  <c r="AK89" i="3"/>
  <c r="AL89" i="3" s="1"/>
  <c r="AK88" i="3"/>
  <c r="AL88" i="3" s="1"/>
  <c r="AK87" i="3"/>
  <c r="AL87" i="3" s="1"/>
  <c r="AK86" i="3"/>
  <c r="AL86" i="3" s="1"/>
  <c r="AK85" i="3"/>
  <c r="AL85" i="3" s="1"/>
  <c r="AP88" i="3" l="1"/>
  <c r="AM88" i="3"/>
  <c r="AM89" i="3"/>
  <c r="AP89" i="3"/>
  <c r="AP90" i="3"/>
  <c r="AM90" i="3"/>
  <c r="AP92" i="3"/>
  <c r="AM92" i="3"/>
  <c r="AP91" i="3"/>
  <c r="AM91" i="3"/>
  <c r="AP85" i="3"/>
  <c r="AM85" i="3"/>
  <c r="AP86" i="3"/>
  <c r="AM86" i="3"/>
  <c r="AP87" i="3"/>
  <c r="AM87" i="3"/>
  <c r="AB120" i="3"/>
  <c r="AC120" i="3" s="1"/>
  <c r="AD120" i="3" s="1"/>
  <c r="AB121" i="3"/>
  <c r="AC121" i="3" s="1"/>
  <c r="AB122" i="3"/>
  <c r="AC122" i="3" s="1"/>
  <c r="AG122" i="3" s="1"/>
  <c r="AK122" i="3" s="1"/>
  <c r="AL122" i="3" s="1"/>
  <c r="AB123" i="3"/>
  <c r="AC123" i="3" s="1"/>
  <c r="AG123" i="3" s="1"/>
  <c r="AK123" i="3" s="1"/>
  <c r="AL123" i="3" s="1"/>
  <c r="AB124" i="3"/>
  <c r="AC124" i="3" s="1"/>
  <c r="AG124" i="3" s="1"/>
  <c r="AK124" i="3" s="1"/>
  <c r="AL124" i="3" s="1"/>
  <c r="AB125" i="3"/>
  <c r="AC125" i="3" s="1"/>
  <c r="AB126" i="3"/>
  <c r="AC126" i="3" s="1"/>
  <c r="AB119" i="3"/>
  <c r="AC119" i="3" s="1"/>
  <c r="AP124" i="3" l="1"/>
  <c r="BS124" i="3" s="1"/>
  <c r="AM124" i="3"/>
  <c r="AP123" i="3"/>
  <c r="BS123" i="3" s="1"/>
  <c r="AM123" i="3"/>
  <c r="AP122" i="3"/>
  <c r="BS122" i="3" s="1"/>
  <c r="AM122" i="3"/>
  <c r="AD122" i="3"/>
  <c r="AD124" i="3"/>
  <c r="AG126" i="3"/>
  <c r="AK126" i="3" s="1"/>
  <c r="AL126" i="3" s="1"/>
  <c r="AD126" i="3"/>
  <c r="AG119" i="3"/>
  <c r="AK119" i="3" s="1"/>
  <c r="AD119" i="3"/>
  <c r="AG121" i="3"/>
  <c r="AK121" i="3" s="1"/>
  <c r="AL121" i="3" s="1"/>
  <c r="AD121" i="3"/>
  <c r="AD123" i="3"/>
  <c r="AG125" i="3"/>
  <c r="AK125" i="3" s="1"/>
  <c r="AL125" i="3" s="1"/>
  <c r="AD125" i="3"/>
  <c r="AG120" i="3"/>
  <c r="AK120" i="3" s="1"/>
  <c r="AL120" i="3" s="1"/>
  <c r="AL119" i="3" l="1"/>
  <c r="AM119" i="3" s="1"/>
  <c r="AP119" i="3"/>
  <c r="BS119" i="3" s="1"/>
  <c r="AP126" i="3"/>
  <c r="BS126" i="3" s="1"/>
  <c r="AM126" i="3"/>
  <c r="AP125" i="3"/>
  <c r="BS125" i="3" s="1"/>
  <c r="AM125" i="3"/>
  <c r="AP121" i="3"/>
  <c r="BS121" i="3" s="1"/>
  <c r="AM121" i="3"/>
  <c r="AP120" i="3"/>
  <c r="BS120" i="3" s="1"/>
  <c r="AM120" i="3"/>
  <c r="AK9" i="3"/>
  <c r="AL9" i="3" s="1"/>
  <c r="AP9" i="3" s="1"/>
  <c r="AM9" i="3" l="1"/>
  <c r="AK8" i="3" l="1"/>
  <c r="AL8" i="3" s="1"/>
  <c r="AP8" i="3" s="1"/>
  <c r="AK7" i="3"/>
  <c r="AL7" i="3" s="1"/>
  <c r="AP7" i="3" s="1"/>
  <c r="AL6" i="3"/>
  <c r="AM5" i="3"/>
  <c r="AP5" i="3" l="1"/>
  <c r="AM7" i="3"/>
  <c r="AM8" i="3"/>
  <c r="AP6" i="3"/>
  <c r="AM6" i="3"/>
  <c r="AB147" i="3" l="1"/>
  <c r="AC147" i="3" s="1"/>
  <c r="AB146" i="3"/>
  <c r="AC146" i="3" s="1"/>
  <c r="AB145" i="3"/>
  <c r="AC145" i="3" s="1"/>
  <c r="AG145" i="3" s="1"/>
  <c r="AB144" i="3"/>
  <c r="AC144" i="3" s="1"/>
  <c r="AB143" i="3"/>
  <c r="AC143" i="3" s="1"/>
  <c r="AB142" i="3"/>
  <c r="AC142" i="3" s="1"/>
  <c r="AB141" i="3"/>
  <c r="AC141" i="3" s="1"/>
  <c r="AG141" i="3" s="1"/>
  <c r="AB140" i="3"/>
  <c r="AC140" i="3" s="1"/>
  <c r="AB139" i="3"/>
  <c r="AC139" i="3" s="1"/>
  <c r="AC138" i="3"/>
  <c r="AB85" i="3"/>
  <c r="AG139" i="3" l="1"/>
  <c r="AK139" i="3" s="1"/>
  <c r="AL139" i="3" s="1"/>
  <c r="AG138" i="3"/>
  <c r="AK138" i="3" s="1"/>
  <c r="AL138" i="3" s="1"/>
  <c r="AG140" i="3"/>
  <c r="AG142" i="3"/>
  <c r="AG146" i="3"/>
  <c r="AK146" i="3" s="1"/>
  <c r="AL146" i="3" s="1"/>
  <c r="AG143" i="3"/>
  <c r="AG147" i="3"/>
  <c r="AK147" i="3" s="1"/>
  <c r="AL147" i="3" s="1"/>
  <c r="AG144" i="3"/>
  <c r="AD147" i="3"/>
  <c r="AD146" i="3"/>
  <c r="AD145" i="3"/>
  <c r="AD144" i="3"/>
  <c r="AD143" i="3"/>
  <c r="AD142" i="3"/>
  <c r="AD141" i="3"/>
  <c r="AD140" i="3"/>
  <c r="AD139" i="3"/>
  <c r="AD138" i="3"/>
  <c r="AM139" i="3" l="1"/>
  <c r="AP139" i="3"/>
  <c r="BS139" i="3" s="1"/>
  <c r="AM147" i="3"/>
  <c r="AP147" i="3"/>
  <c r="BS147" i="3" s="1"/>
  <c r="AP138" i="3"/>
  <c r="BS138" i="3" s="1"/>
  <c r="AM138" i="3"/>
  <c r="AP146" i="3"/>
  <c r="BS146" i="3" s="1"/>
  <c r="AM146" i="3"/>
  <c r="AB109" i="3"/>
  <c r="AC109" i="3" s="1"/>
  <c r="AD109" i="3" s="1"/>
  <c r="AB114" i="3"/>
  <c r="AC114" i="3" s="1"/>
  <c r="AD114" i="3" s="1"/>
  <c r="AB113" i="3"/>
  <c r="AC113" i="3" s="1"/>
  <c r="AD113" i="3" s="1"/>
  <c r="AB112" i="3"/>
  <c r="AC112" i="3" s="1"/>
  <c r="AD112" i="3" s="1"/>
  <c r="AB111" i="3"/>
  <c r="AC111" i="3" s="1"/>
  <c r="AD111" i="3" s="1"/>
  <c r="AB110" i="3"/>
  <c r="AC110" i="3" s="1"/>
  <c r="AD110" i="3" s="1"/>
  <c r="AD84" i="3" l="1"/>
  <c r="AB84" i="3"/>
  <c r="AC84" i="3" s="1"/>
  <c r="AG84" i="3" s="1"/>
  <c r="AD83" i="3"/>
  <c r="AB83" i="3"/>
  <c r="AC83" i="3" s="1"/>
  <c r="AG83" i="3" s="1"/>
  <c r="AD82" i="3"/>
  <c r="AB82" i="3"/>
  <c r="AC82" i="3" s="1"/>
  <c r="AG82" i="3" s="1"/>
  <c r="AD81" i="3"/>
  <c r="AB81" i="3"/>
  <c r="AC81" i="3" s="1"/>
  <c r="AG81" i="3" s="1"/>
  <c r="AD80" i="3"/>
  <c r="AB80" i="3"/>
  <c r="AC80" i="3" s="1"/>
  <c r="AG80" i="3" s="1"/>
  <c r="AD79" i="3"/>
  <c r="AB79" i="3"/>
  <c r="AC79" i="3" s="1"/>
  <c r="AG79" i="3" s="1"/>
  <c r="AD78" i="3"/>
  <c r="AB78" i="3"/>
  <c r="AC78" i="3" s="1"/>
  <c r="AG78" i="3" s="1"/>
  <c r="AD77" i="3"/>
  <c r="AB77" i="3"/>
  <c r="AC77" i="3" s="1"/>
  <c r="AG77" i="3" s="1"/>
  <c r="AD76" i="3"/>
  <c r="AB76" i="3"/>
  <c r="AC76" i="3" s="1"/>
  <c r="AG76" i="3" s="1"/>
  <c r="AD75" i="3"/>
  <c r="AB75" i="3"/>
  <c r="AC75" i="3" s="1"/>
  <c r="AG75" i="3" s="1"/>
  <c r="AD74" i="3"/>
  <c r="AB74" i="3"/>
  <c r="AC74" i="3" s="1"/>
  <c r="AG74" i="3" s="1"/>
  <c r="AD73" i="3"/>
  <c r="AB73" i="3"/>
  <c r="AC73" i="3" s="1"/>
  <c r="AG73" i="3" s="1"/>
  <c r="AD72" i="3"/>
  <c r="AB72" i="3"/>
  <c r="AC72" i="3" s="1"/>
  <c r="AG72" i="3" s="1"/>
  <c r="AD71" i="3"/>
  <c r="AB71" i="3"/>
  <c r="AC71" i="3" s="1"/>
  <c r="AG71" i="3" s="1"/>
  <c r="AD70" i="3"/>
  <c r="AB70" i="3"/>
  <c r="AC70" i="3" s="1"/>
  <c r="AG70" i="3" s="1"/>
  <c r="AD69" i="3"/>
  <c r="AB69" i="3"/>
  <c r="AC69" i="3" s="1"/>
  <c r="AG69" i="3" s="1"/>
  <c r="AD68" i="3"/>
  <c r="AB68" i="3"/>
  <c r="AC68" i="3" s="1"/>
  <c r="AG68" i="3" s="1"/>
  <c r="AD67" i="3"/>
  <c r="AB67" i="3"/>
  <c r="AC67" i="3" s="1"/>
  <c r="AG67" i="3" s="1"/>
  <c r="AD66" i="3"/>
  <c r="AB66" i="3"/>
  <c r="AC66" i="3" s="1"/>
  <c r="AG66" i="3" s="1"/>
  <c r="AD65" i="3"/>
  <c r="AB65" i="3"/>
  <c r="AC65" i="3" s="1"/>
  <c r="AG65" i="3" s="1"/>
  <c r="AD64" i="3"/>
  <c r="AB64" i="3"/>
  <c r="AC64" i="3" s="1"/>
  <c r="AG64" i="3" s="1"/>
  <c r="AD63" i="3"/>
  <c r="AB63" i="3"/>
  <c r="AC63" i="3" s="1"/>
  <c r="AG63" i="3" s="1"/>
  <c r="AD62" i="3"/>
  <c r="AB62" i="3"/>
  <c r="AC62" i="3" s="1"/>
  <c r="AG62" i="3" s="1"/>
  <c r="AD61" i="3"/>
  <c r="AB61" i="3"/>
  <c r="AC61" i="3" s="1"/>
  <c r="AG61" i="3" s="1"/>
  <c r="AD60" i="3"/>
  <c r="AB60" i="3"/>
  <c r="AC60" i="3" s="1"/>
  <c r="AG60" i="3" s="1"/>
  <c r="AD59" i="3"/>
  <c r="AB59" i="3"/>
  <c r="AC59" i="3" s="1"/>
  <c r="AG59" i="3" s="1"/>
  <c r="AD58" i="3"/>
  <c r="AB58" i="3"/>
  <c r="AC58" i="3" s="1"/>
  <c r="AG58" i="3" s="1"/>
  <c r="AD57" i="3"/>
  <c r="AB57" i="3"/>
  <c r="AC57" i="3" s="1"/>
  <c r="AG57" i="3" s="1"/>
  <c r="AD56" i="3"/>
  <c r="AB56" i="3"/>
  <c r="AC56" i="3" s="1"/>
  <c r="AG56" i="3" s="1"/>
  <c r="AD55" i="3"/>
  <c r="AB55" i="3"/>
  <c r="AC55" i="3" s="1"/>
  <c r="AG55" i="3" s="1"/>
  <c r="AD54" i="3"/>
  <c r="AB54" i="3"/>
  <c r="AC54" i="3" s="1"/>
  <c r="AG54" i="3" s="1"/>
  <c r="AD53" i="3"/>
  <c r="AB53" i="3"/>
  <c r="AC53" i="3" s="1"/>
  <c r="AG53" i="3" s="1"/>
  <c r="AD52" i="3"/>
  <c r="AB52" i="3"/>
  <c r="AC52" i="3" s="1"/>
  <c r="AG52" i="3" s="1"/>
  <c r="AD51" i="3"/>
  <c r="AB51" i="3"/>
  <c r="AC51" i="3" s="1"/>
  <c r="AG51" i="3" s="1"/>
  <c r="AD50" i="3"/>
  <c r="AB50" i="3"/>
  <c r="AC50" i="3" s="1"/>
  <c r="AG50" i="3" s="1"/>
  <c r="AB49" i="3"/>
  <c r="AC49" i="3" s="1"/>
  <c r="AB48" i="3"/>
  <c r="AC48" i="3" s="1"/>
  <c r="AB47" i="3"/>
  <c r="AC47" i="3" s="1"/>
  <c r="AB46" i="3"/>
  <c r="AC46" i="3" s="1"/>
  <c r="AB45" i="3"/>
  <c r="AC45" i="3" s="1"/>
  <c r="AB44" i="3"/>
  <c r="AC44" i="3" s="1"/>
  <c r="AB43" i="3"/>
  <c r="AC43" i="3" s="1"/>
  <c r="AB42" i="3"/>
  <c r="AC42" i="3" s="1"/>
  <c r="AB41" i="3"/>
  <c r="AC41" i="3" s="1"/>
  <c r="AD40" i="3"/>
  <c r="AB40" i="3"/>
  <c r="AC40" i="3" s="1"/>
  <c r="AG40" i="3" s="1"/>
  <c r="AD39" i="3"/>
  <c r="AB39" i="3"/>
  <c r="AC39" i="3" s="1"/>
  <c r="AG39" i="3" s="1"/>
  <c r="AB38" i="3"/>
  <c r="AC38" i="3" s="1"/>
  <c r="AD37" i="3"/>
  <c r="AB37" i="3"/>
  <c r="AC37" i="3" s="1"/>
  <c r="AG37" i="3" s="1"/>
  <c r="AD36" i="3"/>
  <c r="AB36" i="3"/>
  <c r="AC36" i="3" s="1"/>
  <c r="AG36" i="3" s="1"/>
  <c r="AD35" i="3"/>
  <c r="AB35" i="3"/>
  <c r="AC35" i="3" s="1"/>
  <c r="AG35" i="3" s="1"/>
  <c r="AD34" i="3"/>
  <c r="AB34" i="3"/>
  <c r="AC34" i="3" s="1"/>
  <c r="AG34" i="3" s="1"/>
  <c r="AD33" i="3"/>
  <c r="AB33" i="3"/>
  <c r="AC33" i="3" s="1"/>
  <c r="AG33" i="3" s="1"/>
  <c r="AB32" i="3"/>
  <c r="AC32" i="3" s="1"/>
  <c r="AD31" i="3"/>
  <c r="AB31" i="3"/>
  <c r="AC31" i="3" s="1"/>
  <c r="AG31" i="3" l="1"/>
  <c r="AD30" i="3"/>
  <c r="AG38" i="3"/>
  <c r="AD38" i="3"/>
  <c r="AD49" i="3"/>
  <c r="AG49" i="3"/>
  <c r="AG42" i="3"/>
  <c r="AD42" i="3"/>
  <c r="AG43" i="3"/>
  <c r="AD43" i="3"/>
  <c r="AG41" i="3"/>
  <c r="AD41" i="3"/>
  <c r="AG44" i="3"/>
  <c r="AD44" i="3"/>
  <c r="AG45" i="3"/>
  <c r="AD45" i="3"/>
  <c r="AG48" i="3"/>
  <c r="AD48" i="3"/>
  <c r="AG32" i="3"/>
  <c r="AD32" i="3"/>
  <c r="AG46" i="3"/>
  <c r="AD46" i="3"/>
  <c r="AG47" i="3"/>
  <c r="AD47" i="3"/>
  <c r="AB116" i="3" l="1"/>
  <c r="AC116" i="3" s="1"/>
  <c r="AD116" i="3" s="1"/>
  <c r="AB117" i="3"/>
  <c r="AC117" i="3" s="1"/>
  <c r="AD117" i="3" s="1"/>
  <c r="AB118" i="3"/>
  <c r="AC118" i="3" s="1"/>
  <c r="AD118" i="3" s="1"/>
  <c r="AB115" i="3"/>
  <c r="AC115" i="3" s="1"/>
  <c r="AD115" i="3" s="1"/>
  <c r="AB88" i="3" l="1"/>
  <c r="AB10" i="3" l="1"/>
  <c r="AC10" i="3" s="1"/>
  <c r="AK10" i="3"/>
  <c r="AL10" i="3" s="1"/>
  <c r="AP10" i="3" s="1"/>
  <c r="AM10" i="3"/>
  <c r="BC31" i="3"/>
  <c r="BD31" i="3" s="1"/>
  <c r="BH31" i="3" s="1"/>
  <c r="BS31" i="3" s="1"/>
  <c r="BC32" i="3"/>
  <c r="BD32" i="3" s="1"/>
  <c r="BE32" i="3"/>
  <c r="BC33" i="3"/>
  <c r="BD33" i="3" s="1"/>
  <c r="BH33" i="3" s="1"/>
  <c r="BS33" i="3" s="1"/>
  <c r="BC34" i="3"/>
  <c r="BD34" i="3" s="1"/>
  <c r="BE34" i="3"/>
  <c r="BC35" i="3"/>
  <c r="BD35" i="3" s="1"/>
  <c r="BH35" i="3" s="1"/>
  <c r="BS35" i="3" s="1"/>
  <c r="BH37" i="3"/>
  <c r="BS37" i="3" s="1"/>
  <c r="BH38" i="3"/>
  <c r="BS38" i="3" s="1"/>
  <c r="BH39" i="3"/>
  <c r="BS39" i="3" s="1"/>
  <c r="BH40" i="3"/>
  <c r="BS40" i="3" s="1"/>
  <c r="BH41" i="3"/>
  <c r="BS41" i="3" s="1"/>
  <c r="BH42" i="3"/>
  <c r="BS42" i="3" s="1"/>
  <c r="BH43" i="3"/>
  <c r="BS43" i="3" s="1"/>
  <c r="BH44" i="3"/>
  <c r="BS44" i="3" s="1"/>
  <c r="BH45" i="3"/>
  <c r="BS45" i="3" s="1"/>
  <c r="BH46" i="3"/>
  <c r="BS46" i="3" s="1"/>
  <c r="BH47" i="3"/>
  <c r="BS47" i="3" s="1"/>
  <c r="BH48" i="3"/>
  <c r="BS48" i="3" s="1"/>
  <c r="BH49" i="3"/>
  <c r="BS49" i="3" s="1"/>
  <c r="BH50" i="3"/>
  <c r="BS50" i="3" s="1"/>
  <c r="BH51" i="3"/>
  <c r="BS51" i="3" s="1"/>
  <c r="BH52" i="3"/>
  <c r="BS52" i="3" s="1"/>
  <c r="BH53" i="3"/>
  <c r="BS53" i="3" s="1"/>
  <c r="BH54" i="3"/>
  <c r="BS54" i="3" s="1"/>
  <c r="BH55" i="3"/>
  <c r="BS55" i="3" s="1"/>
  <c r="BH56" i="3"/>
  <c r="BS56" i="3" s="1"/>
  <c r="BH57" i="3"/>
  <c r="BS57" i="3" s="1"/>
  <c r="BH58" i="3"/>
  <c r="BS58" i="3" s="1"/>
  <c r="BH59" i="3"/>
  <c r="BS59" i="3" s="1"/>
  <c r="BH64" i="3"/>
  <c r="BS64" i="3" s="1"/>
  <c r="BH74" i="3"/>
  <c r="BS74" i="3" s="1"/>
  <c r="BH75" i="3"/>
  <c r="BS75" i="3" s="1"/>
  <c r="BH76" i="3"/>
  <c r="BS76" i="3" s="1"/>
  <c r="BH77" i="3"/>
  <c r="BS77" i="3" s="1"/>
  <c r="BH78" i="3"/>
  <c r="BS78" i="3" s="1"/>
  <c r="AC85" i="3"/>
  <c r="AG85" i="3" s="1"/>
  <c r="AB86" i="3"/>
  <c r="AC86" i="3" s="1"/>
  <c r="AG86" i="3" s="1"/>
  <c r="AB87" i="3"/>
  <c r="AC87" i="3" s="1"/>
  <c r="AG87" i="3" s="1"/>
  <c r="AD87" i="3"/>
  <c r="AC88" i="3"/>
  <c r="AG88" i="3" s="1"/>
  <c r="AD88" i="3"/>
  <c r="AB89" i="3"/>
  <c r="AC89" i="3" s="1"/>
  <c r="AG89" i="3" s="1"/>
  <c r="AD89" i="3"/>
  <c r="AB90" i="3"/>
  <c r="AC90" i="3" s="1"/>
  <c r="AG90" i="3" s="1"/>
  <c r="AD90" i="3"/>
  <c r="AB91" i="3"/>
  <c r="AC91" i="3" s="1"/>
  <c r="AG91" i="3" s="1"/>
  <c r="AD91" i="3"/>
  <c r="AB92" i="3"/>
  <c r="AC92" i="3" s="1"/>
  <c r="AG92" i="3" s="1"/>
  <c r="AD92" i="3"/>
  <c r="AK109" i="3"/>
  <c r="AL109" i="3" s="1"/>
  <c r="AP109" i="3" s="1"/>
  <c r="AM109" i="3"/>
  <c r="BC109" i="3"/>
  <c r="BD109" i="3" s="1"/>
  <c r="BH109" i="3" s="1"/>
  <c r="BE109" i="3"/>
  <c r="AG110" i="3"/>
  <c r="AK110" i="3"/>
  <c r="AL110" i="3" s="1"/>
  <c r="AP110" i="3" s="1"/>
  <c r="AM110" i="3"/>
  <c r="BC110" i="3"/>
  <c r="BD110" i="3" s="1"/>
  <c r="BH110" i="3" s="1"/>
  <c r="BE110" i="3"/>
  <c r="AG111" i="3"/>
  <c r="AK111" i="3"/>
  <c r="AL111" i="3" s="1"/>
  <c r="AP111" i="3" s="1"/>
  <c r="AM111" i="3"/>
  <c r="BC111" i="3"/>
  <c r="BD111" i="3" s="1"/>
  <c r="BH111" i="3" s="1"/>
  <c r="BE111" i="3"/>
  <c r="AG112" i="3"/>
  <c r="AK112" i="3"/>
  <c r="AL112" i="3" s="1"/>
  <c r="AP112" i="3" s="1"/>
  <c r="AM112" i="3"/>
  <c r="BC112" i="3"/>
  <c r="BD112" i="3" s="1"/>
  <c r="BH112" i="3" s="1"/>
  <c r="BE112" i="3"/>
  <c r="AK113" i="3"/>
  <c r="AL113" i="3" s="1"/>
  <c r="AP113" i="3" s="1"/>
  <c r="AM113" i="3"/>
  <c r="BD113" i="3"/>
  <c r="BH113" i="3" s="1"/>
  <c r="AG114" i="3"/>
  <c r="AK114" i="3"/>
  <c r="AL114" i="3" s="1"/>
  <c r="AP114" i="3" s="1"/>
  <c r="AM114" i="3"/>
  <c r="BC114" i="3"/>
  <c r="BD114" i="3" s="1"/>
  <c r="BH114" i="3" s="1"/>
  <c r="BE114" i="3"/>
  <c r="AG115" i="3"/>
  <c r="AK115" i="3"/>
  <c r="AL115" i="3" s="1"/>
  <c r="AP115" i="3" s="1"/>
  <c r="BC115" i="3"/>
  <c r="BD115" i="3" s="1"/>
  <c r="BH115" i="3" s="1"/>
  <c r="BS115" i="3" s="1"/>
  <c r="AG116" i="3"/>
  <c r="AK116" i="3"/>
  <c r="AL116" i="3" s="1"/>
  <c r="AP116" i="3" s="1"/>
  <c r="BC116" i="3"/>
  <c r="BD116" i="3" s="1"/>
  <c r="BH116" i="3" s="1"/>
  <c r="BS116" i="3" s="1"/>
  <c r="AG117" i="3"/>
  <c r="AK117" i="3"/>
  <c r="AL117" i="3" s="1"/>
  <c r="AP117" i="3" s="1"/>
  <c r="BC117" i="3"/>
  <c r="BD117" i="3" s="1"/>
  <c r="BH117" i="3" s="1"/>
  <c r="BS117" i="3" s="1"/>
  <c r="AG118" i="3"/>
  <c r="AK118" i="3"/>
  <c r="AL118" i="3" s="1"/>
  <c r="AP118" i="3" s="1"/>
  <c r="BC118" i="3"/>
  <c r="BD118" i="3" s="1"/>
  <c r="BH118" i="3" s="1"/>
  <c r="BS118" i="3" s="1"/>
  <c r="BC119" i="3"/>
  <c r="BD119" i="3" s="1"/>
  <c r="BH119" i="3" s="1"/>
  <c r="BC120" i="3"/>
  <c r="BD120" i="3" s="1"/>
  <c r="BH120" i="3" s="1"/>
  <c r="BE120" i="3"/>
  <c r="BC121" i="3"/>
  <c r="BD121" i="3" s="1"/>
  <c r="BH121" i="3" s="1"/>
  <c r="BE121" i="3"/>
  <c r="BC122" i="3"/>
  <c r="BD122" i="3" s="1"/>
  <c r="BH122" i="3" s="1"/>
  <c r="BC123" i="3"/>
  <c r="BD123" i="3" s="1"/>
  <c r="BH123" i="3" s="1"/>
  <c r="BC124" i="3"/>
  <c r="BD124" i="3" s="1"/>
  <c r="BH124" i="3" s="1"/>
  <c r="BC125" i="3"/>
  <c r="BD125" i="3" s="1"/>
  <c r="BH125" i="3" s="1"/>
  <c r="BC126" i="3"/>
  <c r="BD126" i="3" s="1"/>
  <c r="BH126" i="3" s="1"/>
  <c r="BC9" i="3"/>
  <c r="BD9" i="3" s="1"/>
  <c r="AD9" i="3"/>
  <c r="AB9" i="3"/>
  <c r="AC9" i="3" s="1"/>
  <c r="AG9" i="3" s="1"/>
  <c r="BE126" i="3" l="1"/>
  <c r="BE125" i="3"/>
  <c r="BE124" i="3"/>
  <c r="BE123" i="3"/>
  <c r="BE122" i="3"/>
  <c r="BE119" i="3"/>
  <c r="BE113" i="3"/>
  <c r="BE35" i="3"/>
  <c r="BE33" i="3"/>
  <c r="BE31" i="3"/>
  <c r="BE9" i="3"/>
  <c r="BH9" i="3"/>
  <c r="BE117" i="3"/>
  <c r="BE118" i="3"/>
  <c r="BE116" i="3"/>
  <c r="BE115" i="3"/>
  <c r="AM118" i="3"/>
  <c r="AM116" i="3"/>
  <c r="AM117" i="3"/>
  <c r="AM115" i="3"/>
  <c r="AG10" i="3"/>
  <c r="AD10" i="3"/>
  <c r="AG113" i="3"/>
  <c r="AD86" i="3"/>
  <c r="AG109" i="3"/>
  <c r="AD85" i="3"/>
  <c r="AD8" i="3" l="1"/>
  <c r="AB8" i="3"/>
  <c r="AC8" i="3" s="1"/>
  <c r="AG8" i="3" s="1"/>
  <c r="AD7" i="3"/>
  <c r="AB7" i="3"/>
  <c r="AC7" i="3" s="1"/>
  <c r="AG7" i="3" s="1"/>
  <c r="AB6" i="3"/>
  <c r="AC6" i="3" s="1"/>
  <c r="AB5" i="3"/>
  <c r="AC5" i="3" s="1"/>
  <c r="AD6" i="3" l="1"/>
  <c r="AG6" i="3"/>
  <c r="AD5" i="3"/>
  <c r="AG5" i="3"/>
  <c r="O87" i="3" l="1"/>
  <c r="O114" i="3" l="1"/>
  <c r="O113" i="3"/>
  <c r="O112" i="3"/>
  <c r="O111" i="3"/>
  <c r="O110" i="3"/>
  <c r="O109" i="3"/>
  <c r="O86" i="3"/>
  <c r="O85" i="3"/>
  <c r="O10" i="3"/>
  <c r="O9" i="3"/>
  <c r="O8" i="3"/>
  <c r="O7" i="3"/>
  <c r="O6" i="3"/>
  <c r="O5" i="3"/>
</calcChain>
</file>

<file path=xl/sharedStrings.xml><?xml version="1.0" encoding="utf-8"?>
<sst xmlns="http://schemas.openxmlformats.org/spreadsheetml/2006/main" count="3122" uniqueCount="1118">
  <si>
    <t>IDENTIFICACIÓN DEL HALLAZGO</t>
  </si>
  <si>
    <t>ESTABLECIMIENTO ACCIONES DE MEJORA</t>
  </si>
  <si>
    <t>PRIMER SEGUIMIENTO DE 2021</t>
  </si>
  <si>
    <t xml:space="preserve"> SEGUNDO SEGUIMIENTO DE 2021</t>
  </si>
  <si>
    <t xml:space="preserve"> TERCER SEGUIMIENTO DE 2021</t>
  </si>
  <si>
    <t xml:space="preserve"> CUARTO SEGUIMIENTO DE 2021</t>
  </si>
  <si>
    <t>QUINTO SEGUIMIENTO DE 2021</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</si>
  <si>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</si>
  <si>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</si>
  <si>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</si>
  <si>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</si>
  <si>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</si>
  <si>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</si>
  <si>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</si>
  <si>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</si>
  <si>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</si>
  <si>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</si>
  <si>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</si>
  <si>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</si>
  <si>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</si>
  <si>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</si>
  <si>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</si>
  <si>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</si>
  <si>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</si>
  <si>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</si>
  <si>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</si>
  <si>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</si>
  <si>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</si>
  <si>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</si>
  <si>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</si>
  <si>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</si>
  <si>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</si>
  <si>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</si>
  <si>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</si>
  <si>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</si>
  <si>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</si>
  <si>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</si>
  <si>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</si>
  <si>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</si>
  <si>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</si>
  <si>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</si>
  <si>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</si>
  <si>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</si>
  <si>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</si>
  <si>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</si>
  <si>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</si>
  <si>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</si>
  <si>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</si>
  <si>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</si>
  <si>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</si>
  <si>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</si>
  <si>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</si>
  <si>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</si>
  <si>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</si>
  <si>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</si>
  <si>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</si>
  <si>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</si>
  <si>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</si>
  <si>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</si>
  <si>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</si>
  <si>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</si>
  <si>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</si>
  <si>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de Terminanción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</si>
  <si>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</si>
  <si>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</si>
  <si>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</si>
  <si>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</si>
  <si>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</si>
  <si>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</si>
  <si>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</si>
  <si>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</si>
  <si>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</si>
  <si>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</si>
  <si>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</si>
  <si>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</si>
  <si>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</si>
  <si>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</si>
  <si>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</si>
  <si>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</si>
  <si>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</si>
  <si>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</si>
  <si>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</si>
  <si>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</si>
  <si>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 xml:space="preserve">GESTIÓN CONTRATACTUAL 2018                      PROCESO: BIENES Y SERVICIOS   </t>
  </si>
  <si>
    <t>GESTIÓN JURÍDICA</t>
  </si>
  <si>
    <t>Revisado el organigrama y las disposiciones que definen la estructura de la entidad (Res 003 2006, Acuerdo 003 2008 Acuerdo 005 2015, publicadas en la página web, no se identifica ninguna instancia o dependencia que tenga formalmente a su cargo, la responsabilidad frente al direccionamiento de la gestión contractual.</t>
  </si>
  <si>
    <r>
      <t xml:space="preserve">Ausencia de identificación en el </t>
    </r>
    <r>
      <rPr>
        <sz val="9"/>
        <color indexed="10"/>
        <rFont val="Arial"/>
        <family val="2"/>
      </rPr>
      <t xml:space="preserve">cronograma </t>
    </r>
    <r>
      <rPr>
        <sz val="9"/>
        <color indexed="8"/>
        <rFont val="Arial"/>
        <family val="2"/>
      </rPr>
      <t>de dependnecia o área encargada de la gestión contractual.</t>
    </r>
  </si>
  <si>
    <t xml:space="preserve">Realizar  reunión con el área de Planeación para analizar la posibilidad de incluir dentro del organigrama la responsabilidad de la ejecución de la gestión contractual </t>
  </si>
  <si>
    <t>Acta de Reunión con Planeación.</t>
  </si>
  <si>
    <t>Correctiva</t>
  </si>
  <si>
    <t>Secretaria General</t>
  </si>
  <si>
    <t>Se está  revisando en el marco del proceso de reorganización</t>
  </si>
  <si>
    <t>Pendiente de envío de evidencias</t>
  </si>
  <si>
    <t>Se reporta copia de contrato de rediseño Institucional de fecha 31 /12/2020-El Dr. Gabriel Ernesto Bustos.</t>
  </si>
  <si>
    <t>No coincide el soporte con la acciòn propuesta de realizar reuniòn con  el area de planeaciòn para analizar la posibilidad de incluir dentro del organigrama la responsabilidad de la ejecución de la gestión contractual ,  con el  reporte del contrato de rediseño institucional.</t>
  </si>
  <si>
    <t>Divia Castillo A.</t>
  </si>
  <si>
    <t>Oficio de radicación; se envió solicitud de concepto fvorable al Deparatamento Administrativo del Servicio Civil</t>
  </si>
  <si>
    <t xml:space="preserve">Se adjunta solicitud de concepto ante el Deparatamento Administrativo del Servicio Civil, sobre el rediseño institucional que la entidad ha venido desarrollando en función de convertir a la entidad en un entidad moderna, diseñada para la innovación y el cambio. Así mismo, entre otras temas señala proyectos de actos Administrativos como el de "Acuerdo Modificación Estructura Organizacional de la Lotería"; si bien se valida el avance reportado por el área en miras a subsanar la deficiencia encontrada, la actividad aun se encuentra en ejecución en tanto se cuente con el respectivo concepto y por tal motivo, la actividad se encuentra en estado en termino. </t>
  </si>
  <si>
    <t xml:space="preserve">Manuela Hernández J. </t>
  </si>
  <si>
    <t xml:space="preserve">Se realizó reunión con planeción para tratar el teme en particular dejando como constancia la respectiva acta. 
Se entrega el día de hoy el acta. </t>
  </si>
  <si>
    <t xml:space="preserve">Se remite acta de reunión de fecha 27/10/2021, donde se consideró la posibilidad de incluir en el organigrama la responsabilidad de la gestión jurídica, sin emabrgo no fue viable teniendo en cuenta que se debe tener en cuenta la estructura actual aprobada para el organigrama actual de la entidad, teniendo en cuenta que el área de gestión contractual se encuentra a cargo de la Secretaría G. No obstante, dentro de la reestructuración institucional que esta siendo realizada actualmente, se considerará la posibilidad y viabilidad de incluir el particular. 
Se valida el avance reportado por el área y se da por cumplida y cierre la presente acción de mejora. </t>
  </si>
  <si>
    <t>Acta de reunión de fecha 27/10/2021</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</si>
  <si>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</si>
  <si>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t>Falta de actualización de las tablas de retención conforme al Manual de Contratación</t>
  </si>
  <si>
    <t>Actualizar las tablas de retención documental conforme lo establecen las normas legales.</t>
  </si>
  <si>
    <r>
      <rPr>
        <sz val="9"/>
        <color indexed="10"/>
        <rFont val="Arial"/>
        <family val="2"/>
      </rPr>
      <t xml:space="preserve">proyecto </t>
    </r>
    <r>
      <rPr>
        <sz val="9"/>
        <color indexed="8"/>
        <rFont val="Arial"/>
        <family val="2"/>
      </rPr>
      <t>de tablas de retención actualizadas</t>
    </r>
  </si>
  <si>
    <t>Acta reunión con gestion docuemntal</t>
  </si>
  <si>
    <t>Se reportan actas reuniòn Nos. 1y 2  de 21/05/21 y 31/05/21, de Secr.Gral y unidad RF. Fisicos, sobre actualizaciòn  tabla de retenciòn  documental, tablas de caracterizaciòn documental y migraciòn tablas de migraciòn documental. Pendientes de adopciòn.</t>
  </si>
  <si>
    <t>Se valida el grado de avance de la actividad propuesta.</t>
  </si>
  <si>
    <t>Cuadro de carácterización actualización TRD; se cuenta ya con el cuadro de carácterización de las tablas de rentenció cúlminado en el mes de septiembre de 2021</t>
  </si>
  <si>
    <t xml:space="preserve">Teniendo en cuenta la actividad de actualización del cuadro de caracterización de las tablas de retención documental del proceso, junto con el profesional a cargo de gestión documental, se ajustó teniendo en cuenta a lo que establece las normas legales vigentes, lo mismo a las actividades realizadas dentro del proceso que deben ser documentadas; se valida el avance reportado y se cierra la presente acción de mejora. </t>
  </si>
  <si>
    <t>GESTIÓN JURIDICA 2019</t>
  </si>
  <si>
    <t xml:space="preserve">Deficiencias estructurales, funcionales y de riesgos sobre el proceso de Gestión Jurídica
 iii) Deficiencias en la estructuración del Riesgo, asignado a la Gestión Jurídica. </t>
  </si>
  <si>
    <t>Deficiencias en la estructuración del Riesgo, asignado a la Gestión Jurídica</t>
  </si>
  <si>
    <t xml:space="preserve">1. Articulación y actualización de la matriz junto con planeación.
2. Se analizarán y valorarán los riesgos asignados al proceso de Gestión Jurídica y se procederá a realizar la modificación correspondiente.
</t>
  </si>
  <si>
    <t>De este se solicito cambiar la accion con memorando en enero</t>
  </si>
  <si>
    <r>
      <t xml:space="preserve">Se solicita ampliar el término a </t>
    </r>
    <r>
      <rPr>
        <b/>
        <sz val="9"/>
        <color theme="1"/>
        <rFont val="Arial"/>
        <family val="2"/>
      </rPr>
      <t>septiembre 30 de 2021</t>
    </r>
    <r>
      <rPr>
        <sz val="9"/>
        <color theme="1"/>
        <rFont val="Arial"/>
        <family val="2"/>
      </rPr>
      <t xml:space="preserve"> para el cumplimiento de esta actividad, teniendo en cuenta que se está realizando un trabajo transversal respecto a la actualización de la matriz de riesgos, por la que la SG debe articular el trabajo de actualización con planeación.</t>
    </r>
  </si>
  <si>
    <t xml:space="preserve">Teniendo en cuenta lo reportado por el área, en el sentido que las actividades para la superación del hallazgo aun se encuentran en ejecución, al respecttivo corte de seguimiento la acción de mejora se encuentra "INCUMPLIDA" toda vez que el termino para su ejecución se venció (30/06/2021), sin perjuicio de la solicitud de modificación para su cumplimiento. </t>
  </si>
  <si>
    <t>Manuela Hernández J.</t>
  </si>
  <si>
    <t>Matriz de riesos actualizada Gestión Jurídica; se trabajó con planeación la actualización de la matriz de riesgos</t>
  </si>
  <si>
    <t xml:space="preserve">Se adjunta word con vinculo sharepoint donde se encuentra la matriz de riesgos actualizada de todos los procesos de la entidad, incluyendo el de Gestión Jurídica teniendo en cuenta la nueva metodología del DAFP; dicha matriz de riesgo actualizada fue aprobada en el marco del CIDGYD en sesión del 30 de agosto del 2021.
Se valida el avance reportado y se cierra la presente acción de mejora. </t>
  </si>
  <si>
    <t>AUDITORÍA AL PROCESO DE GESTIÓN CONTRACTUAL 2020</t>
  </si>
  <si>
    <t>Deficiencias en la gestión de riesgos y controles del proceso de Gestión Contractual, teniendo en cuenta que la matriz de riesgos que se está incorporando en los contratos, si bien se remite en su configuración a la Matriz de riesgos definida por CCE, no se encuentra asociada a los instrumentos de gestión de riesgos de la entidad (Política de Riegos  Matriz de riesgos y controles). De igual forma, dentro del sistema de gestión del riesgo en la entidad no se prevén criterios específicos para la gestión del riesgo contractual, que atiendan las orientaciones que sobre el particular se definen en el Manual para la Identificación y Cobertura del Riesgo en los Procesos de Contratación expedido por CCE,  en relación con: i) El establecimiento del contexto en el cual se adelanta el Proceso de Contratación; ii) La identificación y clasificación de los Riesgos del Proceso de Contratación; iii) La evaluación y calificación de los Riesgo; iv) la asignación y tratamiento de los Riesgo y v) El monitoreo y revisión de la gestión de los Riesgos.</t>
  </si>
  <si>
    <t>En opinión de esta auditoría, la situación descrita tiene origen en la débil cultura del riesgo al
interior de la entidad, que se expresa en el cumplimiento formal de determinados requisitos, sin
que se apropie de manera integral y efectiva por parte de todos los servidores vinculados a la
gestión; de igual forma, a la desconexión entre los procesos de “Gestión de Riesgos” y Gestión
Contractual” a efectos de establecer, en los instrumentos institucionales para la gestión de
riesgos, los criterios específicos relativos a la gestión del riesgo contractual.</t>
  </si>
  <si>
    <r>
      <rPr>
        <b/>
        <sz val="9"/>
        <color theme="1"/>
        <rFont val="Arial"/>
        <family val="2"/>
      </rPr>
      <t>1</t>
    </r>
    <r>
      <rPr>
        <sz val="9"/>
        <color theme="1"/>
        <rFont val="Arial"/>
        <family val="2"/>
      </rPr>
      <t xml:space="preserve">.Elaboración de   guía con relación a “la tipificación, estimación, y asignación de los riesgos previsibles en la contratación de acuerdo con la Matriz de finidad por CCE”. 
</t>
    </r>
    <r>
      <rPr>
        <b/>
        <sz val="9"/>
        <color theme="1"/>
        <rFont val="Arial"/>
        <family val="2"/>
      </rPr>
      <t xml:space="preserve">2. </t>
    </r>
    <r>
      <rPr>
        <sz val="9"/>
        <color theme="1"/>
        <rFont val="Arial"/>
        <family val="2"/>
      </rPr>
      <t xml:space="preserve">Se procederá a solicitar la  revisión integral y el ajuste de los los instrumentos institucionales para la gestión de riesgos  (Política de Riesgos, Matriz de Riesgos y
Controles en tema contractual ),  a la Matriz emitida por Colombia Compra Eficiente. </t>
    </r>
  </si>
  <si>
    <r>
      <rPr>
        <b/>
        <sz val="9"/>
        <color theme="1"/>
        <rFont val="Arial"/>
        <family val="2"/>
      </rPr>
      <t>1.</t>
    </r>
    <r>
      <rPr>
        <sz val="9"/>
        <color theme="1"/>
        <rFont val="Arial"/>
        <family val="2"/>
      </rPr>
      <t xml:space="preserve"> Guia para la tipificación stimación, y asignación de los riesgos previsibles en la contratación  y atendiendo el papel de empresa industrial y comercial del Distrito
 2. Revisión de las politicas de riesgo, Matriz de Riesgos en contratación y ajuste de ser necesario a la matriz de  CCE y en concordancia con la guía del númeral 1 </t>
    </r>
  </si>
  <si>
    <t>Planeación , Secretaria General , Gerencia  y el  Comité Institucional de Gestión y Desempeño</t>
  </si>
  <si>
    <t>Poyecto de guia</t>
  </si>
  <si>
    <r>
      <t xml:space="preserve">Esta actividad se viene realizando mes a mes mediante correos electrónicos, razón por la cual se solicita ampliar el término </t>
    </r>
    <r>
      <rPr>
        <b/>
        <sz val="9"/>
        <color theme="1"/>
        <rFont val="Arial"/>
        <family val="2"/>
      </rPr>
      <t>30 de septiembre de 2021.</t>
    </r>
  </si>
  <si>
    <r>
      <t xml:space="preserve">NA; Está en construcción esta actividad está pendiente de entregar para el viernes 22 de octubre. 
</t>
    </r>
    <r>
      <rPr>
        <b/>
        <sz val="9"/>
        <color theme="1"/>
        <rFont val="Calibri"/>
        <family val="2"/>
        <scheme val="minor"/>
      </rPr>
      <t xml:space="preserve">REPORTE A 20/10/2021: Se elaboró la Guía Metodológica para Identificar Riesgos. </t>
    </r>
  </si>
  <si>
    <t xml:space="preserve">Teniendo en cuenta que esta actividad aun se encuentra en proceso de ejcución y que se solicitó prorroga de tiempo para el 30 de septiembre, al presente corte de seguimiento la acción de mejora se encuentra Incumplida por termino vencido; así mismo, si la misma se tiene contemplada terminar su ejecución al 100% para subsanar la deficiencia encontrada dentro de la fecha meniconada (22 de octubre), es necesario realizar la solicitud de prorroga en el tiempo de ejecución, de acuerdo con lo contmplado dentro del procedimiento de planes de mejoramiento de la OCI. 
ANÁLISIS A 20/10/2021: Se elabroró la guía Metodológica para Identificar Riesgos asociados al proceso de gestión contractual de la entidad; se describe la clasificación e identificación, evaluación y clasificación, asignación y tratamiento, impacto después del tratamiento y monitoreo y revisión de los riesgos que sean identificados para el proceso. La misma se encuentra en proceso de aprobación en el marco del CIDGYD. 
Se valida el avance reportado por el área. 
</t>
  </si>
  <si>
    <t xml:space="preserve">Se encuentra para presentar a CIDGYD en sesión antes del 30 de nov. </t>
  </si>
  <si>
    <t>Pendiente para cumplimiento a 30 de noviembre</t>
  </si>
  <si>
    <t xml:space="preserve">Se encuentra para presentar a CIDGYD en sesión de diciembre. </t>
  </si>
  <si>
    <t xml:space="preserve">Pendiente por aprobación del CIDGYD. </t>
  </si>
  <si>
    <t xml:space="preserve"> INFORME AUSTERIDAD EN EL GASTO PÚBLICO III TRMESTRE 2020 </t>
  </si>
  <si>
    <t>GESTIÓN DE BIENES Y SERVICIOS</t>
  </si>
  <si>
    <t>En cuanto al componente de Zonas Comunes, que se cancela con base en el índice de ocupación, se advierte un incremento del 38.41% frente al periodo anterior, lo cual no resulta razonable, si se tiene en cuenta que, a la entidad solo está ingresando un grupo reducido de servidores, los parqueaderos no se están utilizando y el ascensor se encuentra fuera de servicio.</t>
  </si>
  <si>
    <r>
      <t xml:space="preserve">Continuar con las gestiones con al copropiedad del edificio la revisión del cálculo de servicios públicos, revisar viabilidad de independizar servicios , revisar con Secretaría General un reuqrimiento jurídico sobre el tema  </t>
    </r>
    <r>
      <rPr>
        <sz val="9"/>
        <color rgb="FFFF0000"/>
        <rFont val="Arial"/>
        <family val="2"/>
      </rPr>
      <t xml:space="preserve">(ES LA MISMA ACCIÓN DE MEJORA PARA ESTE TEMA EN EL TRIMESTRE ANTERIOIR) </t>
    </r>
  </si>
  <si>
    <t>Documentos</t>
  </si>
  <si>
    <t>Unidad de Bienes y Servicios</t>
  </si>
  <si>
    <t>a) comunicaciones enviadas / comunicaciones requeridas
b)  cotización presentada  / cotización requeridas
c)  requerimientos realizados / requerimientos requeridos</t>
  </si>
  <si>
    <t>No se reporta avance por el área</t>
  </si>
  <si>
    <t>31/06/2021</t>
  </si>
  <si>
    <r>
      <t xml:space="preserve">En cumplimiento a la acción de mejora se continuo con las gestiones ante la copropiedad del edificio sobre la viabilidad de independizar el servicio de energía, la Administración del Edificio remitió al Consejo de Administración las propuestas para tal fin. Se remite el correo recibido en la LB, con dicha solicitud y las cotizaciones correspondientes.  </t>
    </r>
    <r>
      <rPr>
        <b/>
        <sz val="8"/>
        <color theme="1"/>
        <rFont val="Arial"/>
        <family val="2"/>
      </rPr>
      <t>Se propone como nueva fecha para lograr independizar el servicio de energía,el 31/12/2021</t>
    </r>
    <r>
      <rPr>
        <sz val="8"/>
        <color theme="1"/>
        <rFont val="Arial"/>
        <family val="2"/>
      </rPr>
      <t xml:space="preserve">, dado que se debe esperar la autorización del Consejo de Administración y luego continuar con el proceso. Respecto al servicio de acueducto desde el mes de mayo 2021 no se encuentra incluido en la cuota de administración, donde se evidencia la disminución del valor mensual de la misma. </t>
    </r>
  </si>
  <si>
    <t>El área solicito nuevo plazo para la ejecución de la acción de mejora a 31/12/2021, teniendo en cuenta que la administración debe validar las propuestas presentadas para incio del proceso de independización de los servicios; se valida el avance reportado por el área, no obstante al corte de seguimiento la acción se encuentra en estado INCUMPLIDA, dado que no se solicitó con anterioridad la prorroga de la fecha de ejecución teniendo en cuenta las activdades dentro del procedimiento de Planes de mejoramiento.</t>
  </si>
  <si>
    <t>De acuerdo con lo informado por la Administradora del Edificio Lotería de Bogotá, en el Consejo de Administración que se llevará a cabo a finales de octubre, en el orden de día se encuentra someter este tema de  independizar el servicio de energía,  teniendo como base las cotizaciones recibidas. Igualmente indicó que dado el presupuesto debe quedar ejecutado en la vigencia 2021, una vez el Consejo emita la autoprización, se inciará el trámite en noviembre 2021.  Por lo anterior se reitera la propuesta como nueva fecha para lograr independizar el servicio de energía,el 31/12/2021.</t>
  </si>
  <si>
    <t>Este Hallazgo sigue abierto por cuanto, se sigue con las gestiones frente a la coopropiedad del edificio 
teniendo en cuenta las actividades señaladas por la Unidad de Recursos Físicos en el numeral "4. Actividades realizadas a la fecha".</t>
  </si>
  <si>
    <t>ISLENA PINEDA RODRIGUEZ</t>
  </si>
  <si>
    <t>El 17 de noviembre 2021 dentro del orden del día en la reunión del Consejo de Administración del edificio Lotería de Bogotá, se analizó la cotización presentada por la administración del edificio para la independización de la energía de las zonas comunes de la torre de la LB. De acuerdo con el análisis de la cotización los mimbros del consejo solicitaron a la administradora presentar otras corizaciones para en reunión posterior antes de finalizar el año revisar y autorizar dicha independización.</t>
  </si>
  <si>
    <t>Se valida el grado de avance</t>
  </si>
  <si>
    <t xml:space="preserve">Se remitiran los soportes correspondientes de las gestiones adelantas ante la copropiedad. </t>
  </si>
  <si>
    <t xml:space="preserve">Recomendación: Documentar, actas e informes de las reuniones llevadas a cabo, evidencia de la aprobación de la contratación; reporte de gestión antes de finalizar el año. 
</t>
  </si>
  <si>
    <t>AUDITORÍA UNIDAD DE TALENTO HUMANO 2016 
 GESTIÓN DE TALENTO HUMAN</t>
  </si>
  <si>
    <t>GESTIÓN DE TALENTO HUMANO</t>
  </si>
  <si>
    <t xml:space="preserve"> No se pudo evaluar el avance de la entrega de medicamentos a trabajadores oficiales y las acciones de mejora derivadas del informe presentado por ésta Oficina en el año 2015.</t>
  </si>
  <si>
    <t>Si bien, se archivan las fórmulas médicas expedidas por los médicos tratantes de los funcionarios que solicitan medicamentos, no se han definido lineamientos claros para realizar este procedimiento.</t>
  </si>
  <si>
    <t>Definir los mecanismos y procedimientos para definir el archivo de los documentos de fórmulas  médicas, solicitando concepto a las autoridades en materia de archivo o gestión documental, en razón a que dichas fórmulas contienen datos relacionados con la historia laboral de los funcionarios, de manera que sus derechos a la intimidad no sean afectados.</t>
  </si>
  <si>
    <t>Documento que incluya los lineamientos para el archivo de la información</t>
  </si>
  <si>
    <t>Unidad Talento Humano</t>
  </si>
  <si>
    <t>Actualmente la entidad se encuentra actualizando sus instrumentos de gestión documental y se requiere incorporar esta serie documental, sin embargo se requirieren los lineamientos de acuerdo a la solicitud de concepto elevada en el 2010 a la Unidad de Recursos Físicos, por tratarse de documentos que contienen información ligada a las condiciones médicas de los trabajadores</t>
  </si>
  <si>
    <t>La acción de mejora se encuentra en termino, no obstante, no se presento reporte de avance por el área</t>
  </si>
  <si>
    <t>Manuela Hernández Jaramillo</t>
  </si>
  <si>
    <t>Se archiva formula médica, correo electrónico remitido a la empresa encargada de entregar los medicamentos a los trabjadores.</t>
  </si>
  <si>
    <t>EN PROCESO , se adjunta cuadro en Excel con relación de medicamentos autorizados en el periodo agosto y septiembre, es preciso indicar que cada uno d estos cuentan con el soporte y es conciliado entre lo autorizado y lo facturado por el contratista NATADANIUI.</t>
  </si>
  <si>
    <t>Divia Castillo</t>
  </si>
  <si>
    <t>Se cuenta con cuadro control, relacionadando y se incluyó dentro del contrato obligación para el contratista de hacer control a la ejecución.Así mismo se realizará procedimiento para control de medicamentos.</t>
  </si>
  <si>
    <r>
      <t xml:space="preserve">Recomendación: correo/oficio </t>
    </r>
    <r>
      <rPr>
        <sz val="9"/>
        <rFont val="Arial"/>
        <family val="2"/>
      </rPr>
      <t xml:space="preserve">solicitud de ajuste de la actividad de mejora propuesta, señalando la documentación de los controles en la entrega de los documentos en el procedimiento de entrega de medicamentos y se incorpora en la TRD del área lo referente al manejo adecuado de la información sobre entrega de medicamentos que reposan en la hoja de vida, según corresponda. </t>
    </r>
    <r>
      <rPr>
        <b/>
        <sz val="9"/>
        <rFont val="Arial"/>
        <family val="2"/>
      </rPr>
      <t>(comunicación/solicitud a Gestión documental), para cierre de acción.</t>
    </r>
  </si>
  <si>
    <r>
      <t xml:space="preserve">La acción ejecutada no corresponde a la acción formulada. 
Se evidencia que se estableció como control una tabla donde se relacionan los medicamentos entregados, no obstante dicho control no está documentado en algún procedimiento. 
Por otra parte la jefe de oficina informa que en el contrato vigente está la obligación de Informar mensualmente a la LB el estado financiero del contrato. 
</t>
    </r>
    <r>
      <rPr>
        <b/>
        <sz val="9"/>
        <color theme="1"/>
        <rFont val="Arial"/>
        <family val="2"/>
      </rPr>
      <t xml:space="preserve">Para que el control sea ejecutado en forma regular la OCI recomienda documentarlo en el procedimiento. </t>
    </r>
    <r>
      <rPr>
        <sz val="9"/>
        <color theme="1"/>
        <rFont val="Arial"/>
        <family val="2"/>
      </rPr>
      <t xml:space="preserve">
</t>
    </r>
    <r>
      <rPr>
        <sz val="9"/>
        <color rgb="FFFF0000"/>
        <rFont val="Arial"/>
        <family val="2"/>
      </rPr>
      <t xml:space="preserve">Pendiente soporte </t>
    </r>
  </si>
  <si>
    <t xml:space="preserve">Luz Dary Amaya </t>
  </si>
  <si>
    <t>INFORME FINAL AUDITORÍA AL PROCESO DE LIQUIDACIÓN DE NÓMINA- 2021</t>
  </si>
  <si>
    <t>Cálculo incorrecto de la prima técnica para el cargo de tesorero de la entidad</t>
  </si>
  <si>
    <t>Liquidación con base en la Resolución 00467 del 14 de agosto de 1996, sin tener en cuenta que fue derogada por la Resolución 639 de 2002</t>
  </si>
  <si>
    <t>Solicitar concepto de modificación del manual de funciones al DASC sobre cambio de nivel de profesioan a nivel directivo del cargo de Tesorer (a) de la entidad, si el concepto es positivo realizar el ajuste respectivo.</t>
  </si>
  <si>
    <t>Concepto DASC
Manual de Funciones Modificado.</t>
  </si>
  <si>
    <t>Jefe (A) Unidad de Talento Humano - Secretaria general</t>
  </si>
  <si>
    <t>Esta actividad se realizará en el mes de octubre de 2021.</t>
  </si>
  <si>
    <t>NO SE REPORTA AVANCE</t>
  </si>
  <si>
    <t>Se solicitará concepto al DASCD en el mes de Noviembre de 2021.</t>
  </si>
  <si>
    <t>ALERTA</t>
  </si>
  <si>
    <t xml:space="preserve">Actividad Pendiente </t>
  </si>
  <si>
    <t>ATENCIÓN</t>
  </si>
  <si>
    <t xml:space="preserve">Enviar solicitud de ampliación de termino y modificación de la acción formulada para cumplimiento de la misma. </t>
  </si>
  <si>
    <t xml:space="preserve">Pendiente de remisión de solicitud de ampliación del termino de ejecución de la acción de mejora. </t>
  </si>
  <si>
    <t>Los periodos tomados por la Unidad de Talento Humano para la liquidación, no son los correctos ni concuerdan frente a la fecha de ingreso y el periodo a liquidar el quinquenio indicada en la resolución donde se concede el quinquenio, con lo cual está afectando los valores base para la liquidación.</t>
  </si>
  <si>
    <t>Cálculo de bonificación sobre periodos errados</t>
  </si>
  <si>
    <t>Ajustar el procedimiento de liquidación de nomina donde se establezca que los pagos de quinquenios se realizarán el último día hábil de cada mes.</t>
  </si>
  <si>
    <t>Procedimiento</t>
  </si>
  <si>
    <t>Jefe (A) Unidad de Talento Humano - Profesional Talento Humano</t>
  </si>
  <si>
    <t>Esta actividad se realizará en el mes de noviembre de 2021.</t>
  </si>
  <si>
    <t>Se ajustó el procedimiento en CIGYD del 15 de octubre de 2021</t>
  </si>
  <si>
    <t>OK</t>
  </si>
  <si>
    <r>
      <t xml:space="preserve">Procedimiento Liquidación de Nómina ajustado el 15/10/2021
Se evidencia que se incluye Política de Operación No. 10: </t>
    </r>
    <r>
      <rPr>
        <i/>
        <sz val="9"/>
        <color theme="1"/>
        <rFont val="Arial"/>
        <family val="2"/>
      </rPr>
      <t>Para la liquidación de quinquenio se tomara el último año de servicio teniendo en cuenta la fecha de ingreso. Si la fecha de causación es posterior a la fecha de pago se liquidara en una nómina independiente</t>
    </r>
    <r>
      <rPr>
        <sz val="9"/>
        <color theme="1"/>
        <rFont val="Arial"/>
        <family val="2"/>
      </rPr>
      <t xml:space="preserve">.
</t>
    </r>
    <r>
      <rPr>
        <sz val="9"/>
        <color rgb="FFFF0000"/>
        <rFont val="Arial"/>
        <family val="2"/>
      </rPr>
      <t>Anexo 7</t>
    </r>
  </si>
  <si>
    <t>CUMPLIDA</t>
  </si>
  <si>
    <t>La entidad no conoce cuál es el plan de pagos aprobado para cada funcionario en cada préstamo.</t>
  </si>
  <si>
    <t>* No se cuenta reportes de seguimiento o relación de pagos efectuados y saldos de los préstamos.
* No se cuenta con un inventario del estado actual de cada préstamo</t>
  </si>
  <si>
    <t xml:space="preserve">Realizar una conciliación con contabilidad, para determinar los saldos exactos en cada uno de los créditos en las diferentes modalidades. </t>
  </si>
  <si>
    <t>Cuadro control</t>
  </si>
  <si>
    <t xml:space="preserve">La acción se encuentra en ejecución; no obstante se recomienda el avance en las actividades ertienetes para cumplimiento efectivo en la fecha establecida. </t>
  </si>
  <si>
    <t xml:space="preserve">Parametrizar el aplicativo en la opción de informacion de préstamos, donde se alimente la información obetenida en la conciliacion la cual sera la base para iniciar con la apliacion de la cuota de manera mensual, dejando en el desarrollo solicitado la opcion de realizar cambios de acuerdo con la periodicidad de pago de nómina. </t>
  </si>
  <si>
    <t>Aplicativo</t>
  </si>
  <si>
    <t>Jefe (A) Unidad de Talento Humano - Profesional especializado de sistemas -Profesional Talento Humano</t>
  </si>
  <si>
    <t>Solicitar a sistemas que se incluya en el aplicativo una opción para que todos los trajaadores que posean créditos con la entidad, puedan descargar el estado de los mismos, cada vez que lo requieran.</t>
  </si>
  <si>
    <t>Desarrollo módulo en el aplicativo</t>
  </si>
  <si>
    <t>No se tiene claridad ni trazabilidad de los valores, forma y porcentajes a descontar por temas de embargos.</t>
  </si>
  <si>
    <t>* *No hay información documentada que permita claramente establecer cómo operan cada uno de los ítems de descuentos y/o novedades.
* No se cuenta con documentación histórica sobre embargos, ni procedimiento para descontar salario por este concepto.</t>
  </si>
  <si>
    <t>Ajustar procedimiento de liquidación de nómina.</t>
  </si>
  <si>
    <t>EN TERMINO</t>
  </si>
  <si>
    <t xml:space="preserve">El procedimiento presentado como soporte PRO320-221-9 Versión 9 NO contiene ajustes en la parte de control de Embargos. Por lo anterior, no se evidencia cumplimiento de la actividad en relación con inclusión de puntos de control que permita eliminar la causa de las inconsistencias evidenciadas en auditoría. </t>
  </si>
  <si>
    <t>PENDIENTE</t>
  </si>
  <si>
    <t xml:space="preserve">Pendiente envío de Procedimiento de liquidación de nómina con ajustes relacionados a embargos; para cumplimiento y cierre de la acción. </t>
  </si>
  <si>
    <t xml:space="preserve">Pendiente de remisión de evidencia para cierre de la acción. </t>
  </si>
  <si>
    <t>La entidad no cuenta con los documentos soportes para la validación y descuento de Retefuente realizado a los funcionarios, de conformidad con lo normado en el Estatuto Tributario.</t>
  </si>
  <si>
    <t>Falta de control en el manejo de los soportes que establece el Estatuto Tributario para acceder a las deducciones o descuentos en la liquidación de retención en la fuente.</t>
  </si>
  <si>
    <t>Remitir memorando a todos los servidores públicos indicando que deben remitir soportes de documentos para validar los descuentos de retención en la fuente, teniendo en cuenta el artículo  387 del estatuto tributario.</t>
  </si>
  <si>
    <t>Memorando</t>
  </si>
  <si>
    <t>Se remitió correo electrónico na todos los funcionarios.</t>
  </si>
  <si>
    <r>
      <t xml:space="preserve">No se elaboró el memorando tal y como se definió en la actividad, no obstante, se evidencia que se remitió correo electrónico el día 11 de marzo de 2021 donde se anexa formato a diligenciar.
</t>
    </r>
    <r>
      <rPr>
        <sz val="9"/>
        <rFont val="Calibri"/>
        <family val="2"/>
        <scheme val="minor"/>
      </rPr>
      <t xml:space="preserve">El formato contiene de manera detallada </t>
    </r>
    <r>
      <rPr>
        <sz val="9"/>
        <rFont val="Arial"/>
        <family val="2"/>
      </rPr>
      <t xml:space="preserve">la explicación de cómo se deben entregar los soportes 
</t>
    </r>
    <r>
      <rPr>
        <sz val="9"/>
        <color rgb="FFFF0000"/>
        <rFont val="Arial"/>
        <family val="2"/>
      </rPr>
      <t>Anexo 3</t>
    </r>
  </si>
  <si>
    <t>Incluir en el procedimiento de LIQUIDACIÓN DE NÓMINA, como una política que todos los servidores deben remitir soportes de validación de descuentos para la retención en la fuente, anexos al formato establecido por la entidad para tal fin, para que sean tenidos en cuenta al aplicar el descuento.</t>
  </si>
  <si>
    <r>
      <t xml:space="preserve">Procedimiento Liquidación de Nómina ajustado el 15/10/2021
Se evidencia que se incluye Política de Operación No. 9:
</t>
    </r>
    <r>
      <rPr>
        <i/>
        <sz val="9"/>
        <color theme="1"/>
        <rFont val="Arial"/>
        <family val="2"/>
      </rPr>
      <t>Entregar el formato que envía la unidad de talento humano anexando los soportes que validen cada una de las deducciones solicitadas, deducción que no cuente con el soporte no será tenida en cuenta</t>
    </r>
    <r>
      <rPr>
        <sz val="9"/>
        <color theme="1"/>
        <rFont val="Arial"/>
        <family val="2"/>
      </rPr>
      <t xml:space="preserve">
</t>
    </r>
    <r>
      <rPr>
        <sz val="9"/>
        <color rgb="FFFF0000"/>
        <rFont val="Arial"/>
        <family val="2"/>
      </rPr>
      <t>Anexo 7</t>
    </r>
  </si>
  <si>
    <t>Al  verificar la liquidación de aportes a seguridad social y paraficales, tomando como muestra los meses de febrero, marzo, abril  mayo de 2021, se evidenciaron diferencias  en el valor descontado.  
Se evidencia una serie de inconsistencias en la órdenes de pago para los conceptos de seguridad social (SENA y ICBF, Pensiones)</t>
  </si>
  <si>
    <t>Fallas en la gestión de la Unidad de talento humano por falta de control y seguimiento al cumplimiento de la normativa vigente.</t>
  </si>
  <si>
    <t>Parametrizar el aplicativo de nómina en los descuentos correspondietnes a salud, pensión y solidaridad, ajustando dichos parámetros con las vacaciones.</t>
  </si>
  <si>
    <t>Se realizó reunión con el desarrolaldor para ajustar el sistema, el 19 de noviembre se remitirá solcitud de ajustes para parametrizar ley 100.</t>
  </si>
  <si>
    <t>Realizar conciliaciones mensuales con contabildiad sobre los valores arrojados por el aplicativo y los valores pagados.</t>
  </si>
  <si>
    <t>Conciliaciones</t>
  </si>
  <si>
    <t>Esta actividad se iniciará en el mes de octubre.</t>
  </si>
  <si>
    <t>Se realizó conciliación con contabilidad, sin embargo se siguen presentando inconsistencias en los reportes, los cuales se solucionará con la parametrización en el sistema.</t>
  </si>
  <si>
    <t>Ajustar el procedimiento  PRO320-221-8 LIQUIDACIÓN DE NÓMINA, incluyendo los puntos de control y acciones descritas en este plan.</t>
  </si>
  <si>
    <t>Se ajustó el procedimiento.</t>
  </si>
  <si>
    <t xml:space="preserve">El procedimiento presentado como soporte PRO320-221-9 Versión 9 NO contiene ajustes en el capítulo de LIQUIDACIÓN DE APORTES A SEGURIDAD SOCIAL Y PARAFISCALES. Por lo anterior, no se evidencia cumplimiento de la actividad en relación con inclusión de puntos de control que permita eliminar la causa de las inconsistencias evidenciadas en auditoría. </t>
  </si>
  <si>
    <t xml:space="preserve">Se recomienda revisión nuevamente del procedimiento, a fin incluir los ajustes correspondientes a la liquidación de los aportes de seguridad social. </t>
  </si>
  <si>
    <t>No se ha liquidado incapacidades conforme a la ley, toda vez que, no se ha cumplido la condición para que la entidad deba descontar días de incapacidad a los trabajadores cómo lo establece el artículo 27 de la Convención Colectiva de Trabajo.</t>
  </si>
  <si>
    <t>Inciar trámites administrativos de recobro de incapacidades superiores a tres (3) días, ante la EPS repectiva, de acuerdo a lo establecido en la normatividad vigente.</t>
  </si>
  <si>
    <t>Trámites</t>
  </si>
  <si>
    <t xml:space="preserve">A la fecha se han radicado todos las incapacidades en la diferentes EPS, </t>
  </si>
  <si>
    <t>EN PROCESO, no se reportan evidencias.</t>
  </si>
  <si>
    <t>Se ajustó procedimiento, se está descontando de acuerdo a ley  y Convención colectiva.</t>
  </si>
  <si>
    <t xml:space="preserve">El procedimiento PR320-421-1 fue ajustado el 19/10/2021. Se evidencia la implementación de lineamientos en relación con la comunicación, y gestión de recobro de las incapacidades de los trabajadores de la entidad. </t>
  </si>
  <si>
    <t>Llevar cuadro de control de incapacidades, donde se describa No. de incapacidades, No de días de incapacidad, periodo de incapacidad, causa de incapacidad y EPS.</t>
  </si>
  <si>
    <t>Se lleva una matriz en excel de control</t>
  </si>
  <si>
    <t>EN PROCESO, NO SE REPORTA AVANCE</t>
  </si>
  <si>
    <t>Se lleva cuadro en excel con la relación de incapacidades.</t>
  </si>
  <si>
    <r>
      <t xml:space="preserve">Se evidencia que el proceso implementó un control para las incapacidades, el cual consiste en una matriz que permite el seguimiento detallado de cada incapacidad. Así mismo se evidencia memorando 2-2021-740 del 17/06/2021 donde se solicita a Compensar la revalidación de pago de incapacidades. 
</t>
    </r>
    <r>
      <rPr>
        <sz val="9"/>
        <color rgb="FFFF0000"/>
        <rFont val="Arial"/>
        <family val="2"/>
      </rPr>
      <t>Anexo 1</t>
    </r>
  </si>
  <si>
    <t>Realizar descuentos de acuerdo a la ley a todos los trabajadores oficiales que presenten más de tres (3) incapacidades en cada vigencia, tal como lo consagra la convención colectiva de trabajo en el artículo 27.</t>
  </si>
  <si>
    <t>N/A</t>
  </si>
  <si>
    <t xml:space="preserve">A la fecha ningún trabjador oficial lleva más de 3 incapacidades, suepriores a tres días, por tal razón no se ha aplicado  lo indicado en la convención en relación con el descuento al trabajdor pro conce0pto de incapacidades.  </t>
  </si>
  <si>
    <t>Ajustar el procedimiento de incapacidades PRO320-421, incluyendo los puntos de control y acciones descritas en este plan.</t>
  </si>
  <si>
    <t>Se ajustó procedimiento</t>
  </si>
  <si>
    <t xml:space="preserve">Revisados los memorandos enviados no se observa que los mismos contengan la finalidad del permiso, por otra parte, al consultar con la Unidad de Talento Humano sobre la materia el día 9 de julio de 2021 informa que “No se otorgan mediante acto administrativo, teniendo en cuenta lo establecido en el artículo 21 de la Convención Colectiva.” Tampoco se evidencia que dichos permisos se reconozcan mediante acto administrativo. </t>
  </si>
  <si>
    <t>Falta de aplicar la normatividad vigente en en materia de permisos sindicales, establecidos en artículo 13 de la Ley 584 de 2000, el cual fue reglamentado por el Decreto 2813 de 2020 y falta de evidencia de acto administrativo que otorgue los permisos solciitados por la organziación sindical.</t>
  </si>
  <si>
    <t>Remitir comunicación a la organización sindical SINTRALOT, indicándoles que en la soicitud de permisos sindicales deben precisar la finalidad de los mismos.</t>
  </si>
  <si>
    <t>Comunicación</t>
  </si>
  <si>
    <t xml:space="preserve">Pendiente de envíar comunicación; cumplimiento durante la semana del 24 de diciembre para  cierre de la acción. </t>
  </si>
  <si>
    <t xml:space="preserve">La comunicación correspondiente se remitirá en la semana del 24 de diciembre para conocimiento de los responsables, frente a los permisos sindicales solicitados. 
Se valida el avance por parte del área responsable. </t>
  </si>
  <si>
    <t>Reconocer los permisos sindicales, a través de correo electrónico o mediante comunicación remitida por el SIGA, previa verificación que estos sean solicitados por el sindicato, dentro del término establecido en el parágrafo del artículo 21 de la convención colectiva de trabajo, es decir con cinco (5) días de antelación.</t>
  </si>
  <si>
    <t>Se dio respuesta a soliitudde Asamablea General de Afilaidos a SINTRALOT,  mediante comunicación radicada a través del SIGA.</t>
  </si>
  <si>
    <t>Se da respuesta a SINTRALOT en relación con los permisos, de manera escrita.</t>
  </si>
  <si>
    <r>
      <t xml:space="preserve">Se evidencia que el proceso comunica oficialmente los permisos sindicales 
</t>
    </r>
    <r>
      <rPr>
        <sz val="9"/>
        <color rgb="FFFF0000"/>
        <rFont val="Arial"/>
        <family val="2"/>
      </rPr>
      <t xml:space="preserve">Pendiente soporte </t>
    </r>
  </si>
  <si>
    <t>Incumplimiento del procedimiento y formatos definidos, dado que para el caso de los permisos de diligencia personal no se está anexando el soporte, tal y como lo define el formato. Adicional a ello no se cumple con la aprobación por parte de todos los responsables definidos en el procedimiento.</t>
  </si>
  <si>
    <t>* Falta de implementación del procedimiento y formato
* Fallas en control del procedimiento</t>
  </si>
  <si>
    <t>Modificar el formato FR0320-64, donde se indique que la diligencia personal no requiere anexar el soporte correspondiente.</t>
  </si>
  <si>
    <t xml:space="preserve">La aprobación de este formato se llevaá a acabo en el CIGYD del 19 de octubre de 2021. </t>
  </si>
  <si>
    <t>Se aprobó formato en CIGYD del 15 de octubre.</t>
  </si>
  <si>
    <r>
      <t xml:space="preserve">Se ajusta formato FR0320-64-4 Solicitud de Permisos  aprobado el 15/10/2021
</t>
    </r>
    <r>
      <rPr>
        <sz val="9"/>
        <color rgb="FFFF0000"/>
        <rFont val="Arial"/>
        <family val="2"/>
      </rPr>
      <t>Anexo 2</t>
    </r>
  </si>
  <si>
    <t>Remitir correo electrónico a todos los servidores de la entidad indicando que los formatos de permisos que no vengan con el lleno de los requisitos, se considerará un permiso no concedido, con las implicaciones que esto acarrea</t>
  </si>
  <si>
    <t>Esta actividad se realizara una vez sea aprobado el nuevo formato.</t>
  </si>
  <si>
    <t xml:space="preserve">Se remitió correo correspondiente, informando formato para tal fin. 
Adjuntar acta de aprobación del formato para cierre y cumplimiento de la acción. </t>
  </si>
  <si>
    <t xml:space="preserve">Se remitió correo el 29 de noviembre del 2021 informando las condiciones en las que no se le otorgará permiso a los funcionarios (requisitos); el formato se aprobo en la sesión del 15 de octubre del CIDGYD.
Pendiente de adjuntar acta de aprobación del formato para cierre y cumplimiento de la acción. </t>
  </si>
  <si>
    <t>Liquidación inadecuada de los días de vacaciones en cumplimiento del artículo 44 de la Convención Colectiva de Trabajo</t>
  </si>
  <si>
    <t>Metodología de cálculo de días para liquidar vacaciones</t>
  </si>
  <si>
    <t>Realizar ajuste en la parametrización del aplicativo de acuerdo con lo establecido en el artículo 44 de la convención colectiva de trabajo.</t>
  </si>
  <si>
    <t>Se está a la espera de la respuesta que emita el Ministerio de Trabajo.</t>
  </si>
  <si>
    <t xml:space="preserve">Soporte solicitud de concepto </t>
  </si>
  <si>
    <t xml:space="preserve">Se solicitó concepto, los ajustes se adelantarán con base en la respuesta del concepto solicitado </t>
  </si>
  <si>
    <t xml:space="preserve">Pendiente de adjuntar concepto y evidencia de la aplicación del cálculo. </t>
  </si>
  <si>
    <r>
      <t xml:space="preserve">Se remite concepto del DASC frente a la solicitud de 2-2021-1496 / Consulta sobre Vacaciones Convencionales, donde se contempla que el cálculo correspondiente se debe realizar como se ha venido realizando a la fecha, según lo estipulado en el art. 44 de la convención. 
</t>
    </r>
    <r>
      <rPr>
        <sz val="9"/>
        <color rgb="FFFF0000"/>
        <rFont val="Arial"/>
        <family val="2"/>
      </rPr>
      <t xml:space="preserve">Pendiente de adjuntar evidencia de la aplicación del cálculo. </t>
    </r>
  </si>
  <si>
    <t>AUDITORÍA TI-2020</t>
  </si>
  <si>
    <t>GESTIÓN DE LAS TECNOLOGÍAS Y LA INFORMACIÓN</t>
  </si>
  <si>
    <t>El PEI y el PETI no se encuentra completamente alineados a través de los lineamientos estratégicos, los 5 proyectos declarados no coinciden plenamente con la formulación del Plan de Acción, lineamientos de Gobierno Digital y los indicadores de gestión (ciclo PHVA). No se cuenta con los Planes detallados: Plan Estratégico de Tecnologías de la Información PETI, Plan de Tratamiento de Riesgos de Seguridad y Privacidad de la Información y el Plan de Seguridad y Privacidad de la Información, integrados al Plan de Acción Institucional y que incluyan: Proyectos, Metas, Acciones, Productos, Responsables, Cronogramas e indicadores para planeación y medición de la eficacia de su implementación</t>
  </si>
  <si>
    <t>PETI desactualizado e incompleto.</t>
  </si>
  <si>
    <t xml:space="preserve">Actualización PETI </t>
  </si>
  <si>
    <t>Sistemas</t>
  </si>
  <si>
    <t>Yolanda Gallego
Liliana Lara</t>
  </si>
  <si>
    <t>Profesional Especializado, 
Profesional I 
Área Sistemas,
Planeación</t>
  </si>
  <si>
    <t>PETI actualizado.</t>
  </si>
  <si>
    <t>Evidencia1:
Se actualizó el  PETI,. 
Se cuenta con los siguientes documentos:
Manual de políticas de información,
Catálogo de servicios,
Catálogo de sistemas de Información.
Inventario de activos de información.
Se cuenta con el diagrama de red</t>
  </si>
  <si>
    <t>Se verificó que la actualización del  PETI  involucró aspectos como: Servicios de información digital, Indicadores básicos del logro de los objetivos del proyecto, proyectos, metas y acciones, productos, responsables, todo lo cual se encuentra contenido en la actualización del PETI . Evidencia 1.</t>
  </si>
  <si>
    <t>Andrey Puerto</t>
  </si>
  <si>
    <t>Abierta</t>
  </si>
  <si>
    <t>PETI_2021_PM.docx</t>
  </si>
  <si>
    <t>Se Presenta avances en el PETI relacionados  a los lineamientos estratégicos de la Entidad, sin embargo, no se evidencia  Planes detallados con respecto a los  Proyectos, Metas, Acciones, Productos, Responsables, Cronogramas e indicadores cuantitativos  para planeación y medición  de la eficacia de su implementación</t>
  </si>
  <si>
    <t>11/29/2021</t>
  </si>
  <si>
    <t>Se Presentan avances considerables en el PETI,  estableciendo a un docucento que cumple en su estructura con los lineamientos  de la guia Mintic</t>
  </si>
  <si>
    <t xml:space="preserve">Pendiente de envío de las evidencias correspondientes para validaión de las mismas. 
</t>
  </si>
  <si>
    <t>El PETI incluye una descripción general de la plataforma tecnológica en cuanto a hardware, software y telecomunicaciones, y hace alusión al documento “ Inventario SisINFO y Aplicativos LBogotá.xlsx ”, sin embargo adolece de un diagrama de infraestructura, la caracterización de servicios tecnológicos y perfil de accesos, y análisis proyectivo de su capacidad para satisfacer las necesidades de las áreas.</t>
  </si>
  <si>
    <t xml:space="preserve">Actualizar el PETI con el  Diagrama de infraestructura </t>
  </si>
  <si>
    <t>Documento</t>
  </si>
  <si>
    <t>Actualización PETI</t>
  </si>
  <si>
    <t>Yolanda Gallego</t>
  </si>
  <si>
    <t>Profesional Especializado,
Profesional I
Área Sistemas</t>
  </si>
  <si>
    <t>Documento actualizado</t>
  </si>
  <si>
    <t>La actualización del PETI e refiere a la infraaestructura del centro de datos, caracterisica internas del centro de datos, estructura organizacional y talento humano, portales WEB, sistemas de información etc.</t>
  </si>
  <si>
    <t>La actualización del PETI se refiere a la infraaestructura del centro de datos, caracterisica internas del centro de datos, estructura organizacional y talento humano, portales WEB, sistemas de información etc.</t>
  </si>
  <si>
    <t>Catalogo de Servicios V-1.4
PETI_2021_PM</t>
  </si>
  <si>
    <t>El Área cuenta con el software adecuado GLPI y Active Directory para mantener  un inventario actualizado de plataforma tecnológica (hardware, software y telecomunicaciones), sin embargo, a la fecha no se ha entregado documentacion actualizada de:
Inventario Hardware y Software Dinámico. 
Diagrama de infraestructura Tecnológica.
Catálogo de  servicios tecnológicos  Actual
Perfil de Acceso de Usuarios</t>
  </si>
  <si>
    <t>El documento no incluye la estructura de modelo de servicios tecnológicos y mesa de ayuda con Acuerdos de Niveles de Servicio y articulación de terceros responsables de soporte a servicios TIC. Debe incluirse el inventario de terceros prestadores de servicios TIC.</t>
  </si>
  <si>
    <t xml:space="preserve">Actualización PETI
</t>
  </si>
  <si>
    <t>Documento
Aplicativo</t>
  </si>
  <si>
    <t>Documento actualizado.
Implementación Mesa de ayuda</t>
  </si>
  <si>
    <t>La actualización incluye servicios tecnológicos catalogo geneeral, mesa de ayuda, sistemas de apoyo, gobierno de TI  y estructura organizacionaal y de talento humano, terceros responsables, sistemas de información.</t>
  </si>
  <si>
    <t>Acuerdos de Nivel de Servicio_V1.4</t>
  </si>
  <si>
    <t>Se evidencia en el documento  la adopción de  Acuerdos de Nivel de Servicio_V1.4, sin embargo, es necesario evidenciar las estadísticas de aplicación de las SLA´s dentro del sistema GLPI</t>
  </si>
  <si>
    <t>Se evidencia la construccion de laos ANS dentro del documento y la articulación  con terceros aunque incompleta, y avances significativos en la construcción del documento</t>
  </si>
  <si>
    <t>El contrato 65-2019, no precisa los entregables puntuales para las políticas, con el riesgo de obtener documentos generales como en el contrato 0482019 y no la totalidad requerida para Gobierno Digital y en particular el MSPI. Incluye el inventario de activos tipo hardware y software sin archivos.</t>
  </si>
  <si>
    <t>Ausencia de formato de criterios de aceptación</t>
  </si>
  <si>
    <t>Crear formato de criterios de aceptación para las solciitudes realizadas.</t>
  </si>
  <si>
    <t>Sin reporte</t>
  </si>
  <si>
    <t>No se presentaron evidencias</t>
  </si>
  <si>
    <t xml:space="preserve">FORMATO SEGUIMIENTO Y CONTROL </t>
  </si>
  <si>
    <t>Se evidencia la aplicabilidad del formato FRO330-183-5  INFORME DE SEGUIMIENTO, CONTROL Y REEVALUACIÓN
DE PROVEEDORES Y CONTRATISTAS  que especifica lso documentos  necesarios de para cumplir con los requerimientos de Gobierno digital y MSPI</t>
  </si>
  <si>
    <t>El proceso cuenta con un Plan de Adquisiciones anual, alineado en gran medida con los planes tácticos, pero la gestión de adquisiciones tecnológicas no está articulada a un procedimiento de gestión de cambios que evalúe de manera formal y documentada los impactos de cualquier decisión de inversión, adquisición o modernización tecnológica en la entidad. De igual manera, no hay un procedimiento de gestión de cambios a sistemas de información, para que las adquisiciones garanticen el costo/beneficio y cumplan con criterios de estandarización, evolución, capacidad de integración, mantenimiento, desempeño, apropiación del conocimiento, riesgo tecnológico, seguridad y sostenibilidad futura. Se identificaron algunas diferencias entre lo planeado y lo efectivamente adquirido (Compras_2019)</t>
  </si>
  <si>
    <t>Falta de seguimiento y control en la gestión TIC</t>
  </si>
  <si>
    <t>Formato de evaluación de criterios de satisfacción y viabilidad en la gestión TIC</t>
  </si>
  <si>
    <t>Acción de mejora</t>
  </si>
  <si>
    <t>Formato creado</t>
  </si>
  <si>
    <t>Evidencia5</t>
  </si>
  <si>
    <t>PRO340-243-GESTION_CAMBIOS_FINAL</t>
  </si>
  <si>
    <t>Se evidencia documento formato de  procedimiento de gestion de cambios sobre  activos de software y Hardware con tipificación de cambio, Minutgrama para activación de rollback de cambios.
Se Recomeinda  clarificar  criterios cuantitativos  para determinar si un cambio necesita autorización del comité de cambios o no.</t>
  </si>
  <si>
    <t>Se evidencia en el presente seguimiento  el plan de adquisiciones, aunque muy completo adolesce de un análisis  de costo beneficios que cumpla con criterios de estandarizacion</t>
  </si>
  <si>
    <t>No referencia el Plan de Continuidad con las estrategias de contingencia y recuperación para cada uno de los servicios tecnológicos. No incluye los avances del año 2019 como resultado de los contratos 63-2018 y 31-2019 para la  contingencia de los sistemas en la Nube de Oracle, ni el Manual para la elaboración del Plan de Continuidad del contrato 048,  ni la adquisición de la herramienta de monitoreo del 072</t>
  </si>
  <si>
    <t xml:space="preserve">Falta documento operativo de Plan de Continuidad </t>
  </si>
  <si>
    <t xml:space="preserve">Creación del Plan de Continuidad </t>
  </si>
  <si>
    <t>Evidencia6 y Evidencia7</t>
  </si>
  <si>
    <t>No se presentan evidencias de avance para el cumplimiento de esta acción.</t>
  </si>
  <si>
    <t>Se presenta Plan de continuidad con las estrategias de recuperación para los sistemas de la compañia, sin embargo,  no se establece el plan específico en cuanto al servicio crítico  del sistema Administrativo, financiero y Misiional de la entidad.</t>
  </si>
  <si>
    <t>En el contrato 48-2019, se entrego el documento “Manual de Continuidad del Negocio Final.docx”, el cual incluye la temática de riesgos, pero no coincide con el documento Metodología Gestión Riesgo Segurinfo LBOG.docx en cuanto a: identificación de amenazas, identificación de vulnerabilidades y el modelo de valoración del riesgo y controles, además no hace referencia a los Planes de Continuidad, por materialización en activos críticos.</t>
  </si>
  <si>
    <t>Documento actualizado
Mapa de riesgos
Plan de Continuidad</t>
  </si>
  <si>
    <t>El documento “Manual de Continuidad del Negocio Final.docx” es actualizado atendiendo el hallazgo preserntado</t>
  </si>
  <si>
    <t>Los desarrolladores tienen copias de las bases de datos en sus equipos personales y hacen impactos directos en ambientes productivos sin que exista un documento RFC para dar trazabilidad a los cambios y aportar conocimiento a la Lotería sobre las modificaciones al producto.</t>
  </si>
  <si>
    <t>Procedimiento desactualizado</t>
  </si>
  <si>
    <t>Crear el procedimiento mesa de servicio</t>
  </si>
  <si>
    <t xml:space="preserve">En la actualización del procedimiento en la actividad 10 en adelante se atiende el cumplimiento a este hallazgo. </t>
  </si>
  <si>
    <t>Se verifica durante el segumiento que  en el sistema de gestión de bases  que se hacen los cambios pertinentes a la creación de usuarios  independientes de acceso a la base de datos y se hace el compromiso de controlar el acceso por rango de IP para aumentar la seguridad.</t>
  </si>
  <si>
    <t>No se tiene implementado un modelo de servicios para los terceros que prestan soporte y/o desarrollo de software</t>
  </si>
  <si>
    <t>No se evidencia documento que resuelva este requerimiento</t>
  </si>
  <si>
    <t>Se evidencia el modelo de seervicios basado en el análisis de requisitos ejecutado con por la ingeniera Patricia Giraldo como responsable del proceso</t>
  </si>
  <si>
    <t>El área manifiesta que es difícil que los usuarios acepten tramitar todas sus solicitudes por una herramienta de mesa de servicio, pero en las entrevistas adelantas una vez explicadas las ventajas, se mostraron abiertos al cambio</t>
  </si>
  <si>
    <t xml:space="preserve">Se ceo el procedimiento de mesa de servicio en el que todos los usuarios deben diligenciar para la atención de los requerimientos en sistemas </t>
  </si>
  <si>
    <t xml:space="preserve">Se creo el procedimiento de mesa de servicio en el que todos los usuarios deben diligenciar para la atención de los requerimientos en sistemas </t>
  </si>
  <si>
    <t>Se evidencia el uso del sistema GLPI y el aumento de uso por parte de los usuarios finales, se evidenvia tambien el uso de estadisticas en el sistema que evidencia trazabilidad.</t>
  </si>
  <si>
    <t>El dominio no se encuentra desarrollado incluyendo:  estrategia de uso y apropiación de proyectos y servicios de TI a los usuarios de la entidad, estrategias de fortalecimiento de competencias del personal a cargo de la función TIC, planes de gestión del cambio basados en sensibilización, apropiación y la integración del MSPI, control 7.2.2 Concienciación y capacitación sobre la seguridad de la información.</t>
  </si>
  <si>
    <t>Falta de implementación de MSPI</t>
  </si>
  <si>
    <t>Hacer segumiento a la herramienta de MSPI</t>
  </si>
  <si>
    <t>Socialización Seguridad de la Información</t>
  </si>
  <si>
    <t>Evidencia10
Se adjuntan los estudios previos que se están adelantando  para contrar un Ing. Experto en temas de seguridad.
Manual de políticas de seguridad de la información.</t>
  </si>
  <si>
    <t>Se adjunta proyecto de estudios previos para ontraar un profesional y atender este requerimiento</t>
  </si>
  <si>
    <t>Se adjunta proyecto de estudios previos para contratar un profesional y atender este requerimiento</t>
  </si>
  <si>
    <t>MANUAL_PSI_2021
MAPA_RIESGOS_2021</t>
  </si>
  <si>
    <t>Se evidencia avance al respecto con la construcción de las Políticas de seguridad de la Información MANUAL_PSI_2021.pdf, MAPA_RIESGOS_2021 y la planeación sobre la capacitación de Seguridad de  información.</t>
  </si>
  <si>
    <t>Se evidencia implementacion de nuevas tecnologias, cpacitación de los usuarios finales, sin embargo, la capacitacion del personal  involucrado en T.I es insuficiente con base en, el futuro tecnologíco determiando para la entidad.</t>
  </si>
  <si>
    <t>Los contratos de desarrollo no exigen la aplicación de una metodología formal de desarrollo de software ni la entrega de los siguientes tipos de instrumentos que aportan conocimiento y permiten controlar el equilibrio entre el producto, calidad e inversión realizada (dominio 14 MSPI): • Formatos de especificación de requerimientos con estimación de esfuerzo y condiciones de auditoría, seguridad, parametrización y diseños gráficos • Documentación de diseño técnico y arquitectura por capas, Políticas de desarrollo de software y documentación de código. • Documentación de producto: manuales de usuario, de administración e instalación. • Entrega del soporte a la mesa de ayuda.</t>
  </si>
  <si>
    <t>Herramienta MPSI
Políticas de seguridad de la Información
Política Institucional  de seguridad y privacidad de la información</t>
  </si>
  <si>
    <t>Se evidenicca la existencia y aplicación del formato de especificacion de requerimientos , sin embargo este adolesce de la evaluación de calidad vs precio.</t>
  </si>
  <si>
    <t>No se obtuvo evidencia de la existencia de documentación técnica del sistema de información Administrativo/financiero/misional (arquitectura, diseño, desarrollo, documentación de código, etc.) que permitan a la entidad apropiarse del conocimiento del sistema frente al riesgo de ausencia temporal o permanente de Luis Davila, quien de acuerdo a las entrevistas con los usuarios finales es la única persona en capacidad de hacer cambios al sistema.</t>
  </si>
  <si>
    <t xml:space="preserve">no se presentan evidencias de avance para el cumplimiento de esta acción.
</t>
  </si>
  <si>
    <t>Se evidencia que la dependencia del contratista Luis Dávila es total y que los tiempos de atención a requerimientos son tardios.</t>
  </si>
  <si>
    <t>El documento “A 5 POLÍTICAS.docx” se acompaña de algunos documentos que si bien declaran la política general por dominio del MSPI, adolecen de los procedimientos, formatos e instructivos necesarios para dar aplicabilidad e implementar los controles de la norma, ya que estos son los instrumentos tanto para la implementación tecnológica de los controles como para su articulación con el Sistema de Gestión Integral.</t>
  </si>
  <si>
    <t>Acuerdos de Nivel de Servicio_V1.4
MANUAL_PSI_2021</t>
  </si>
  <si>
    <t>Se evidencia avance con la construcción de formatos e instructivos encaminados a aplicar controles de la norma como Acuerdos de Nivel de Servicio, Manueal de Politicas de Seguridad de la Información, alineados con el modelo del  Sistema de Gestión Integral.</t>
  </si>
  <si>
    <t>Se evidencia avances en la creación y aplicación de formatos e instructivos de aplicabilidad del MSPI.</t>
  </si>
  <si>
    <t>No se ha adelantado la Herramienta de Diagnostico de Seguridad y Privacidad de la Información de Mintic, y no se cuenta con una declaración de aplicabilidad, que relacione para cada control los documentos que deben construirse para dar cumplimiento a la aplicabilidad de la entidad. No se han levantado las matrices de funciones Vs perfiles de acceso a los servicios TIC como insumo para la implementación de la gestión de accesos del dominio 9 del MSPI</t>
  </si>
  <si>
    <t>Se evidencia avances en la construcción de informacion para cumplir con el MSPI sin embargo, no están totalmente integrados en un ambiente documental específico.</t>
  </si>
  <si>
    <t>No se ha adelantado el levantamiento de documentos comunes del SIG con el MSPI, para garantizar que se evoluciona hacia un Sistema Integrado de Gestión que contempla los lineamientos, políticas, procedimientos, formatos e instructivos comunes entre ISO9001:2015 y MSPI con base en ISO 27001:2013. Este levantamiento es insumo para elaborar la declaración de aplicabilidad y determinar que documentos comunes deben ser ajustados.</t>
  </si>
  <si>
    <t>PETI_2021_PM</t>
  </si>
  <si>
    <t>Se evidencia avance en  la construcción de documentos y mecanismos alineados con ISO9001:2015 y MSPI con base en ISO 27001 de forma implícita, sin embargo es necesario el ajuste y estandarización de documentos sobre estas normativas.</t>
  </si>
  <si>
    <t>Se evidencia la creacion de documentos acordes a los lineamientos del MSPI en cabeza de la Ing Isis Gómez Oficial de Seguridad de la información de la entidad</t>
  </si>
  <si>
    <t>Las políticas declaradas en los documentos, aún no se reflejan completamente en la plataforma tecnológica, en las inspecciones de seguridad realizadas por el auditor se identificaron debilidades de seguridad que deben ser subsanadas en el desarrollo del MSPI.</t>
  </si>
  <si>
    <t>Aun se evidencian brechas de seguridad en cuanto a:
Seguridad de acceso a Centro de Cómputo.
Seguridad Red de Datos cableada.
Seguridad de acceso de Usuario que aunque están declaradas no se aplican a la realidad.</t>
  </si>
  <si>
    <t>Se evidencia desarrollo del MSPI y los cambios tecnologicos actuales aumentan la coherencia entre la documentacion y la realidad tecnologica de la compañia</t>
  </si>
  <si>
    <t>Se observa que no se ha adelantado una estimación de esfuerzo para determinar si un solo recurso es suficiente para la implementación documental y tecnológica del MSPI en los plazos establecidos. De igual manera no se ha definido la posición del Oficial de Seguridad a futuro en la estructura organizacional, ya que una vez implementado el sistema, el oficial asume labores de inspección, seguimiento y auditoría, por lo tanto, debe tener carácter independente y objetivo con respecto a la Función TIC.</t>
  </si>
  <si>
    <t>Se cuenta con la colaboración de la Ingeniera Isis Gómez como Oficial de la Seguridad de la informacion con una determinacion contractual independiente quien se encarga de la implentacion del MSPI</t>
  </si>
  <si>
    <t>No se ha adelantado un procedimiento formal de gestión de cambio TIC de los dominios 12 y 14 de MSPI, que mitigue el riesgo de desequilibrio costo/beneficio en adquisiciones e incluya un formato de evaluación de criterios de satisfacción y viabilidad relacionados con: satisfacción de requisitos funcionales, estandarización, evolución, capacidad de integración, mantenimiento, desempeño, apropiación del conocimiento, riesgo tecnológico, seguridad de la información y sostenibilidad futura</t>
  </si>
  <si>
    <t>Aunque ya existe un procedimiento formal de gestión del cambio TIC este no posee un indicador cuantitativo adecaudo que evalue especificamente el riesgo de desequilibrio costo/beneficio en adquisiciones,ademas el formato actual no analiza capacidades de evaluaxión de desempeño, vida útil y sostenibildiad futura.</t>
  </si>
  <si>
    <t xml:space="preserve">Se determina el procedimiento de gestion del cambio con documento  de Criterios de Satisfaccion y viabilidad </t>
  </si>
  <si>
    <t>No se llevan procesos de trasferencia de conocimiento para mitigar el riesgo de afectaciones a la operación por ausencias temporales o permanentes de los recursos actuales. Se observa dependencia de conocimiento, especialmente de la líder y los contratistas de desarrollo de software.</t>
  </si>
  <si>
    <t>Desactualización de procedimientos</t>
  </si>
  <si>
    <t>Actualización de los procedimientos del Area de Sistemas</t>
  </si>
  <si>
    <t>Procedimientos actualizados</t>
  </si>
  <si>
    <t>Evidencia12:
Los contratos cuentan con una obligación de transferencia de conocimiento.
Se actualizaron los procedimientos del área
Se realizan pruebas de restauración de los backups</t>
  </si>
  <si>
    <t xml:space="preserve">Se adjunta como  evidencia el procedimiento "Gstión de copias de sseguriddad", para mitigar el riesgo, cuyo objetivo es Asegurar la continuidad del negocio en caso de un fallo que obligue a interrumpir la dinámica habitual de la Lotería de Bogotá. </t>
  </si>
  <si>
    <t>No existe base de datos de conocimiento sobre cada uno de los procesos desarollados por el talento Humano TIC. Continua la dependencia de conocimiento de contratistas y Funcionarios.</t>
  </si>
  <si>
    <t>Se evidencia avance en la construccion de la base de datos de conocimiento TIC, sin embargo, no se encuentra totalmente terminada</t>
  </si>
  <si>
    <t>Si bien el procedimiento PRO202-211-8 GESTION_BACKUP.pdf se llevan de manera correcta, aún no se encuentra debidamente desarrollados los procedimiento y formatos del dominio 12.3 del MSPI para la planeación, registro de novedades y pruebas de restauración.</t>
  </si>
  <si>
    <t>Se actualizaron procedimientos: Gestion de copias de seguridad, Administración de usuarios, desarrollo de aplicaciones, mesa de servicios y atención a usuarios y certificación virtual, con los cuales y todas las demás evidencias No. 12 apuntan a resolver este requerimiento</t>
  </si>
  <si>
    <t>Se evidencia la aplicacbilidad del procedimiento y formato del dominio 12.3 desarrollado con la revision en cada una de sus fases de creacion hasta la restauracion de copias de seguridad.</t>
  </si>
  <si>
    <t>El proceso solo cuenta con 4 procedimientos y 2 formatos relacionados con la gestión TIC, que resultan insuficientes para establecer los lineamientos de operación y cumplir con el alcance MSPI. De igual manera no se entregó evidencia de la existencia de instructivos de operación que son los documentos que constituyen la trasferencia de conocimiento documental sobre la operación de los activos TIC administrativos en ausencia temporal o definitiva de los responsables actuales, y que deben ser incluidos en la declaración de aplicabilidad y ajustados de acuerdo a las herramientas actuales e implementación real de controles de seguridad. Los usuarios entrevistados manifiestan no conocer los 2 formatos.</t>
  </si>
  <si>
    <t>Se actualizaron los procedimientos del área
Se realizan pruebas de restauración de los backups y  todas las demás evidencias No. 12 apuntan a resolver este requerimiento</t>
  </si>
  <si>
    <t>El proceso cuenta con 5 procedimientos:
PRO202-211-9 Gestión de Copias de Seguridad
PRO340-241-9 ADMINISTRACIÓN DE USUARIOS
PRO340-243-9 DESARROLLO DE APLICACIONES
PRO340-387-2 MESA DE SERVICIO Y ATENCIÓN A USUARIOS
PRO340-392-1 CERTIFICACIÓN VIRTUAL.
Si embargo es necesario que se estime su disgregación para que el control y mitigación del riesgo se realice de una forma más óptima.</t>
  </si>
  <si>
    <t>Se han construiodo nuevo fomatos para la gestion TIC por parte de la Ingiera Isi Gómez, sin embargo aun falta la construcción de formato que evidencien la trazabilidad de desarrollo de procedimientos.</t>
  </si>
  <si>
    <t>La entidad no cuenta con procedimientos estructurados de Modelo de servicio debidamente implementado a través de una herramienta tecnológica. Los soportes se reciben por teléfono o correo y no se tiene establecidos acuerdos de niveles de servicio.</t>
  </si>
  <si>
    <t>Acta de Socialización</t>
  </si>
  <si>
    <t>Se encuentra implementado el sistema Informático GLPI y existe establecimiento de Acuerdos de Nivel de servicio no oficiales (Sin fimas por las partes)</t>
  </si>
  <si>
    <t>Se evidencia la implementacion de la herramienta GLPI con establecimietno de Acuerdos de Nivel de servicio.</t>
  </si>
  <si>
    <t>No se han desarrollado los procedimientos de trasferencia de conocimiento de soporte y mantenimiento de los terceros a cargo de sistemas de información hacia la entidad.</t>
  </si>
  <si>
    <t xml:space="preserve">Acta de la transferencia de conocimiento </t>
  </si>
  <si>
    <t xml:space="preserve">Se adjunta como  evidencia el procedimiento "Gstión de copias de sseguriddad", para mitigar el riesgo, cuyo objetivo es Asegurar la continuidad del negocio en caso de un fallo que obligue a interrumpir la dinámica habitual de la Lotería de Bogotá  y  todas las demás evidencias No. 12 apuntan a resolver este requerimiento. </t>
  </si>
  <si>
    <t xml:space="preserve">No se presentan evidencias de avance para el cumplimiento de esta acción.
</t>
  </si>
  <si>
    <t>Se evidencia avances al respecto enlos Software de Proveedores corporativos, sin embargo se adosce de Avancdes en cuento al Software Administrativo y Financiero de la Entidad.</t>
  </si>
  <si>
    <t>Los contratos que implican desarrollo no incluyen la cesión de derechos patrimoniales a favor de la Lotería de Bogotá, ni cláusulas de responsabilidad sobre daños a código fuente y confidencialidad de base de datos, pese a que tienen acceso a los ambientes productivos y control sobre fuentes.</t>
  </si>
  <si>
    <t>Falta de obligaciones contractuales de cumplimiento</t>
  </si>
  <si>
    <t>Crear obligaciones de entregables para los contratos de tecnología de la Lotería de Bogotá</t>
  </si>
  <si>
    <t>Evidencia13:
Los contratos cuentan con una cláusula de derechos patrimoniales</t>
  </si>
  <si>
    <t>Se vrificó n los contratos 19 y 34 de 2020 cláusula de derechos patrimoniles, atendiendo al presente requerimiento</t>
  </si>
  <si>
    <t>Se evidencia la cesion de derechos patrimoniales en el contrato actual de desarrollo y soporte del Software Administrativo y financiero de la entidadd</t>
  </si>
  <si>
    <t>El documento Metodología Gestión Riesgo Segurinfo LBOG.docx, incluye un modelo de valoración que no coincide por lo establecido en la Política de Administración de riesgo de la entidad, y referencia al documento “Tratamiento del Riesgo Lotería de Bogota.xlsx”, que si bien identifica 33 riesgos de seguridad de la información relacionados con los controles ISO27001:2013, no establece acciones y no cumple con el formato establecido por la entidad.</t>
  </si>
  <si>
    <t>Desactualización mapa de riesgos</t>
  </si>
  <si>
    <t>Actualizar los mapas de riesgos del proceso</t>
  </si>
  <si>
    <t>Mapa de riesgos  actualizada</t>
  </si>
  <si>
    <t>Evidencia14
Se actualizó el mapa de riesgos</t>
  </si>
  <si>
    <t>Se presenta mapa de riesgos actualizado en atención a este requerimiento</t>
  </si>
  <si>
    <t>Se establencen acciones frente a los riesgos en documento de estado de seguridad informacion avanzado por la oficial de seguridad de la información</t>
  </si>
  <si>
    <t>El proceso de Gestión TIC solo ha incluido dos riesgos que son insuficientes para dar cobertura a las diferentes amenazas en materia de tecnología y seguridad de la información, no esta alineado a MSPI y las acciones no incluyen la implementación de los controles y la verificación de su eficacia, pese a que el presupuesto 2020 contempla el rubro: “SGSI, ANALISIS DE VULNERABILIDADES, IPV6”.</t>
  </si>
  <si>
    <t xml:space="preserve">No se presentan evidencias de análisis de Riesgos Informáticos, ni gestión en la actualización de riesgos que estpen encaminados a mejorar el control de riesgos relacionados al área
</t>
  </si>
  <si>
    <t>El área TIC se encuentra actualmente actualizado el panorama de riesgos identificando nuevos  riesgos que  se encuentran en construccion</t>
  </si>
  <si>
    <t>No se lleva un control documental de las evidencias de los avances en las acciones de tratamiento de los riesgos y actualización del riesgo remanente luego de la implementación de controles. Esto no desconoce las acciones adelantadas tal como los ambientes de prueba para el sistema ERP/Misional</t>
  </si>
  <si>
    <t>Se avanza en el control documental de acciones, sin embargo falta determinar trazabilidad  en el  cuanto al seguimietno del ERP/Misional</t>
  </si>
  <si>
    <t>Pese a la alta dependencia de terceros y a las observaciones presentadas en el informe, no se han incluido riesgos relacionados con terceros y proveedores en desarrollo del dominio 15 del MSPI.</t>
  </si>
  <si>
    <t>Se evidencia avances en la tipicación de riesgos con terceros, aunque falta especificar y clariifcar el nivel de riesgo por proveedor.</t>
  </si>
  <si>
    <t>La configuración de la de red de área local (LAN) no es correcta, ya que permite realizar escaneos y descubrimientos de todos los elementos y equipos de la infraestructura TIC de la Lotería de Bogotá, incluyendo servidores, impresoras, unidades de almacenamiento en red, etc.</t>
  </si>
  <si>
    <t>Falta de configuración de la red lan</t>
  </si>
  <si>
    <t>Implementar controles en la configuración de la red</t>
  </si>
  <si>
    <t>Configuración de la red</t>
  </si>
  <si>
    <t>Controles implementados en la red</t>
  </si>
  <si>
    <t>Evidencia15
Se activaron controles en la red</t>
  </si>
  <si>
    <t>No se prsentó evidencia</t>
  </si>
  <si>
    <t>No se evidencia avances en la solución de este riesgo de seguridad informática.</t>
  </si>
  <si>
    <t>La configuración de red y la asignación automática de direcciones de red (DHCP) no restringen la conexión al dominio a direcciones no conocidas de tarjetas de red y no se cuenta con protección o separación sobre la información de las direcciones IP’s de puertas de enlace, servidores DHCP y DNS</t>
  </si>
  <si>
    <t>En los escaneos realizados se encontraron elementos de red como impresoras, carpetas compartidas sin protección adecuada de contraseñas y con contraseñas por defecto para el usuario administrador, lo que permite realizar cambios sobre permisos de usuarios o cambiar configuraciones para obtener información de los archivos de usuario y o de los documentos que se escanean o imprimen en los equipos en red pertenecientes a la Lotería de Bogota.</t>
  </si>
  <si>
    <t>El auditor logro ejecutar desde su equipo el software Cain (sniffer) usado por los hackers para descifrar y capturar todo el tráfico de red, incluyendo usuarios y contraseñas de los servicios de red y sistemas de información. En la ejecución de uno de estos ataques se capturo la actividad en toda la red durante 10 minutos, obteniendo contraseñas de usuario sin cifrado, con las cuales el auditor logro conectarse remotamente a algunos equipos y servidores suplantando a usuarios de funcionarios de la Lotería de Bogotá.</t>
  </si>
  <si>
    <t>La subred sobre la cual están los teléfonos IP de la Lotería de Bogotá también permite escaneos. Al ejecutarlos se encontró que en todos los teléfonos, el ingreso a la pagina de configuración tiene la contraseña de fabrica por defecto Admin y por ende pueden ser manipulados para realizar posibles capturas de llamadas y obtener información.</t>
  </si>
  <si>
    <t>A Pesar de la actuaización de la plataforma telefónica no se evidencia el bloqueo de escaneos ene sta subred.</t>
  </si>
  <si>
    <t>Se evidencia la implementacion de un nuevo sistema de planta  telefónica que contratualmente mitiga este riesgo.</t>
  </si>
  <si>
    <t>No están configuradas correctamente las plantillas administrativas para reemplazar el nombre de usuarios administradores locales en las estaciones de trabajo por otro y así evitar ataques locales con este usuario, ni tampoco para deshabilitar el usuario invitado de Windows automáticamente y deshabilitar la identidad de usuario anónimo.</t>
  </si>
  <si>
    <t>No se tiene configurado el umbral de bloqueo de cuenta por intentos de inicio de sesión fallidos, lo cual debe incluirse como control de seguridad contra intentos de acceso no autorizados. Además, no se tiene un procedimiento formal para el cambio periódico de las contraseñas de los usuarios administradores locales en los PC’s. ni una matriz de usuarios vs perfiles de acceso global, que permita realizar seguimientos a la configuración actual de todos los usuarios en los sistemas de información.</t>
  </si>
  <si>
    <t>Para el correo corporativo y para el sistema administrativo y financiero no se tiene la opción de configurar el cambio de contraseña periódico lo cual expone la seguridad de los mismos, ya que la clave podría ser capturada y decodificada para obtener accesos no permitidos o suplantación de identidad. Para el sistema administrativo y financiero, si bien existe un menú de auditoria, solo tiene la función de auditoria financiera. No existe un módulo para realizar seguimiento al log de transacciones y seguimientos a las acciones de los usuarios.</t>
  </si>
  <si>
    <t>A pesar del Cambio del Proveedor de correo eelctrónico y la posibilidad de configuraion para vencimiento de contraseña no se evidencia la implmeentación de esta política en el panel de admiistración de cuentas de usuario.</t>
  </si>
  <si>
    <t>Se realiza  el cambio del proveedor de correo electrónico, el cual tiene configurada la opción de cambio periódico de contraseña, sin embargo queda pendiente la aplicación de este control</t>
  </si>
  <si>
    <t>En todos los equipos examinados no se tienen configurados bloqueos para el panel de control, el editor del registro de Windows, la ejecución de comandos: CMD y Power Shell , las cuales se deben bloquear para usuarios no administradores, ya que son comúnmente utilizadas por atacantes y/o software malicioso para ejecutar scripts (archivo de ordenes o instrucciones) que violan la seguridad y permiten programar accesos remotos no permitidos, además en los PC’s, se permite la inactivación de cliente del antivirus.</t>
  </si>
  <si>
    <t>Los PC’s permiten el almacenamiento de credenciales tanto web como Windows, lo que permite descubrir contraseñas de usuarios para diferentes servicios fácilmente.</t>
  </si>
  <si>
    <t>El auditor logro obtener contraseñas de usuarios de la Lotería de Bogotá por diferentes métodos, con las que obtuvo acceso a los diferentes aplicativos y servicios de TI de la entidad, Capturando los usuarios y contraseñas de ingreso a los aplicativos, correos, oficina virtual de la SHD, función pública, Dian, linio, usuarios de dominio, pasivocol , entre otros.</t>
  </si>
  <si>
    <t>No se tiene ningún tipo de control sobre la conexión de medio extraíbles tales como USB, CD ’s o DVD ’s, esto permitió al auditor ejecutar varios tipos de software considerado como peligroso y de hackers</t>
  </si>
  <si>
    <t>Hay varios PC’s de la Lotería de Bogotá que poseen dos tarjetas de red: alámbrica e inalámbrica, en estos equipos no está restringida la conexión a cualquier red WIFI, ya se personal o de pago, lo cual permite que no se tenga la protección de firewall y por ende no se apliquen las restricciones a la navegación en internet y se puedan descargar cualquier tipo de archivo.</t>
  </si>
  <si>
    <t>Para las cuentas de correo no se tiene configuradas la validación de doble factor para proteger el acceso a cuentas desde equipos no conocidos, con una clave o validación de numero de celular, por ejemplo, en caso de que la contraseña principal se capturada. Adicionalmente, no se encuentra restringido el uso de correos personales, lo cual es un riesgo de seguridad de ataques tipo Phishing, mediante los cuales pueden entrar a los equipos de red distintos tipos de malware, entre ellos Ramsonware.</t>
  </si>
  <si>
    <t>Con el cambio de proveedor se tien acceso a la configuracion de doble factor de verificacion de usuario, sin embargo falta la aplicabilidad de esta politica</t>
  </si>
  <si>
    <t>Se cuenta con canaletas adecuadas para red eléctrica, de voz y de datos en la mayoría de las áreas, sin embargo, en varias oficinas el cableado se encuentra por fuera de las canaletas, colgando del techo falso y cables de conexión de red (patch cords) desatendidos y sin uso, esto permitirá hacer conexiones no permitidas que afecten la seguridad de la red</t>
  </si>
  <si>
    <t xml:space="preserve">Cableado desordenado </t>
  </si>
  <si>
    <t>Mantenimiento al cableado estructurado</t>
  </si>
  <si>
    <t>Cableado</t>
  </si>
  <si>
    <t xml:space="preserve">identificación y mantenimiento al Cableado </t>
  </si>
  <si>
    <t>Evidencia16
Se organizo el cableado</t>
  </si>
  <si>
    <t>Para atender el presente requerimiento se presenta el documento "Inventario Rack" y aduce estar orgaizado el cableado</t>
  </si>
  <si>
    <t>Se evidencia el arreglo locativo de canaletas, puntos de voz, datos y energía cumpliendo conlos requrimientos técnicos suficientes</t>
  </si>
  <si>
    <t>No se encuentran etiquetados la totalidad de los cables en los racks lo cual dificultaría la identificación de fallas en los puntos y disminuye los tiempos de atención. En algunos racks no se tienen organizados correctamente los cables.</t>
  </si>
  <si>
    <t>identificación del Cableado</t>
  </si>
  <si>
    <t>Sevidencia el etiquetado completo de cables en el rack y el ordenamiento para identificar la s conexiones que facilitan los mantenimientos</t>
  </si>
  <si>
    <t>No se cuenta con diagramas en los closets de comunicaciones del centro de cómputo, ni etiquetas, que permitan identificar rápidamente los elementos, equipos y ubicaciones de puntos en los closets de comunicaciones, lo que genera dependencia del conocimiento de los funcionarios del área.</t>
  </si>
  <si>
    <t>Se evidencian los diagramas de comunicaiones y el etiquetado de activos</t>
  </si>
  <si>
    <t>El firewall y el antivirus no se sincronizan, por lo cual no es posible detectar ataques internos a la red, y por ende no se bloquean herramientas de Hacking (captura de paquetes, contraseñas, detección de recursos sin protección, etc.) que se pudieran ejecutar en cualquier equipo conectado a la red, ya sea de funcionarios o de terceros. Tampoco se tiene configurado el sistema de alertas por correo.</t>
  </si>
  <si>
    <t xml:space="preserve">Falta de controles </t>
  </si>
  <si>
    <t>Implementar controles del firewall y antivirus</t>
  </si>
  <si>
    <t>Configuración del Firewall 
Configuración del antivirus
Seguimiento PRTG
Seguimiento FAZ</t>
  </si>
  <si>
    <t>Evidencia18
Durante los mantenimientos preventivos se revisa los programas instalados
Se actualiza el firewall
Actualización de políticas y configuración del firewall y antivirus</t>
  </si>
  <si>
    <t>Lo documentos que se relacionan en las evidencias No. 18 se remiten a subsanar estos requerimientos</t>
  </si>
  <si>
    <t xml:space="preserve">Se realiza el cambio de la suite antivirus Kaspersky la cual esta sincronizada con el Firewall de la entidad </t>
  </si>
  <si>
    <t>No se están ejecutando las acciones correctivas reportadas por la herramienta de auditoria de seguridad de fabrica del firewall, las cuales están enfocadas a mantener la configuración del firewall con los estándares de seguridad adecuado y a reportar errores en la configuración implementada. Tampoco se han aplicado las actualizaciones del firmware, importantes para incluir nuevas características de protección y mejoras en la seguridad.</t>
  </si>
  <si>
    <t xml:space="preserve">Firewall actualizado </t>
  </si>
  <si>
    <t>Se evidencia que la nueva suite aintivirus Kaspersky funciona sincronizada con el firewall y las actualizaciones del firmaware se ha realizado correctamente</t>
  </si>
  <si>
    <t>No existen procedimientos formales para el monitoreo, ni indicadores definidos y/o seguimientos acciones de mejora que se deban implementar basados en los informes de control generados en las consolas del firewall y antivirus. Ni tampoco procedimientos para el cambio periódico de contraseñas de administrador de dispositivos de red como impresoras, escáneres, unidades de Almacenamiento en red, etc.</t>
  </si>
  <si>
    <t>La configuración del cliente de antivirus y firewall, permite la descarga y ejecución de herramientas de captura de contraseñas, escaneo de red y otros utilizados para generar ataques, considerados como software peligroso.</t>
  </si>
  <si>
    <t>La configuraicon del clietne antivirus y firewall actuales no permite la captura de contraseñas, se avanza enla configuracion para evitar escaneos de red</t>
  </si>
  <si>
    <t>Se evidencia el uso de aplicaciones de alto riesgo que se permiten y/o se bloquean por grupos y están relacionadas con almacenamiento y accesos remotos (AnyDesk, TeamViewer, Remote Desktop, WeTransfer, etc.), algunas sin licencia de uso y de intentos de acceso a sitios reconocidos como propagadores de Virus.</t>
  </si>
  <si>
    <t>Se evidencio la posibilidad de descargar aplicativos gratuitos en versión portable (no requiere instalación),para escaneo de red identificación de objetivos, captura de contraseñas y análisis de vulnerabilidades, los cuales en su versión portable fueron utilizados por el auditor para encontrar, capturar contraseñas e identificar todos los equipos y puertos expuesto en la red local de la Lotería de Bogotá.</t>
  </si>
  <si>
    <t>Se pueden conectar equipos personales a puntos de red sin restricciones, esto permitió al auditor ejecutar herramientas de hacking desde su equipo para planificar ataques.</t>
  </si>
  <si>
    <t>Documento actualizado.
Vlans</t>
  </si>
  <si>
    <t>En la pruebas externas realizadas al portal web (https://loteriadebogota.com) se encontró una vulnerabilidad de riesgo medio: Cookies http a la falta del indicador HttpOnly que permite al navegador acceder a la cookie desde los scripts del lado del cliente. Además de tres vulnerabilidades de riesgo bajo. Lo que puede ser usado para capturar información para obtener acceso autorizado a una sesión web de un usuario.</t>
  </si>
  <si>
    <t>Falta de control para acceder a las cookies de la página web</t>
  </si>
  <si>
    <t>Implementar controles para acceder o mitigar el riesgo para acceder las cookies</t>
  </si>
  <si>
    <t>Página Web Actualizada</t>
  </si>
  <si>
    <t>Página web actualizada</t>
  </si>
  <si>
    <t>Evidencia19Se realizaro las actualizaciones.</t>
  </si>
  <si>
    <t>Lo documentos que se relacionan en las evidencias No. 19 se remiten a subsanar estos requerimientos</t>
  </si>
  <si>
    <t>Se evidencia que la redirección  de navegacion HTTPS HttpOnly ya ha sido actualizada.</t>
  </si>
  <si>
    <t xml:space="preserve"> INFORME ANUAL DE EVALUACIÓN DEL SISTEMA DE CONTROL INTERNO CONTABLE A 31 DE DICIEMBRE  2019</t>
  </si>
  <si>
    <t>GESTIÓN FINANCIERA Y CONTABLE</t>
  </si>
  <si>
    <t xml:space="preserve">Se encuentra que las actividades establecidas en los procedimientos contables de la entidad se desarrollan conforme a las orientaciones de la CGN; no obstante, se encuentran deficiencias en cuanto a la definición y formalización de la políticas contables y socialización a todos los funcionarios vinculados al proceso. </t>
  </si>
  <si>
    <t xml:space="preserve">Formular plan de capacitación y sensibilización en temas contables a todas las personas asociadas a los procesos. </t>
  </si>
  <si>
    <t>Unidad Financiera y Contable</t>
  </si>
  <si>
    <t>31/112/2021</t>
  </si>
  <si>
    <t>Plan de capacitaciones. 
Reporte a 20 de mayo:Revisar el plan de capacitaciones y solicitar la inclusión de capacitaciones en temas contable</t>
  </si>
  <si>
    <t xml:space="preserve">De acuerdo al reporte a 20 de mayo, Pendiente envío de evdiencias. </t>
  </si>
  <si>
    <t>Se enviará correo a Talento humano recordando la capacitación requerida en aspectos contables. Como evidencia de la acción por favor remitirse al Plan de Capacitaciones publicado en la carpeta compartida de Planeación.</t>
  </si>
  <si>
    <t>Se presentan  cronograma de capacitaciones pero no se reporta e idencias de las capacitaciones realizadas; Envíar evidencias de reporte del corte anterior, para dar por cerrada la acción de mejora.</t>
  </si>
  <si>
    <t>Se solicitó a la Unidad de Talento Humano el desarrollo del mismo, pendiente de respuesta.</t>
  </si>
  <si>
    <t xml:space="preserve"> No se reporta n evidencias</t>
  </si>
  <si>
    <t xml:space="preserve">Divia Castillo </t>
  </si>
  <si>
    <t>Correos enviados a Talento Humano</t>
  </si>
  <si>
    <t>Se valida evidencia</t>
  </si>
  <si>
    <t>DIVIA CASTILLO</t>
  </si>
  <si>
    <t>Herramienta actualicese, para capacitación, talleres y charlas sobre los temas en particulares.</t>
  </si>
  <si>
    <t xml:space="preserve"> Envíar evidencia de las capacitaciones que se han realizado. </t>
  </si>
  <si>
    <t xml:space="preserve">Se evidencian dificultades en relación con la definición e implementación de acciones en materia de Sostenibilidad Contable; el Comité de Sostenibilidad Contable, no sesiona de manera regular, para garantizar el efectivo cumplimiento de sus funciones. </t>
  </si>
  <si>
    <t>Retomar lo hablado en las ultimas sesiones; Formular plan de sostenibilidad, garantizar la sesión periodica del comité de sostenibilidad (mensual).</t>
  </si>
  <si>
    <t>Reporte a 20 de mayo: Se elaboró, presentó y aprobó el cronograma e sesiones del Comité de Sostenibilidad</t>
  </si>
  <si>
    <t>Se realizaron dos reuniones del Comité de Sostenibilidad Contable (2 reuniones). Se presentó y aprobó por parte del Comité el Plan de Saneamiento Contable</t>
  </si>
  <si>
    <t xml:space="preserve">existe plan  de sostenibilidad contable, y actas sin firma; Se validnn evidencias de acciòn  formulada; pendiente acto adminitrativo para saneamiento contgable y registro. </t>
  </si>
  <si>
    <t>Se ha efectuado reunión del Comité de Sostenibilidad de manera periodica. En la Sesión del mes de junio 2021 se aprobó la depuración de siete partidas de deudas de vivienda de exfuncionarios, se anexa Resolución 101 de 2021 y anexo que contiene registros contables.</t>
  </si>
  <si>
    <r>
      <t>Se emite Res. No.101 de 2021;" por medio de la cual se ordena la depuración  y saneamiento de unas partidas conciliatorias</t>
    </r>
    <r>
      <rPr>
        <b/>
        <sz val="9"/>
        <color theme="1"/>
        <rFont val="Arial"/>
        <family val="2"/>
      </rPr>
      <t xml:space="preserve"> " </t>
    </r>
    <r>
      <rPr>
        <sz val="9"/>
        <color theme="1"/>
        <rFont val="Arial"/>
        <family val="2"/>
      </rPr>
      <t>por vr. de $184,910,699 - por concepto de pretamos de vivienda, se adjuntan registro contable de fecha 30/06/2021</t>
    </r>
  </si>
  <si>
    <t>Se anexan Actas de reuniones del Comité y Resolución de saneamiento de partidas contables.</t>
  </si>
  <si>
    <t>Se valida evidencia,  pendiente acto administrativo y  registro contable</t>
  </si>
  <si>
    <t>Resolución/ajustes realizados</t>
  </si>
  <si>
    <t>Envío de evidencia para cerrar la acción de mejora (resolución/ajustes realizados)</t>
  </si>
  <si>
    <t>La información correspondiente al contingente judicial no se encuentra debidamente conciliada con la reportada en el SIPROJWEB.</t>
  </si>
  <si>
    <t xml:space="preserve">Realizar trimestralmente con el reporte del SIPROJWEB. </t>
  </si>
  <si>
    <t>Reunión conciliación (hace falta acta); se envía acta el lunes.
Reporte a 20 de mayo: Se elaboró conciliación a 31 de diciembre de 2020. se debe realizar a 31 de marzo la conciliación. Revisar hoja de trabajo, incluir en el cronograma y actividades de cierre trimestral. Revisar procedimiento de estados financieros.</t>
  </si>
  <si>
    <t>La conciliación entre la Contabilidad y el SIPROJWEB con corte a 31 de marzo no se realizó, se realizará la conciliación con corte a 30 de junio de 2021</t>
  </si>
  <si>
    <t xml:space="preserve"> Reporta conciliacion a 31/06/2021, no se evidenvcia reporte con corteo 31/03/2021; se valaida evidencia conciliacion Siproweb junìo de 2021, no se realizo marzo de 2021.</t>
  </si>
  <si>
    <t>Se realizó la conciliación entre Contabilidad y SIPROJWEB, se adjuntan formas de conciliación a junio y septiembre de 2021.</t>
  </si>
  <si>
    <t>Se valida infomación reportada.</t>
  </si>
  <si>
    <t>Formatos de conciliación</t>
  </si>
  <si>
    <t xml:space="preserve">Se valida evidencia </t>
  </si>
  <si>
    <t xml:space="preserve">Se validan los tres reportes de las conciliaciones realizadas en el 2021, así como el reporte con corte a 30 de diciembre del 2020 presentado en enero del 2021. 
Se valida el reporte presentado y se da por cerrada la presente acción de mejora. </t>
  </si>
  <si>
    <t>AUDITORÍA AL PROCESO DE GESTIÓN FINANCIERO Y CONTABLE 2020</t>
  </si>
  <si>
    <t>Deficiente Gestión en el cumplimiento de  los Planes de Mejoramiento: Se identifican deficiencias respecto de la formulación y seguimiento a las acciones de mejora de los  hallazgos comunicados en los informes de Auditoria Regular 2018, 2019, auditoria de cumplimiento 2020 y Auditoría Regular 2020, de la Contraloría de Bogota; como de los relacionados con las observaciones plasmasdas por la OCI, en el desarrollo de las auditorías internas e informes de ley.</t>
  </si>
  <si>
    <t>Se establecerá un cuadro de control para el seguimiento de las acciones de mejora, y se fijará un cronograma para el reporte de avances y evidencias de manera oportuna.</t>
  </si>
  <si>
    <t>SECRETARIA GENERAL</t>
  </si>
  <si>
    <t>Jefe Unidad Financiera</t>
  </si>
  <si>
    <t>Cuadro de control establecido</t>
  </si>
  <si>
    <t>Cuadro de control realizado/ caudro de control a realizar</t>
  </si>
  <si>
    <t>No se reporta avance por el área.</t>
  </si>
  <si>
    <t>Se procedió a reportar avance de las acciones del Plan de Mejoramiento. Se elaboró cuadro de seguimiento a los reportes de información del Plan de Mejoramiento</t>
  </si>
  <si>
    <t xml:space="preserve">Reportan PM, con  corte 30/06/2021,pero carecen de evidencias que permitan la validación y seguimiento a las diferentes acciones de mejora formuladas. Es necesario envíar todos los soportes que den cuenta de las actividades realizadas en función de subsanar la observación presentada. </t>
  </si>
  <si>
    <t>Se cuenta con el cuadro de relación de las acciones y se tiene soporte de las evidencias.</t>
  </si>
  <si>
    <t>Se validan evidencias que se incluyen en el presente cuadro- EN PROCESO</t>
  </si>
  <si>
    <t>Se anexa acta de seguimiento del mes de noviembre a las acciones del Plan de Mejoramiento</t>
  </si>
  <si>
    <t>Se valida evidencia y se recomienda continuar con el seguimiento periodico con el fin de lograr el cumplimientode las actividades definidas.</t>
  </si>
  <si>
    <t>Deficiencias  e inseguridad en el uso del software administrativo financiero y contable: Se evidencia que el aplicativo diseñado para el manejo del módulo de contabilidad carece de parámetros restrictivos que impidan que un hecho contable se repita en su registro, afectando así el reporte de información razonable, confiable, consistente , verificable,  oportuno y objetivo; Adicional, la falta de planificación y control por parte de los responsables de los procesos (U. financiera y Contable - Oficina Sistemas) para evitar que situaciones como la descrita se presente.</t>
  </si>
  <si>
    <t>Se fijará un programa de auditoría a los diferentes módulos que permita identificar posibles falencias e implementar los controles que sean necesarios para evitar la materialización de riesgos que atenten contra la veracidad e integridad de la información, en punto a lo anterior y teniendo en cuenta las recomendaciones del auditor:
1. Se revisará el estado actual de la parametrización del aplicativo financiero y contable, y de ser necesario se ajustará con el fin de evitar inconsistencias en el registro y reporte de información financiera de la entidad.
2. Se revisarán los controles implementados actualmente dentro del procedimiento de Gestión de la Sostenibilidad de la Información Financiera y Contable y de Estados Financieros, y de ser necesario se rediseñarán a efectos de que los mismos permitan mejorar la calidad y oportunidad en el registro de la información contable.
3. Del mismo modo, se fijarán actividades orientadas a evitar que los hallazgos presentados vuelvan a materializarse, del mismo modo para evaluar la eficacia de los controles.</t>
  </si>
  <si>
    <t>Aplicativo revisado y ajustado</t>
  </si>
  <si>
    <t>Aplicativo revisado/ aplicativo a revisar</t>
  </si>
  <si>
    <t>Reporte a 20 de mayo:
Acta de revisión de parametrización, segumiento a las solicitudes d eregistros dobles</t>
  </si>
  <si>
    <t>Se han enviado requerimientos a la Mesa de Servicio para el ajuste y mejora del aplicativo. Los requerimientos cubren las áreas de Presupuesto, Cartera y Contabilidad.</t>
  </si>
  <si>
    <t>No se reportan  evidencias sobre grado de avance; No se reportan evidencias durante el periodo, manifiestan  realizar solicitudes a la mesa de trabajo.</t>
  </si>
  <si>
    <t>Se han remitido los requerimientos a la mesa de servicios para los trámites pertinentes de ajustes al aplicativo.  A la espera de los ajustes por parte de Sistemas y el ingeniero desarrollador. Se adjunta archivo con la relación de los ajustes solicitados y los avances obtenidos.</t>
  </si>
  <si>
    <t>sevalidan evidencias, EN PROCESO</t>
  </si>
  <si>
    <t>Correo de la Unidad Financiera y contable solicitando los ajustes y requerimientos por parte del área de sistemas.</t>
  </si>
  <si>
    <t>Se valida evidencia, Pendiente ajustes al aplicativo</t>
  </si>
  <si>
    <t>Pendiente envío de evidencia del Log de Auditoría implementado en la unidad</t>
  </si>
  <si>
    <r>
      <t xml:space="preserve">Pendiente envío de evidencia del Log de Auditoría implementado en la unidad. (Certificado de Sistemas, ¿quién lo maneja y a qué modulos?)
</t>
    </r>
    <r>
      <rPr>
        <b/>
        <sz val="9"/>
        <color theme="1"/>
        <rFont val="Arial"/>
        <family val="2"/>
      </rPr>
      <t>Recomendación: reunión con sistemas para socialización de la herramienta.</t>
    </r>
    <r>
      <rPr>
        <sz val="9"/>
        <color theme="1"/>
        <rFont val="Arial"/>
        <family val="2"/>
      </rPr>
      <t xml:space="preserve"> (evidencia)</t>
    </r>
  </si>
  <si>
    <t>Falta de claridad en las notas a los Estados Financieros de la entidad. En el Manual de Políticas Contables de la entidad, apartado 6.3. BENEFICIOS A LOS EMPLEADOS, no se hace referencia al reconocimiento y medición inicial, revelación y referencia normativa del concepto de horas extras y festivos, que permita una mayor claridad sobre el manejo y comportamiento actual de dicha cuenta; adicional, las notas a los estados financieros que presenta la entidad al finalizar cada vigencia, para la cuenta 25- BENEFICIOS A LOS EMPLEADOS, subcuenta 2511- Beneficios a corto plazo, en donde se describen las horas extras y festivos como “erogaciones en el gasto del periodo por concepto de beneficios a los empleados de corto y largo plazo”, no hacen referencia o especificación, a los dos conceptos que actualmente conforman la cuenta de Horas Extras y Festivos de la entidad.</t>
  </si>
  <si>
    <t>1. Describir claramente dentro de las notas a los estados financieros, que se registra dentro de la cuenta BENEFICIOS A EMPLEADOS</t>
  </si>
  <si>
    <t>Notas a los estados financieros ajustadas</t>
  </si>
  <si>
    <t>Notas efectuadas/ notas a efectuar</t>
  </si>
  <si>
    <t>En las Notas a los estados fincieros de la vigencia 2021 se describirá con mayor claridad lo que compone la cuenta de beneficios a empleados.</t>
  </si>
  <si>
    <t>La accion  inicia en octubrre 2021; seguimiento en 31/10/2021.</t>
  </si>
  <si>
    <t>La acción de mejora sólo tendrá evidencia de su ejecución al cierre de la vigencia, con la expedición de los estados financieros y sus respectivas notas. No obstante se aclara que el númeral 6.3 del Manual de Políticas Contables, se establece claramente la clasificación, el reconocimiento, medición inicial y las revelaciones de la cuenta de beneficios a empleados. Se adjunta la parte pertiente del citado manual.</t>
  </si>
  <si>
    <t>Se valida infomación reportada, se adjunta politica contable "Beneficios a los empleados" .</t>
  </si>
  <si>
    <t xml:space="preserve">Se envía borrador de la nota a los Estados Financieros </t>
  </si>
  <si>
    <t>pendiente adjuntar borrador de notas</t>
  </si>
  <si>
    <t>Se adjunta borrador de las Notas a los Estados Financieros detallando lo relacionado con Horas Extra.</t>
  </si>
  <si>
    <t xml:space="preserve">Se remite borrador de las notas a los estados financieros indicando, que dentro del apartado BENEFICIOS A LOS EMPLEADOS A CORTO PLAZO, se esclarecen los diferntes conceptos que se registran en el rubro de horas extras, incluyendo los tunros ordinarios realizados por los funcionarios de la entidad. </t>
  </si>
  <si>
    <t xml:space="preserve">Deterioro de inversión en acciones Banco Popular: entre enero de 2015 y agosto de 2020, esta inversión ha presentado un deterioro  del - 44% pasando de $5.447.618.491 en enero de 2015 a $3.069.080.840, en agosto de 2020;  el 21.2% de este deterioro, se presenta en lo que va corrido del presente año.
Como consecuenia de este situación, se ha tenido un deteriro de los recursos de la entidad que, de acuerdo con lo reportado en los Estados Financieros, entre diciembre de 2018 y diciembre de 2019, fue de $1.972.980.540 y además, con base en la información reportada por la BVC, entre diciembre de 2019 y agosto de 2020, el deterioro asciende a $504.206.138.
</t>
  </si>
  <si>
    <t>Elaborar una política de manejo de inversiones donde se describa los pasos a seguir en los eventos en que los rendimientos y/o valores de mercado de las inversiones no cumplan con las expectativas requeridas.</t>
  </si>
  <si>
    <t>Política de manejo de inversiones presentada y aprobada</t>
  </si>
  <si>
    <t>Política de manejo de inversiones aprobada/ política de manejo de inversiones a aprobar</t>
  </si>
  <si>
    <t>Se está trabajando en la construcción de la Pólitica de manejo de inversiones de acuerdo con lo estipulado en la Política Contable de la Lotería.</t>
  </si>
  <si>
    <t>Se proyecta corregir la acciòn  con  corte 30/08/2021, pero no se evidencia avance algujnoa tendiente a la correcciòn.</t>
  </si>
  <si>
    <t>Se valida inforfmacion reportada, borrador Politica de Inversiones.</t>
  </si>
  <si>
    <t>Borrador de la Política</t>
  </si>
  <si>
    <t>se valida evidencia, pendiente acto administrativo</t>
  </si>
  <si>
    <t xml:space="preserve">Se revisa el día de hoy, remisión a Secretaría G para revisión y aprobación. </t>
  </si>
  <si>
    <t xml:space="preserve">
Pendiente evdiencia. </t>
  </si>
  <si>
    <t>Carencia de un procedimiento para la liquidación de las Cesantias Retroactivas: Desde el punto de vista del proceso de liquidación de nómina asignado a la unidad de talento humano, se observa en las hojas de vida de los funcionarios Miryam Morales, Reynaldo Pedraza, Enrique Gonzalez y Gloria Janeth Saenz el listado de acumulados por funcionarios con fecha de corte de  la última solicitud de cesantías, donde se liquida el saldo a favor del función que normalmente se encuentran dentro período afectado por la incidencia  del pago del quinquenio, el cual se contituye en factor salarial base para la liquidación de las mismas (PT –O10-01) . Una vez liquidadas y pagadas las cesantías parciales, opera lo que de manera informal se define como el “volteo de las cesantías”, que consiste en que, al realizar la liquidación de las cesantias en los años subsiguientes, estas arrojan un saldo negativo; no obstante, desde el punto de vista de la información contable, el saldo aparece en cero (0). Esta situación se mantiene dentro de los siguiente 4.5 años aproximadamente, es decir, hasta cuando el trabajador vuelva a adquirir el derecho de quinquenio.                                  Con lo anterior se tiene que, si por cualquier ciscunstancia el trabajador se retira de la entidad, después de haber recibido sus cesantías, pero antes de cumplir con  el término para acceder al quinquenio, su liquidación definitiva de cesantías arrojará un saldo negativo, generando un obligación a favor de la Lotería que sin embargo, no cuenta con respaldo idóneo para su exigibilidad.</t>
  </si>
  <si>
    <t>1. Se diseñará en conjunto con el área de Talento Humano una hoja de control que permita tener la trazabilidad del reconocimiento y liquidación de las cesantías retroactivas, lo anterior teniendo en cuenta que el reconocimiento contable solo puede hacerse hasta el momento de su causación; En todo caso, la hoja o tablero de control permitirá hacer las respetivas revelaciones a los estados financieros teniendo en cuenta, que en algún momento cumplido el término estas tendrán un efecto económico y deberán reconocerse en la contabilidad.
2. Para el efecto, dentro de las políticas contables se diseñará una que señale el procedimiento que debe tenerse en cuenta para el manejo, reconocimiento y revelación las cesantías retroactivas de trabajadores oficiales atendiendo a lo señalado en la Circular Externa 013 de 2018 expedida por la Secretaría de Hacienda Distrital.</t>
  </si>
  <si>
    <t>Politica contable establecida para el manejo y contabilización de cesantías retroactivas</t>
  </si>
  <si>
    <t>Política contable efectuada/política contable a efectuar</t>
  </si>
  <si>
    <t>Reporte a 20 de mayo: Se solicitó concepto a la Contaduría y se debe ajustar la política contable. Revisar procedimiento de liquidación de prestaciones sociales Talento Humano</t>
  </si>
  <si>
    <t>Se esta trabajando en la creación de la hoja de control con el área de Talento Humano</t>
  </si>
  <si>
    <t>No se reporta evidencia. Se sugiere dar priolridad y gestionar las acciones propñuestgar tendientes a sub sanar el hallazgo den tro del termino.</t>
  </si>
  <si>
    <t>Se está trabajando con  la nueva Jefe de la Unidad de Talento Humano sobre la hoja de control. Se realizaron los registros contables correspondientes a los saldos a favor de la entidad por concepto de pago de cesantías retroactivas, de acuerdo con el concepto emitido por la Contaduría General de la Nación.  Se adjunta soporte y concepto.</t>
  </si>
  <si>
    <t>Se valida información, concepto CGN:20211100018671 de19 /04/21, registro contable fecha 30/09/2021.</t>
  </si>
  <si>
    <t>Correo a Talento Humano solicitando hoja de trabajo e información de cada pago de cesantías retroactivas</t>
  </si>
  <si>
    <t>se valida evidencia</t>
  </si>
  <si>
    <t>Se adjunta Hoja de control para el pago de cesantías retroactivas (archivo en excel con dos hojas, la de liquidación y la de pagos anteriores)</t>
  </si>
  <si>
    <t xml:space="preserve">Se elaboro hoja de trabajo en coordinanción con la unidad de talento humano, para llevar la liquidación de las cesantias retroactivas cuando sea el caso. 
Se valida el reporte presentado y se da por cerrada la presente acción de mejora. </t>
  </si>
  <si>
    <t>AUDIOTÍA AL PROCESO DE GESTIÓN DE REACUDO 2021</t>
  </si>
  <si>
    <r>
      <t xml:space="preserve">Deficiencias estructurales (caracterización de procesos, procedimientos, riesgos): </t>
    </r>
    <r>
      <rPr>
        <sz val="8"/>
        <color theme="1"/>
        <rFont val="Calibri"/>
        <family val="2"/>
        <scheme val="minor"/>
      </rPr>
      <t>desactualización de la caracterización del proceso toda vez que no da cuenta de los procedimientos que actualmente cuenta el proceso, deficiencias en la reaización de algunas de las actividades descritas dentro del procedimiento de Gestión de Cartera, inconsistencias en la formulación de las actividades, además de, algunos problemas de redacción, que no permiten una adecuada interacción de las actividades dentro del procedimiento de Gestión de Cobro Persuasivo, ausencia de reporte y seguimiento de los indicadores vinculados al proceso y la no identificación de todas las causas dentro de la matriz de riesgos al proceso.</t>
    </r>
  </si>
  <si>
    <t>Deficiencias conceptuales,
metodológicas y operativas en la definición de los procesos y procedimientos y demás instrumentos
necesarios, lo que no permite que las actividades actualmente desarrolladas y asociadas a los mismos
estén debidamente documentadas, para un mejor seguimiento y control de la gestión del proceso.</t>
  </si>
  <si>
    <t>Revisión de la caracterización del proceso de tal manera que se puedan identificar y actualizar los grupos de valor tanto internos como externos (gestión de cobro para otras situaciones administrativas)</t>
  </si>
  <si>
    <t xml:space="preserve">Actualización de la caracterización del procedimiento </t>
  </si>
  <si>
    <t>Jefe Unidad Financira y contable y profesional de Cartera</t>
  </si>
  <si>
    <t>Unidad Financiera</t>
  </si>
  <si>
    <t>Jefe Unidad Financiera y Profesional de Cartera</t>
  </si>
  <si>
    <t>Humanos</t>
  </si>
  <si>
    <t>Caracterización actualizada</t>
  </si>
  <si>
    <t>El plan de mejoramiento se formuló en el mes de septiembre de 2021, a la fecha se encuentra en término, a la fecha aún no se cuenta con soporte de avance.</t>
  </si>
  <si>
    <t>EN PROCESO, no se aportan evidencias</t>
  </si>
  <si>
    <t>Caracterizacion actualizada</t>
  </si>
  <si>
    <t>Caracterización adjunta</t>
  </si>
  <si>
    <t xml:space="preserve">Actualizar el procedimiento, estableciendo:  
1.  Actividades puntuales de cobranza según situación administrativa (lotería, rifas, prestamos, incapacidades y otras que se puedan identificar en la caracterización). 
2.  Responsables de gestionar la gestión de cobro (Talento Humano, financiera, juridica, lotería, apuestas).
3. Puntos de control.
4. Tiempos para realizar la gestión del cobro. 
</t>
  </si>
  <si>
    <t xml:space="preserve">Actualización del procedimiento Gestión de Cartera </t>
  </si>
  <si>
    <t>Profesional asignado</t>
  </si>
  <si>
    <t>Jefe Unidad Finanicera y Contable</t>
  </si>
  <si>
    <t>Procedimiento actualizado</t>
  </si>
  <si>
    <t>Se esta revisando el procedimiento</t>
  </si>
  <si>
    <t>pendiente</t>
  </si>
  <si>
    <t>Se remite oficio de solicitud de apliación de termino para ejecución de las actividades; memorando N°3-2021-1530.</t>
  </si>
  <si>
    <r>
      <t xml:space="preserve">Se remite oficio de solicitud de apliación de termino para ejecución de las actividades para el </t>
    </r>
    <r>
      <rPr>
        <b/>
        <sz val="9"/>
        <color theme="1"/>
        <rFont val="Arial"/>
        <family val="2"/>
      </rPr>
      <t>15 DE FEBRERO DEL 2022</t>
    </r>
    <r>
      <rPr>
        <sz val="9"/>
        <color theme="1"/>
        <rFont val="Arial"/>
        <family val="2"/>
      </rPr>
      <t xml:space="preserve">; memorando N°3-2021-1530 del 14 de diciembre. 
Pendiente/Revisión de procedimiento con intervención de las otras áreas relacionadas con la gestión de cobro.
</t>
    </r>
  </si>
  <si>
    <t>La caracterización y la actualización del procedimiento(s) se remitiran a la Oficina de Planeación para su respectiva revisión metodológica, aprobación y publicación del mismo</t>
  </si>
  <si>
    <t>Caracterización  y procedimiento(s) actualizados</t>
  </si>
  <si>
    <t>Jefe Unidd Financiera y Contable</t>
  </si>
  <si>
    <t>Documentos publicados</t>
  </si>
  <si>
    <t xml:space="preserve">Se remite oficio de solicitud de apliación de termino para ejecución de las actividades para el 15 DE FEBRERO DEL 2022; memorando N°3-2021-1530 del 14 de diciembre. </t>
  </si>
  <si>
    <t>Socializar a todas las oficinas responsables de gestionar cobros en la Entidad la actualización del mismo.</t>
  </si>
  <si>
    <t>Socializar con las oficinas responsables</t>
  </si>
  <si>
    <t>Jefe Unidad Financiera y Contable</t>
  </si>
  <si>
    <t>Socialización realizada</t>
  </si>
  <si>
    <r>
      <t xml:space="preserve">Deficiencias en la estructuración del proceso de Gestión de Recaudo y sus procedimientos vinculados: 
1. </t>
    </r>
    <r>
      <rPr>
        <sz val="8"/>
        <color theme="1"/>
        <rFont val="Calibri"/>
        <family val="2"/>
        <scheme val="minor"/>
      </rPr>
      <t>El objetivo del proceso de Gestión de Recaudo se circunscribe unicamente a los recursos del producto lotería, excluyendo a las demás obligaciones a favor de la entidad, para la gestión de recaudo; defiencias en la documentación del proceso de gestión de cobro persuasivo; A la fecha la Lotería de Bogotá, no ha expedido formalmente un Reglamento Interno del Recaudo de Cartera.</t>
    </r>
  </si>
  <si>
    <t>Ausencia de una adecuada
orientación desde el punto de vista jurídico, que ha conllevado a mantener vacíos e inconsistencias en las
normas internas y en los procesos y procedimientos relacionados con la gestión de la cartera de la entidad.</t>
  </si>
  <si>
    <t>Reaizar mesas de trabajo trimestrales con la Secretaría General, Subgerencia General, Oficina de Planeacion y áreas viculadas donde quede claro:                                                                               1. Actividades  puntuales de cobranza según situación administrativa (loterias, rifas, préstamos, incapacidades y otras que se puedan identifcar en la caracterización)                                                  
     2. Definir responsables de gestionar los diferentes tipos de cobros.                                                                                                                                   3. Especificar los puntos de control.                                                                     4. Definir los tiempos para la reaización de la gestión de cobro.</t>
  </si>
  <si>
    <t>Mesas de trabajo</t>
  </si>
  <si>
    <t xml:space="preserve">Profesional asignado </t>
  </si>
  <si>
    <t xml:space="preserve">Jefe Unidad Financiera, Profesional responsable de Oficina Jurídica, Profesional responsable de Promocionales, Profesional  de Unidad de Recursos Humanos </t>
  </si>
  <si>
    <t>Mesas de trabajo realizadas</t>
  </si>
  <si>
    <t xml:space="preserve">Se remite oficio de solicitud de apliación de termino para ejecución de las actividades para el 15 DE FEBRERO DEL 2022; memorando N°3-2021-1530 del 14 de diciembre. Pendiente/Revisión de procedimiento con intervención de las otras áreas relacionadas con la gestión de cobro.
</t>
  </si>
  <si>
    <t>Expedir el Reglamento interno del Recaudo de Cartera de la Entidad debidamente aprobado por resolución</t>
  </si>
  <si>
    <t>Expedir el reglamento de recaudo de cartera</t>
  </si>
  <si>
    <t>Grupo de profesionales asignados para crear este documento</t>
  </si>
  <si>
    <t>Secretaría General - Unidad Fianciera y Contalbe</t>
  </si>
  <si>
    <t>Oficina Jurídica</t>
  </si>
  <si>
    <t>Expedir el reglamento</t>
  </si>
  <si>
    <t>Socializar a todas las oficinas responsables el contenido del Reglamento de Cartera</t>
  </si>
  <si>
    <t>Socialización del reglamento de Cartera</t>
  </si>
  <si>
    <t>Secretaría General -  Unidad Fianciera y Contalbe</t>
  </si>
  <si>
    <t>Secretaría General</t>
  </si>
  <si>
    <r>
      <t xml:space="preserve">Deficiencias en el control de retención de billetería: </t>
    </r>
    <r>
      <rPr>
        <sz val="8"/>
        <color theme="1"/>
        <rFont val="Calibri"/>
        <family val="2"/>
        <scheme val="minor"/>
      </rPr>
      <t xml:space="preserve">Con base en la revisión de los memorandos de retención de billetería aportados por el área auditada objetos de la muestra, sorteos de los meses de junio y diciembre del 2020 y marzo del 2021, se evidenció que los distribuidores a los que se les suspende el despacho presentan mora en general de 1 sorteo previo, ya sea por pago o póliza sin actualizar; sin embargo, se encontraron casos de distribuidores de lotería virtual con más de 4 sorteos de más de 33 semanas o hasta de años anteriores en mora por algún concepto (billetería, premios, promocionales, póliza, o verificación de premios y consignaciones). </t>
    </r>
  </si>
  <si>
    <t>No se tiene expresa  la forma en que se pueden suspender los  distribuidores virtuales.</t>
  </si>
  <si>
    <t>Definir los mecanismos de  suspensión de los distribuidores virtuales  y controles especiales para este tipo de venta, actualizando el procedimiento Asignación y Distribución de billeteria,  identificando actividades, seguimiento y control para el caso particular de los distrbuidores que manejan la modalidad  de venta virtual</t>
  </si>
  <si>
    <t>Actualización del procedimiento
Asignación y Distribución de Billetería</t>
  </si>
  <si>
    <t>Subgerencia General - Unidad de Loterias y Unidad Financiera y Contable</t>
  </si>
  <si>
    <t>Subgerencia General</t>
  </si>
  <si>
    <t>Humanos - Tecnológicos</t>
  </si>
  <si>
    <t>Procedimiento ajustado</t>
  </si>
  <si>
    <t>Se remitió correo electrónico a la Unidad de Loterías con el fin de que se defina el procedimiento para la retención oportuna de distribuidores virtuales</t>
  </si>
  <si>
    <t>Correo electrónico</t>
  </si>
  <si>
    <t>sevalida evidencia</t>
  </si>
  <si>
    <t xml:space="preserve">Se remite oficio de solicitud de apliación de termino para ejecución de las actividades para el 15 DE FEBRERO DEL 2022; memorando N°3-2021-1530 del 14 de diciembre. 
Se recomienda la definición de las actividades particulares con las áreas vinculadas. </t>
  </si>
  <si>
    <t xml:space="preserve">Socializar a todas las oficinas responsables la actualización del procedimiento </t>
  </si>
  <si>
    <t>Socialización con las oficinas responsables.</t>
  </si>
  <si>
    <t>Jefe de Unidad</t>
  </si>
  <si>
    <t>Unidad de Loterías</t>
  </si>
  <si>
    <t>Jefe Unidad</t>
  </si>
  <si>
    <r>
      <t xml:space="preserve">Inconsistencias en el registro y reporte de información en el aplicativo comercial: </t>
    </r>
    <r>
      <rPr>
        <sz val="8"/>
        <color theme="1"/>
        <rFont val="Calibri"/>
        <family val="2"/>
        <scheme val="minor"/>
      </rPr>
      <t xml:space="preserve">Debido a inconsistencias en los registros por diferentes conceptos, deben ser ajustados con reversiones, Notas Débito o Notas Crédito, generando a su vez saldos pendientes de pago por parte de los distribuidores o saldos a favor de éstos;  las deficiencias con las funciones específicas para la generación de los reportes referentes a saldos a fecha, conciliación y Cartera vs Contabilidad en el aplicativo comercial afectan el buen desarrollo de las actividades asociadas al proceso, toda vez que no reflejan información verídica y confiable para la toma de decisiones, lo que implica la realización de actividades alternas para la presentación de la información requerida, por no contar con un aplicativo funcional.
</t>
    </r>
  </si>
  <si>
    <t>Deficiencias en la parametrización del sistema, toda vez que el sistema no permite que los registros por concepto de promocionales y premios estén libres de inexactitudes para un adecuado control de los estados de cuenta de los distribuidores, que a su vez no permite una adecuada conciliación con el área de contabilidad.
No contar con un aplicativo funcional.</t>
  </si>
  <si>
    <t xml:space="preserve">Revisar y ajustar  el  aplicativo  por parte de sistemas, Unidad de Loterías y Unidad Financiera </t>
  </si>
  <si>
    <t xml:space="preserve">
Aplicativo ajustado, modulo comercial</t>
  </si>
  <si>
    <t>Se solicitó a la Oficina de Sistemas y a la Unidad de Loterías se informen las acciones que se han desarrollado con el fin de mitigar la posibilidad de errores en el proceso de lectura y cargue de premios y promocionales</t>
  </si>
  <si>
    <t>Conciliar saldos distribuidores</t>
  </si>
  <si>
    <t>Saldos conciliados a diciembre 31 de 2021</t>
  </si>
  <si>
    <t>Profesional de sistemas asignado - contratista (Ingeniero a cargo )</t>
  </si>
  <si>
    <t>Sistemas- Unidad Loterías - Unidad Financiera y Contable</t>
  </si>
  <si>
    <t>Humanos - tecnológicos</t>
  </si>
  <si>
    <t>Saldos conciliados a 31 de diciembre de 2021</t>
  </si>
  <si>
    <t>Se esta trabajando en la conciliación de los saldos de los distribuidores</t>
  </si>
  <si>
    <t>Los soportes de las conciliaciones se remitirán en el transcurso de la semana.</t>
  </si>
  <si>
    <t xml:space="preserve">Se remite oficio de solicitud de apliación de termino para ejecución de las actividades para el 15 DE FEBRERO DEL 2022; memorando N°3-2021-1530 del 14 de diciembre. 
Pendiente de envío de evidencias. </t>
  </si>
  <si>
    <r>
      <rPr>
        <b/>
        <sz val="8"/>
        <color theme="1"/>
        <rFont val="Calibri"/>
        <family val="2"/>
        <scheme val="minor"/>
      </rPr>
      <t xml:space="preserve">Deficiencias en los controles establecidos para la gestión del Cobro Persuasivo: </t>
    </r>
    <r>
      <rPr>
        <sz val="8"/>
        <color theme="1"/>
        <rFont val="Calibri"/>
        <family val="2"/>
        <scheme val="minor"/>
      </rPr>
      <t xml:space="preserve"> no se da cuenta efectiva, de la gestión que se debe realizar para el proceso de cobro por vías persuasivas, sumado a una posible falta de trazabilidad y evidencias de la gestión adelantada para dicha gestión, por la no la adopción de mecanismos y controles que permitan llevar los registros y evidencias adecuadamente organizadas y documentadas. 
</t>
    </r>
  </si>
  <si>
    <t>Falta de rigurosidad (autocontrol), no solo por parte de los servidores responsables de llevar a cabo todas las actividades contempladas dentro del proceso de cobro por vías persuasivas, sino también de la Unidad Financiera y Contable, en el sentido de no prever que, por el grado de volumen de información generada en la realización de dichas actividades, es necesario la adopción de mecanismos y controles que permitan llevar los registros y evidencias adecuadamente organizadas y documentadas.</t>
  </si>
  <si>
    <t>Revisar y ajustar el procedimiento de Cobro Persuasivo, con el fin de establecer actividades donde se detalle los registros y evidencias adelantadas durante las actividades de cobro persuasivo, incluyendo como punto de control el archivo de expedientes debidamente separados y documentados por cada uno de los
deudores, de tal manera que se cuente con la trazabilidad de los cobros realizados por vías persuasivas por los diferentes conceptos que adeuden (Contemplr archivo físico y virtual como soporte)</t>
  </si>
  <si>
    <t xml:space="preserve">Actualizar el procedimiento
</t>
  </si>
  <si>
    <t>Unidad de Loterias - Cartera</t>
  </si>
  <si>
    <t>Jefe unidad de Loterías - Jefe unidad Financiera - profesionales asignados</t>
  </si>
  <si>
    <t>Actualización del procedimiento</t>
  </si>
  <si>
    <t>Pendiente</t>
  </si>
  <si>
    <t xml:space="preserve">Se remite oficio de solicitud de apliación de termino para ejecución de las actividades para el 15 DE FEBRERO DEL 2022; memorando N°3-2021-1530 del 14 de diciembre. 
Pendiente de revisión y ajustes al procedimiento. </t>
  </si>
  <si>
    <t>Deficiencias relacionadas con la oportunidad y efectividad de los distribuidores para cancelar las deudas contraídas con la entidad, en función del cumplimiento de los acuerdos de pago celebrados, contemplados dentro del Procedimiento de Cobro persuasivo.</t>
  </si>
  <si>
    <t>Deficiencias relacionadas con la oportunidad y efectividad de los distribuidores para cancelar las deudas contraídas con la entidad, de acuerdo con las condiciones estipuladas dentro de los acuerdos de pago celebrados, y de otra a las actuaciones cuando dichas situaciones se presentan por parte de la Unidad Financiera y contable, teniendo en cuenta, que por ser la entidad una empresa industrial que depende de la venta de loterías para la generación de recursos para la salud, retener a los distribuidores que son quienes efectúan la labor de venta, afectaría en parte con el objetivo primordial de la entidad.</t>
  </si>
  <si>
    <t>Involucrar los acuerdos de pago su creación, seguimiento y control detallado dentro del procedimiento para efectos de adecuado control teniendo en cuenta las observaciones de la Auditoria de Control Interno</t>
  </si>
  <si>
    <t>Profesional y/o contratista asignado</t>
  </si>
  <si>
    <t>Secretaría General - Subgerencia General - Unidad de Loterías -Unidad Financiera y Contable</t>
  </si>
  <si>
    <t>Secretaría General - Subgernecia General</t>
  </si>
  <si>
    <t>Actualización del procediiento</t>
  </si>
  <si>
    <t>Se está realizando seguimiento a los acuerdos de pago, se remite archivo excel, con la respectiva evidencia.</t>
  </si>
  <si>
    <t xml:space="preserve">Esta actividad ha venido siendo apoyada por la Subgerencia General a partir de actividades  con la contratista Tatiana Rodríguez  quien en forma permanente se ha comunicado con los distrbuidores para hacer segumiento a los compromisos adquiridos y en forma conjunta con la Oficina de cartera se han venido verificando los pagos. En la actualidad se tienen cinco acuerdos de pago vigentes que correspnden a los códigos : CORDO, LAFOR, VARUS, DICHA y PEDRO; Ya han sido cancelados los siguientes acuerdos de pago:  HUBOY, MULBA , WILLI, RABAL, CRIBA, BEDOS de los cuales adjuntan paz y salvos.                   </t>
  </si>
  <si>
    <t>Paz y salvos</t>
  </si>
  <si>
    <t>pendiente soportes</t>
  </si>
  <si>
    <t>Deficiencias en la Gestión de cartera de la entidad: desactualización o actividades no descritas dentro del procedimiento realizadas por el profesional de cartera; No se adelantó una entrega del cargo, situación que genera un alto riesgo dada la naturaleza del mismo; La información entregada por los distribuidores no siempre está organizada y detallada lo que dificulta la gestión de la cartera; La herramienta de autoliquidaciones requiere algunas mejoras que permitan mayor detalle en la información reportada por los distribuidores; Algunos de los distribuidores no hacen envío de las autoliquidaciones cuando los sorteos no presentan diferencias; A la fecha, no se ha podido realizar una adecuada conciliación con contabilidad, entre otras razones, por las deficiencias en el aplicativo comercial y que aún no se ha adelantado la gestión de identificación de los funcionarios responsables para la actividad de 
conciliación.</t>
  </si>
  <si>
    <t xml:space="preserve">Inadecuada planificación y organización para la entrega del cargo al funcionario responsable de la gestión de cartera, lo mismo que, a la ausencia de controles para prevenir que situaciones como las descritas, afecten el buen desarrollo de las actividades que se adelantan dentro del proceso.
</t>
  </si>
  <si>
    <t xml:space="preserve">Revisión y ajuste del procedimiento de Gestión de Cartera detallando las actividades de cobro persuasivo y los registros que deben quedar de ésta actividad
</t>
  </si>
  <si>
    <t>Actualización de procedimiento</t>
  </si>
  <si>
    <t>Jefe Unidad Financiera - Profesional Cartera</t>
  </si>
  <si>
    <t xml:space="preserve">Jefe Unidad de Loterías - Profesional de Cartera                                                   </t>
  </si>
  <si>
    <t>Circularizar a los distribuidores solicitando el estricto cumplimiento del reglamento de distribuidores (pago oportuo de los sorteos, envío de las autoliquidaciones de cada sorteo, correcto diligenciamiento de las consignaciones, envío oportuno de los premios y promocionales)</t>
  </si>
  <si>
    <t>Circularización (entrega de información a la Lotería de Bogotá)</t>
  </si>
  <si>
    <t>Jefe Unidad de Loterías</t>
  </si>
  <si>
    <t>Unidad de Loterías - Unidad Financiera</t>
  </si>
  <si>
    <t>Jefe Unidad Loterías</t>
  </si>
  <si>
    <t>Circularizaicón</t>
  </si>
  <si>
    <t>Se solicitó a la Subgerencia General y a la Unidad de Loterías, como supervisores de los contratos de distribución, que se elabore y envíe circular a los distribuidores recordandoles el cabal cumplimeito de las obligaciones contractuales.</t>
  </si>
  <si>
    <t>Se remite Circular a los distribuidores solicitando el cumplimiento de lo establecido en el reglamento de distribuidores.</t>
  </si>
  <si>
    <t xml:space="preserve">Se valida el reporte presentado y se da por cerrada la presente acción de mejora. </t>
  </si>
  <si>
    <t xml:space="preserve">  Adelantar el proceso mensual de conciliación entre contabilidad y cartera previia revisión y solución  de los inconvenientes  de sistemas </t>
  </si>
  <si>
    <t>Conciiaciones realizadas</t>
  </si>
  <si>
    <t>Umidad Financiera y Contable</t>
  </si>
  <si>
    <t>Total de conciliaciones realizadas</t>
  </si>
  <si>
    <t>Se esta trabajando en la conciliación contabilidad - cartera</t>
  </si>
  <si>
    <t xml:space="preserve">Se remite Archivo de conciliación Cartera/ contabilidad
Se remite oficio de solicitud de apliación de termino para ejecución de las actividades; memorando N°3-2021-1530.
</t>
  </si>
  <si>
    <t>Se remite oficio de solicitud de apliación de termino para ejecución de las actividades para el 15 DE FEBRERO DEL 2022; memorando N°3-2021-1530 del 14 de diciembre. 
Archivo de conciliación Cartera/ contabilidad</t>
  </si>
  <si>
    <t>SEGUIMIENTO A MATRIZ DE COMUNICACIONES Y LEY DE TRANSPARENCIA -  SEGUNDO SEMESTRE 2019</t>
  </si>
  <si>
    <t>GESTIÓN DE COMUNICACIONES</t>
  </si>
  <si>
    <t>Tomando como referente la Guía para el Cumplimiento de Transparencia Activa de la Ley 1712 de 2014 de la Procuraduría General de la Nación, se validaron un total de 44 ítems, de los cuales 25 se encuentran cumplidos; 13 presentan cumplimiento parcial y 6 se encuentran incumplidos</t>
  </si>
  <si>
    <t>Atención al cliente y Comunicaciones</t>
  </si>
  <si>
    <t>Informe de seguiminto</t>
  </si>
  <si>
    <t>Se actualizo la Matriz de Comunicaciones y el inventario de Canales de Atención por parte de la Lotería. Como parte del Botón de Transparencia de la entidad</t>
  </si>
  <si>
    <t xml:space="preserve">Sigue abierto ya que al hacer el análisis se observa que aún siguen algunas actividades incumplidas como por ejemplo: No se cuenta con el enlace a (www.gobiernoenlinea.gov.co), creado en el sitio WEB del sujeto obligado. Además se debe tener en cuenta que el hallazgo tiene relación directa con el contenido de la matriz de cumplimiento de la ley 1712 de 2014, sugerida por la Procuraduría General de la Nación y no frente a la optimización de la visibilidad en la página WEB que si bien hace parte de la atención a los usuarios, lo cierto es que se trata de hallazgos en cuanto al cumplimiento del contenido que debe publicarse en la página WEB botón transparencia y acceso a la información pública.   </t>
  </si>
  <si>
    <t>Islena Pineda Rodriguez</t>
  </si>
  <si>
    <t xml:space="preserve">Se identifica información que se encuentra enlazada con varios ítems de la estructura, haciendo que la información sea muy dispersa y repetitiva, (Ver detalle en informe pag 15)
</t>
  </si>
  <si>
    <t xml:space="preserve">1. Se revisará el procedimiento de elaboración de órdenes de pago, y de ser necesario se ajustará con el fin de definir claramente cada uno de los documentos que soportan los ingresos y egresos del proceso contable de la entidad; los ingresos y los pagos por los diferentes conceptos, (honorarios, nómina, premios, servicios, transferencias, pagos de impuestos, pagos de parafiscales, entre otros) así como de los requisitos que estos deben cumplir. No se tramitaran OP de nómina o conceptos relacionados con ésta, si no se cuenta con los soprtes cargados en el sistema financiero y contable.
</t>
  </si>
  <si>
    <t xml:space="preserve">Existe memorando de fecha 16 de marzo de 2021, 24 de abril de 2021, 12 de noviembre de 2020, 24 de junio de 2020, sobre SEO, donde se evidencia información tendiente a realizar ajustes a la página WEB  además de ellos se infiere que se tine contacto con lA Ffirma: cuentas@ideasmedia.com.co, para asuntos relacionados con el SEO y en charla sostenida con  Andrés Rodríguez, argumenta que se han sugerido ajustes los cuales han sido efectuados por la Oficina de Sistemas. 
Igualmente 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
 </t>
  </si>
  <si>
    <t>Se esta Actualizando la información  de Acuerdo con las recomendaciones del SEO y la actualización del botón de transparencia</t>
  </si>
  <si>
    <t>Se cierra este hallazgo teniendo encuenta que la información observada en el informe fue actualizada y corregida en el boton transparencia de la página WEB de la entidad.</t>
  </si>
  <si>
    <t>Se encuentra información de años anteriores que, si bien puede resultar útil para la consulta ciudadana, al no estar identificado su carácter de “información histórica”, genera incertidumbre sobre su vigencia (Ver detalle en informe pag 15-16)</t>
  </si>
  <si>
    <t>Se cierra, este hallazgo por cuanto la información anterior  fue actualizada en el botón transparenci de la WEB, y fue organizada con indicación clara al año a la que corresponde, lo que permite identificar el carácter de información histórica</t>
  </si>
  <si>
    <t xml:space="preserve">Se identifica información desactualizada o incompleta (Ver detalle en informe pag 16)
</t>
  </si>
  <si>
    <t>Se actualizo la información de la estructura del Botón de transparencia en la Pagina WEB</t>
  </si>
  <si>
    <t>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t>
  </si>
  <si>
    <t>Se coierra ya que al hacer el análisis del hallazgo frente a la acción toda la información se encuentra actualizada en la estructura del Botón de transparencia en la Pagina WEB</t>
  </si>
  <si>
    <t>Revisada la estructura y contenido del link de transparencia de la página web de la entidad, se encuentra que el mismo no prevé ningún tipo de criterio diferencial, que facilite el acceso a la información pública, por parte de los distintos grupos étnicos y culturales y de la población en situación de discapacidad.</t>
  </si>
  <si>
    <t>Se actualizo la información de la estructura del Botón de transparencia en la Pagina WEB; esta diferenciado de los demás Items de la Pagina; con la población con discapacidad, esta en proceso de Actualización</t>
  </si>
  <si>
    <t>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
También se adjunta como evidencia de los ajustes al interior de la entidad en relación con el criterio diferencial de accesibilidad "MANUAL O PROTOCOLO DE ATENCIÓN AL CIUDADANO EN LA LOTERIA DE BOGOTA" Yy su socialización; también se adjunta POLITICA DE TRATAMIENTO DE DATOS PESONALES y su respectiva socialización. 
No obstante el botón sobre INSTRUMENTOS DE GESTION DE INFORMACIÓN PUBLICA- CRITERIO DIFERENCIAL DE ACCESIBILIDAD no se encuentra ninguna información</t>
  </si>
  <si>
    <t>Sigue abierto por que si bien en la estructura del Botón de transparencia en la Pagina WEB; se registra un item "Criterio Diferencial de Accesibilidad-Formato alternativo para  grupos étnicos y culturales" en ellos no hay  ningún contenido.</t>
  </si>
  <si>
    <t xml:space="preserve">Sigue abierto el hallazgo, por cuanto se revisó el botón transparencia y en cuanto al criterio deiferencial de accesibilidad si bien se ha avanzado ya que allí encontramos las siguientes pestañas 8. INFORMACIÓN ESPECÍFICA PARA GRUPOS DE INTERÉS
8.1 Información para niños, niñas y adolescentes
8.2 Información para Mujeres
8.3 Caracterización grupos de valor
8.4 Política pública LGBTI
8.5 Acciones afirmativas grupos étnicos (Política pública para el grupo étnico Rrom o gitano en el distrito capital). No es menos cierto que algunas no tienen  ningún contenido </t>
  </si>
  <si>
    <t>No se encuentra dentro del botón de transparencia información relativa a los mecanismos o procedimientos de participación ciudadana.</t>
  </si>
  <si>
    <t xml:space="preserve">Revisada la página WEB botón transparencia y acveso a la información pública, no se ncuentr link que se refiera a asuntos relacionados con la participación ciudadana. </t>
  </si>
  <si>
    <t xml:space="preserve">Se cierra por cuanto se cumplió con la actualización de la información que hace referencia a mecanismos o procedimientos de participación ciudadana como son el inventario de canales, el cual se encuentra publicado en el botón transparencia del sitio WEB de la entidad. y adicionalmente se actualizó la matriz de comunicaciones.  </t>
  </si>
  <si>
    <t>AUDITORÍA AL “SISTEMA INTEGRAL DE PREVENCIÓN Y CONTROL DE LAVADO DE ACTIVOS Y FINANCIACIÓN DEL TERRORISMO SIPLAFT” 2020 ”</t>
  </si>
  <si>
    <t>CONTROL INSPECCIÓN Y FSICALIZACIÓN</t>
  </si>
  <si>
    <t>Deficiencias en la implementación del procedimiento de Identificación de Funcionarios, Proveedores y Contratistas
De una muestra de 24 contratos de proveedores, 3 empleados públicos y un trabajador oficial; respecto de los proveedores, en ninguno de los casos de la muestra, se cumplió con los requisitos relacionados con: verificación de condición PEP y verificación de origen de los recursos; y en 11 contratos no se encontró evidencia de ninguno de los requisitos previstos en el procedimiento. En cuanto a los empleados y el trabajador oficial, en ninguno de los caso se cumplió con el requisito de verificación de condición PEP.</t>
  </si>
  <si>
    <t>Establecer un Formato general para documentar la condición PEP; SIPLAFT y Riesgo anticorrupción.</t>
  </si>
  <si>
    <t>1. Diseñar el Formato SIPLAFT, PEP y Política Anticorrupción.
2. Presentar al Comité de CGYD el formato para implementación en todos los contratos futuros de LDB
3. Hacer firmar el Formato al 100% de los contratos vigentes.</t>
  </si>
  <si>
    <t>Actividades</t>
  </si>
  <si>
    <t>SUB GERENCIA COMERCIAL</t>
  </si>
  <si>
    <t>Oficial de cumplimiento - Planeación</t>
  </si>
  <si>
    <t>Se envio el formato Siplaft para codifiaccion al comité de GYD</t>
  </si>
  <si>
    <t>Pendiente reporte de evdiencias.</t>
  </si>
  <si>
    <t>1. Diseñar el Formato SIPLAFT, PEP y Política Anticorrupción.
2. Presentar al Comité de CGYD el formato para implementación en todos los contratos futuros de LDB</t>
  </si>
  <si>
    <t xml:space="preserve">Se verifican los soportes de las actividades 1 y 2.
La dependencia no presenta los soportes correspondientes a la presentación en Comité Institucional de Gestión y Desarrollo. </t>
  </si>
  <si>
    <t>Luz D. Amaya</t>
  </si>
  <si>
    <t>Anexo: Soporte 3 -2021-1227_Memorando</t>
  </si>
  <si>
    <t>En el marco de la auditoría SIPLAFT se verifican los soportes de las 3 actividades 
Anexo: Soporte 3 -2021-1227_Memorando</t>
  </si>
  <si>
    <t>Luz Dary Amaya Peña</t>
  </si>
  <si>
    <t>En el marco de la auditoría SIPLAFT se verifican los soportes de las 3 actividades 
Anexo: Soporte 3 -2021-1227_Memorando</t>
  </si>
  <si>
    <t>Diferencias, respecto de las funciones asignadas organismos de administración y control en el Acuerdo 317 de 2016 del CNJSA y lo previsto en el Manual SIPLAFT de la Lotería de Bogotá
Al revisar el Manual SIPLAFT de la Lotería de Bogotá, en los numerales correspondientes a las funciones de los organismos de administración y control, se identifican observaciones, respecto de las funciones asignadas a dichos organismos en el Acuerdo 317 de 2016 del CNJSA. Sobre este mismo particular se habían presentado observaciones en la auditoría al SIPLAFT en el año 2019.</t>
  </si>
  <si>
    <t>Ajustar Formato 
FRO 400-300-2.</t>
  </si>
  <si>
    <t>1. Revisar y Ajustar la Lista de Chequeo de los documentos requeridos, para la suscripción de un contrato; incluyendo entre otros los soportes de antecedentes de organismos de control.
2. Documentar en los procedimientos la responsabilidad de asegurar el cumplimiento de la lista de chequeo.
3. Completar los expedientes de los contratos tomados como muestra en la auditoria.</t>
  </si>
  <si>
    <t xml:space="preserve">Se encuentra en termino, no obstate no se presenta avance por el área. </t>
  </si>
  <si>
    <t>1. Revisar y Ajustar la Lista de Chequeo de los documentos requeridos, para la suscripción de un contrato; incluyendo entre otros los soportes de antecedentes de organismos de control.</t>
  </si>
  <si>
    <t xml:space="preserve">La dependencia entrega como soporte un formato de lista de chequeo que está aprobado desde el 4/12/2008, es decir no corresponde a la ejecución de la actividad propuesta. </t>
  </si>
  <si>
    <t xml:space="preserve">FR0103-185-3 LISTA DE CHEQUEO DOCUMENTOS DEL CONTRATO
PRO103-417-1 ORDEN DE COMPRA CONTRACTUAL MÍNIMA
PRO103-383-2 INVITACIÓN DIRECTA </t>
  </si>
  <si>
    <r>
      <t xml:space="preserve">En el marco de la auditoría SIPLAFT se verificanlas actividades, asi: 
1. Formato aprobado el Comité Institucional de Gestión y Desempeño denominado FR0103-185-3 LISTA DE CHEQUEO DOCUMENTOS DEL CONTRATO, se verifica que el mismo incluye los antecedentes de organismos de control. No obstante, para el caso de las personas jurídicas no se incluye la validación en listas restrictivas o antecedentes de los socios o miembros de las juntas directivas (cuando aplique), solo hace referencia al representante legal.  </t>
    </r>
    <r>
      <rPr>
        <b/>
        <sz val="9"/>
        <color theme="1"/>
        <rFont val="Arial"/>
        <family val="2"/>
      </rPr>
      <t>Cumplido Parcialmente</t>
    </r>
    <r>
      <rPr>
        <sz val="9"/>
        <color theme="1"/>
        <rFont val="Arial"/>
        <family val="2"/>
      </rPr>
      <t xml:space="preserve">
2. Se verifican los siguientes procedimientos donde se evidencia el cumplimiento de la actividad en relación con la definición de la responsabilidad de asegurar el cumplimiento de la lista de chequeo: 
PRO103-417-1 ORDEN DE COMPRA CONTRACTUAL MÍNIMA
PRO103-383-2 INVITACIÓN DIRECTA 
En relación con los procedimientos de Licitación Pública, Tienda Virtual, Invitación Privada, e Invitación Abierta, se evidencia que la actividad no se cumple por cuanto en ninguno de ellos se hace referencia al formato de lista de chequeo código FR0103-185-3. </t>
    </r>
    <r>
      <rPr>
        <b/>
        <sz val="9"/>
        <color theme="1"/>
        <rFont val="Arial"/>
        <family val="2"/>
      </rPr>
      <t>Cumplido Parcialmente</t>
    </r>
    <r>
      <rPr>
        <sz val="9"/>
        <color theme="1"/>
        <rFont val="Arial"/>
        <family val="2"/>
      </rPr>
      <t xml:space="preserve">
3. Se verifica memorando 3-2021-1227 del 6/10/2021 donde se remiten formatos de Compromiso contra el Lavado de Activos de los Contratistas que prestan sus servicios en la Entidad en la vigencia 2021. 
No obstante, es importante aclarar que dichos formatos no corresponden a los contratos identificados en la auditoría de la vigencia 2020, tal y como se definió en la acción del plan de mejoramiento. </t>
    </r>
    <r>
      <rPr>
        <b/>
        <sz val="9"/>
        <color theme="1"/>
        <rFont val="Arial"/>
        <family val="2"/>
      </rPr>
      <t>Cumplido Parcialmente</t>
    </r>
  </si>
  <si>
    <t xml:space="preserve">Se remitió la lista de chequeo debidamente actualizada. 
Se valida las evidencias presentadas por el área responsable, y se da por cerrada la presente acción de mejora. </t>
  </si>
  <si>
    <t xml:space="preserve">Deficiencias en la información al apostador, sobre los requisitos previos para la entrega de premios y la obligación de verificar su identidad en dicho momento.
De acuerdo con lo informado en la página web,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
Sobre este particular, se han comunicado observaciones en la auditoría al SIPLAFT realizada en los años 2018 y 2019, frente a la cual el área responsable definió una acción de mejora, que no fue efectivamente ejecutada.
</t>
  </si>
  <si>
    <t>Actualizar el procedimiento de Pago de Premios; Información para pago de premios  en forma, documentos y valor.</t>
  </si>
  <si>
    <t>1. Actualizar el procedimiento de Pago de Premios incluyendo los documentos requeridos para el pago de premios.
2. Actualizar en el sistema de información los controles de documentación SIPLAFT
3. Adecuar Infografía en la Pagina con los documentos para pago de Premios de Acuerdo con el procedimiento.
4. Informar en la Pagina las formas de cobrar sus premios.</t>
  </si>
  <si>
    <t>Unidad de Loterias</t>
  </si>
  <si>
    <t>Procedimiemto Pago de Premios Ajustado</t>
  </si>
  <si>
    <t xml:space="preserve">Pendiente reporte de evdiencias; procedimiento de pago de premios actualizado. </t>
  </si>
  <si>
    <t>1. Actualizar el procedimiento de Pago de Premios incluyendo los documentos requeridos para el pago de premios.
2. Actualizar en el sistema de información los controles de documentación SIPLAFT</t>
  </si>
  <si>
    <t xml:space="preserve">La dependencia entrega como soporte el procedimiento y pantallazo de actualización del sistema </t>
  </si>
  <si>
    <t>Página Web</t>
  </si>
  <si>
    <r>
      <t xml:space="preserve">En el marco de la auditoría SIPLAFT se verifican las actividades, asi: 
1. </t>
    </r>
    <r>
      <rPr>
        <b/>
        <sz val="9"/>
        <color theme="1"/>
        <rFont val="Arial"/>
        <family val="2"/>
      </rPr>
      <t xml:space="preserve">Sin realizar </t>
    </r>
    <r>
      <rPr>
        <sz val="9"/>
        <color theme="1"/>
        <rFont val="Arial"/>
        <family val="2"/>
      </rPr>
      <t xml:space="preserve">
2. El sistema se encuentra actualizado con la información de SIPLAF la cual relaciona la verificación de las listas restrictivas y la verificación si es o no un ganador recurrente. Se adjunta pantallazo del sistema y registro SIPLAFT de un ganador. El formato SIPLAF es impreso si el ganador realiza el cobro directamente en la Lotería de Bogotá, toda vez que el formato necesita firma y huella en original. </t>
    </r>
    <r>
      <rPr>
        <b/>
        <sz val="9"/>
        <color theme="1"/>
        <rFont val="Arial"/>
        <family val="2"/>
      </rPr>
      <t xml:space="preserve">Cumplido
</t>
    </r>
    <r>
      <rPr>
        <sz val="9"/>
        <color theme="1"/>
        <rFont val="Arial"/>
        <family val="2"/>
      </rPr>
      <t xml:space="preserve">3. En el marco de la auditoría se verificó cumplimiento de publicación en la página web de la entidad </t>
    </r>
    <r>
      <rPr>
        <b/>
        <sz val="9"/>
        <color theme="1"/>
        <rFont val="Arial"/>
        <family val="2"/>
      </rPr>
      <t>Cumplido</t>
    </r>
    <r>
      <rPr>
        <sz val="9"/>
        <color theme="1"/>
        <rFont val="Arial"/>
        <family val="2"/>
      </rPr>
      <t xml:space="preserve">
4. En el marco de la auditoría se verificó cumplimiento de publicación en la página web de la entidad </t>
    </r>
    <r>
      <rPr>
        <b/>
        <sz val="9"/>
        <color theme="1"/>
        <rFont val="Arial"/>
        <family val="2"/>
      </rPr>
      <t>Cumplido</t>
    </r>
  </si>
  <si>
    <t>1. Pendiente de llevar a comité para aprobación de los nuevos ajustes. (20 de diciembre) 
Información alineada con el SUIF; verificar con Loterías y planeación para que se incorporen los ajustes en la plataforma del SUIF.
Información del procedimiento sea consistente y alineada con la de la plataforma SUIF.</t>
  </si>
  <si>
    <t xml:space="preserve">Ausencia de procedimientos previstos en el SIPLAFT
Los procedimientos 8.1. Procedimiento para atender oportunamente las solicitudes de información que realicen las    autoridades competentes, 8.4. Procedimiento que describa las actividades, controles y medios que se adelantarán para informar al apostador sobre los requisitos previos para la entrega de premios y la obligación de verificar su identidad en dicho momento y 8.5. procedimiento de vinculación de Personas Expuestas Políticamente;   previstos en el Manual del SIPLAFT, no se encuentran definidos dentro de los procedimientos de la entidad.
Valga señalar que, sobre este mismo tema, particularmente sobre el procedimiento de vinculación de Personas Expuestas Políticamente (PEP), se han comunicado  observaciones  en las Auditorías al SIPLAFT adelantadas en el 2018 y 2019, respecto de las cuales se formularon los respectivos planes de mejoramiento, sin que hasta la fecha de haya dado cumplimiento a los mismos. 
</t>
  </si>
  <si>
    <t>La dependencia no presenta avances</t>
  </si>
  <si>
    <t xml:space="preserve">No hay actividades formuladas y el incumplimiento contínua </t>
  </si>
  <si>
    <t>Se formularon las acciones en Noviembre 2021</t>
  </si>
  <si>
    <t>Se formulo la acción de mejora en el mes de nociembre con fecha de venicmiento a junio del 2022.</t>
  </si>
  <si>
    <t xml:space="preserve">La acción se encuentra en termino de ejecución, no obstante, es necesario realizar las actividades contempladas oportunamente para el cumplimiento efectivo de las mismas. </t>
  </si>
  <si>
    <t>AUDITORÍA AL PROCESO DE JSA-CHANCE 2020</t>
  </si>
  <si>
    <t>EXPLOTACIÓN DE JUEGOS DE SUERTE Y AZAR</t>
  </si>
  <si>
    <r>
      <t xml:space="preserve">Deficiencias en el aplicativo-modulo apuestas relativas al cargue de documentos anexos a la solicitud de autorización de juegos promocionales o rifas: </t>
    </r>
    <r>
      <rPr>
        <sz val="8"/>
        <color theme="1"/>
        <rFont val="Calibri"/>
        <family val="2"/>
        <scheme val="minor"/>
      </rPr>
      <t xml:space="preserve">revisados los juegos promocionales autorizados objeto de la muestra, se sevidenció que no se encuentran registrados y disponibles para su consulta, algunos de los documentos que debieran estar incorporados, de acuerdo con las disposiciones legales y reglamentarias y con los procedimientos internos de la entidad, donde por errores en el sistema no se realiza correctamente el cargue de algún documento solicitado, y posterior a la fecha de realizada la solicitud, la misma parametrización de la plataforma impide el cargue efectivo del documento, contribuyendo a que los tramites no queden debidamente documentados. </t>
    </r>
  </si>
  <si>
    <t xml:space="preserve">Deficiencias en la plataforma de juegos promocionales o rifas dispuesta por la entidad para el trámite de solicitud de autorización </t>
  </si>
  <si>
    <t>Realizar los ajustes necesarios en la plataforma de juegos promocionales y rifas e incluir en el procedimiento "Emisión y Autorización de Concepto" la lista de los documentos soportes a la solicitud.</t>
  </si>
  <si>
    <t>SUBGERENCIA GENERAL</t>
  </si>
  <si>
    <t>Subgerencia General
Oficina de Sistemas
Unidad de Apuestas y Control de Juegos
Planeación</t>
  </si>
  <si>
    <t>En cuanto al procedimiento de Emisión y Autorización de Concepto, se incluyó lo relacionado con la lista de chequeo en las actividades previstas en los numerales 1 y 2, dejando como un registro y complementando la política de operación 1, pendiente pasar a Planeación para aprobación.
Se entrega documento.</t>
  </si>
  <si>
    <t xml:space="preserve">Se valida el avance reportado por al área, en lo relacionado al ajuste del procedimiento en la inclusión de la lista de chequeo. Pendiente de aprobar por planeación y el CIDGYD; de otra parte, no se presenta evidencia relacionada con la actividad de ajustes a la plataforma para prevenir errores en el cargue de documentos requisitos por los distribuidores para la autorización de los juegos promocionales y rifas. Es necesario asegurarse de que las actividades asociadas a subsanar ducha deficiencia se realicen a la mayor brevedad posible para evitar nuevas situaciones como las descritas que afecten el buen desarrollo de las actividades asociadas al proceso. </t>
  </si>
  <si>
    <t>El procedimiento Emisión y Autorización de Concepto esta pendiente para aprobación de Planeación.
Por otro lado, se han venido realizando los ajustes necesarios en la Plataforma de Juegos Promocionales y Rifas, en la cual se podrá visualizar que se indica a los gestores los documentos que debe cargar para obtener la autorización, dando a conocer en todo caso a través de la página web la Lista de Chequeo así como el instructivo para efectuar la solicitud.
Así mismo, se ha introducido en la plataforma cambio de estados una vez reealizada la solicitud, incluyendo dentro de estos la opción de efectuar subsanaciones a los documentos inicialmente cargados a la plataforma. Lo anterior permite tanto a la Unidad de Apuestas como al Gestor realizar un seguimiento en la plataforma a los juegos promocionales y rifas por autorizar o autorizados.</t>
  </si>
  <si>
    <t xml:space="preserve">Se valida el avance reportado por el área; pendiente de envío de evidencia de los ajustes que se le han venido realizando al modulo de juegos promocionales y rifas a fin de subsanar las deficiencias encontradas. </t>
  </si>
  <si>
    <t xml:space="preserve">Se entrega borrador de acta de reunión CIDGYD, Sesión 10 de noviembre donde se aprobaron los procedimientos. </t>
  </si>
  <si>
    <t xml:space="preserve">Se presentó borrador de acta de CIDGYD en físico, sesión  del 10 de noviembre donde se aprobaron los ajustes realizados a los procedimientos del proceso de apuestas. Pendiente de recolección de firmas; falta inlcuir la lista de chequeo como documento controlado para dar como cerrada la presente acción de mejora. </t>
  </si>
  <si>
    <t xml:space="preserve">Se presentó borrador de acta de CIDGYD en físico, sesión  del 10 de noviembre donde se aprobaron los ajustes realizados a los procedimientos del proceso de apuestas. Pendiente de recolección de firmas; falta inlcuir la lista de chequeo como documento controlado para dar como cerrada la presente acción de mejora. 
A 12 de diciembre se presenta acta debidamente firmada, por lo que las actividades realizadas son conformes para la superación del hallazgo y se da por cerrada. </t>
  </si>
  <si>
    <r>
      <t xml:space="preserve">Inconsistencias en el registro de información en el aplicativo Administrativo, Financiero y Contable-Modulo Apuestas permanentes: </t>
    </r>
    <r>
      <rPr>
        <sz val="8"/>
        <color theme="1"/>
        <rFont val="Calibri"/>
        <family val="2"/>
        <scheme val="minor"/>
      </rPr>
      <t xml:space="preserve">Revisado el listado de los juegos juegos promocionales, rifas y exepciones autorizados objeto de la muestra, se evidenció que el juego promocional “BINGO IMPERIAL”, solicitado por el gestor identificado con NIT: ***84-6 y autorizado bajo Resolución 085 del 18/08/2020 con fecha de sorteo prevista para el 22/08/2020, presenta inconsistencias en su registro en el modulo Apuestas permanentes del aplicativo Administrativo, Financiero y Contable, teniendo en cuenta que, incialmente la solicitud de autorización del juego promocional se había registrado bajo la n°55 del 05/03/2020, pero se atendió bajo la solicitud n°85 del 15/08/2020, sin presentar una nota aclaratoria que diera por finalizado el tramite de la solicitud n°55 y continuidad del mismo, bajo la solicitud n°85.  </t>
    </r>
  </si>
  <si>
    <t>Deficiencias en el control al registro de información en el aplicativo</t>
  </si>
  <si>
    <t>Implementar un control y seguimiento de las solicitudes de juegos promocionales y rifas, a través de un reporte del estado de la solicitud.</t>
  </si>
  <si>
    <t>Subgerencia General
Oficina de Sistemas
Unidad de Apuestas y Control de Juegos</t>
  </si>
  <si>
    <t>Se han efectuado requerimientos para los ajustes del aplicativo, a través de correo electrónico.  Se adjunta soportes de reporte y seguimiento.</t>
  </si>
  <si>
    <t xml:space="preserve">La actividad relacionada en miras de subsanar el hallazgo, no corresponde con la acción de mejora planteada, toda vez, que en la misma se menciona a implementación de un control y seguimiento de las solicitudes de juegos promocionales y rifas, a través de un reporte del estado de la solicitud, entendiendóse así, que se llevara un control del estado de cada una de las solicitudes registradas en el aplicativo-modulo apuestas. 
De otra parte, la actividad reportada hace referencia a los requerimientos para los ajustes del aplicativo asociada a la acción de mejora de la observación 1. No obstante el documento soporte (correo electrónico, asunto "pendientes modulos promocionales), no permite la comprensión de cuáles son los requerimientos que se han elevado para los ajustes necesarios al aplicativo-modulo apuestas. </t>
  </si>
  <si>
    <t>Actualmente la plataforma de Juegos Promocionales y Rifas cuenta con una opción denominada "Consulta no finalizados", la cual contiene el estado en el que se encuentra cada uno de los Juegos Promocionales y Rifas.
Esta opción permite a la Unidad de Apuestas y Control de Juegos realizar un seguimiento a las solicitudes o autorizaciones de los gestores.</t>
  </si>
  <si>
    <t xml:space="preserve">Pendiente envío de evidencias para validación del avance reportado por el área y cierre del presente hallazgo. </t>
  </si>
  <si>
    <r>
      <t>Deficiencia en el desarrollo de Auditorias Internas en cumplimiento del Numeral 6.4.1 del anexo técnico - Contrato de Concesión 068 de 2016: s</t>
    </r>
    <r>
      <rPr>
        <sz val="8"/>
        <color theme="1"/>
        <rFont val="Calibri"/>
        <family val="2"/>
        <scheme val="minor"/>
      </rPr>
      <t>i bien, la Lotería de Bogotá, a través del profesional de la oficina de sistemas, realizó acompañamiento al proceso de auditoría interna a los sistemas de información adelantados por el proveedor de servicios informáticos del concesionario, donde se identificaron debilidades y posterior se formuló el plan de mejora correspondiente, no es posible concluir que con dicha actividad se este atendiendo la obligación a cargo de la Lotería de Bogotá como entidad Concedente, contenida en el el numeral 6.4.1 del anexo técnico del contrato de concesión No. 068 de 2016.</t>
    </r>
  </si>
  <si>
    <t>Desarrollo de Auditorias Internas de acuerdo con el Numeral 6.4.1 del anexo técnico - Contrato de Concesión 068 de 2016, sin el cumplimiento de requisitos.</t>
  </si>
  <si>
    <t>Desarrollar las auditorias Internas  estipuladas el Numeral 6.4.1 del anexo técnico - Contrato de Concesión 068 de 2016, siguiendo un plan de auditoría.</t>
  </si>
  <si>
    <t>Se elaboró propuesta como Plan de Auditoría atendiendo el anexo técnico del Contrato de Concesión N° 68 de 2016.
Se adjunta documento.</t>
  </si>
  <si>
    <t>Se resaltan la actividad realizada para subsanar la observación encontrada; no obstante en el documento adjunto en el apartado al que hace relación el cronograma de auditorías, no especifica las fechas propuestas para la realización de las auditorías, así como evidencia de auditorías que se esten adelantando durante la vigencia. Es necesario asegurarse que las auditorías se realicen, teniendo en cuenta que es una obligación que contrae la entidad como concedente.</t>
  </si>
  <si>
    <t>El plan de auditoría indica de manera general que la concedente deberá efectuar un cronograma de auditoría por cada vigencia, donde se deben realizar por lo menos dos auditorías por cada año.
Por otra parte para el año 2021 la entidad tiene previsto que de acuerdo con lo definido en el cronograma de actividades, la primera auditoria se realizará el próximo 2 de noviembre, esta auditoria tiene como fin verificar todo el sistema de gestión tecnológica que tiene el operador tecnológico del concesionario, esta auditoria se realizará en el marco de la NTC ISO/IEC 27001:2013, la auditoria será realizado por personal externo a la entidad.
La segunda auditoria se realizará el próximo 22 de noviembre y tiene como fin revisar la lógica de operación de las apuestas permanentes en línea y tiempo real, incentivos sin cobro autorizados y planes de premios autorizados.</t>
  </si>
  <si>
    <t xml:space="preserve">Se valida el avance reportado por el área y se da por cerrada la presente acción de mejora. </t>
  </si>
  <si>
    <t xml:space="preserve"> 1. En la estructura general del procedimiento (representación gráfica e interacción de las actividades del proceso), no se identifican actividades relacionadas con el proceso de autorización del Plan de Compras proyectado por el Operador del Juego (versiones 9° y 10° del procedimiento), antes de continuar con las demás actividades previstas.
De igual forma, se encuentra que, dentro de la actividad número 1 “Recibir Plan de Compras” (procedimiento, versión 10°), se encuncia “La proyección presentada por el concesionario se valida por la Lotería de Bogotá”, pero no se esclarece el procedimiento de cómo se valida dicha proyección por parte de la Lotería de Bogotá, teniendo en cuenta que, el Plan de Compras es el instrumento por el cual se determinan las cantidades y tipo de formularios a imprimir para cada vigencia. </t>
  </si>
  <si>
    <t xml:space="preserve">El procedimiento PRO420-193-10 "Facturación de instrumentos del juego de apuestas permanentes o chance" no hace referencia como es el procedimiento mediante el cual la Lotería de Bogotá valida y/o aprueba al concesionario el plan de compras de los formularios del juego de apuestas permanentes o chance </t>
  </si>
  <si>
    <t xml:space="preserve">Inlcuir en el procedimiento PRO420-193-10 "Facturación de instrumentos del juego de apuestas permanentes o chance", la manera como la Lotería de Bogotá valida y/o aprueba al concesionario el plan de compras de los formularios del juego de apuestas permanentes o chance </t>
  </si>
  <si>
    <t>Subgerencia General
Unidad de Apuestas y Control de Juegos
Planeación</t>
  </si>
  <si>
    <r>
      <t xml:space="preserve">Se ajustó el procedimiento </t>
    </r>
    <r>
      <rPr>
        <i/>
        <sz val="8"/>
        <rFont val="Calibri"/>
        <family val="2"/>
        <scheme val="minor"/>
      </rPr>
      <t>"Facturación de instrumentos del juego de apuestas permanentes o chance"</t>
    </r>
    <r>
      <rPr>
        <sz val="8"/>
        <rFont val="Calibri"/>
        <family val="2"/>
        <scheme val="minor"/>
      </rPr>
      <t>, incluyendo lo relacionado con el plan de compras, pendiente pasar a Planeación para aprobación.
Se adjunta documento.</t>
    </r>
  </si>
  <si>
    <t xml:space="preserve">Se valida el avance reportado por al área, en lo relacionado al ajuste del procedimiento en lo referente al plan de compras, se encuentra aun pendiente de pasar para aprobación por planeación y el CIDGYD, no obstante, el termino de ejecución para el cumplimiento se venció (30/06/2021), por consiguiente al respectivo corte de seguimiento la acción de mejora NO LOGRÓ  subsanar la observación. </t>
  </si>
  <si>
    <t>El procedimiento "Facturación de instrumentos del juego de apuestas permanentes o chance" ajustado, esta pendiente por aprobación de Planeación.</t>
  </si>
  <si>
    <t xml:space="preserve">Se valida el avance reportado por el área; esta pendiente la aprobación de los ajustes realizados al procedimiento por planeación y el CIDGYD. </t>
  </si>
  <si>
    <t xml:space="preserve">Se presentó borrador de acta de CIDGYD en físico, sesión  del 10 de noviembre donde se aprobaron los ajustes realizados a los procedimientos del proceso de apuestas. Pendiente de recolección de firmas para dar por cerrada la presente acción de mejora. </t>
  </si>
  <si>
    <t xml:space="preserve">Se presentó borrador de acta de CIDGYD en físico, sesión  del 10 de noviembre donde se aprobaron los ajustes realizados a los procedimientos del proceso de apuestas. Pendiente de recolección de firmas para dar por cerrada la presente acción de mejora. 
A 12 de diciembre se presenta acta debidamente firmada, por lo que las actividades realizadas son conformes para la superación del hallazgo y se da por cerrada. </t>
  </si>
  <si>
    <t xml:space="preserve">2. En materia de riesgos,  aquellos que están identificados, no cubren todas las actividades y procedimietos vinculados al proceso;
1. Respecto de la explotación del chance, no se definen riesgos asociados a la inadecuada utilización de los formularios por parte del Concesionario y a la perdida o hurto de los mismos para la realización del juego, lo cual deriva en la ausencia y/o falta de documentación de controles relativos al uso de los formularios entregados al operador de juego; tampoco se identifican riesgos relativos a la seguridad de la información de la operación del chance, ni al incumplimiento o inconsistencia en el ejercicio de las funciones de fiscalización propias de la Lotería cmo entidad concedente.
2. En lo que tiene que ver con las rifas y juegos promocionales, si bien se tiene identificados los riesgos, RG-9 Disminución de solicitudes de promocionales y rifas y RC-14 Autorización de promocionales y rifas con incumplimieno de requisitos con el fin de beneficiar a un tercero, se evidencian deficiencias en cuanto a la identificación de causas,  por ende, los controles previstos para su mitigación, no resultan adecuados. 
</t>
  </si>
  <si>
    <t>Deficiencia en la identificación  de los riesgos asociados a:
A. Inadecuada utilización de los formularios de apuestas permanentes o chance.
B. Disminución de solicitudes de promocionales o rifas.
C. Autorización de promocionales y rifas con incumplimieno de requisitos</t>
  </si>
  <si>
    <t>Revisar la pertinencia de los riesgos asociados al uso de los formularios de apuestas permanentes o chance y al seguimiento de las autorizaciones de juegos promocionales o rifas, y efectuar los ajustes que correspondan.</t>
  </si>
  <si>
    <t>Se ajustaron las causas de los riesgos RG-9 Disminución de solicitudes de promocionales y rifas y RC-14 Autorización de promocionales y rifas con incumplimiento de requisitos, no obstante y en razón a que exite una nueva metodología para la construcción de la matriz de riesgos, se tiene agendada reunión con el área de planeacion para la revision  y ajustes de todos los riesgos.
Se adjunta documento.</t>
  </si>
  <si>
    <t xml:space="preserve">Si bien se reaizó la revisión y ajustes correspondientes a los riesgos indentificados en la matriz de riesgos del proceso, la cual se encuentra pendiente de revisión por planeación,  no se evidencia la identificación de los riesgos descritos en la obervación (inadecuada utilización de los formularios por parte del Concesionario y a la perdida o hurto de los mismos para la realización del juego, seguridad de la información de la operación del chance, incumplimiento o inconsistencia en el ejercicio de las funciones de fiscalización propias de la Lotería cmo entidad concedente), los cuales son importantes teniendo en cuenta la naturaleza del proceso. 
No obstante a que, se tiene contemplado el ejercicio de revisión, validación y ajuste de la matriz de riesgos del proceso, teniendo en cuenta la nueva Política de riesgos de la entidad que fue objeto de actualización debido al cambio en la metología establecida por el DAFP, en donde se pueden identificar los riesgos anteriormente mencionados y otros que puedan afectar el proceso, el termino de ejecución para el cumplimiento se venció (30/06/2021), por consiguiente al respcetivo corte de seguimiento la acción de mejora NO LOGRÓ  subsanar la observación. </t>
  </si>
  <si>
    <t>Se tiene previsto efectuar una nueva revisión con la oficina de planeación a la matriz de riesgos.</t>
  </si>
  <si>
    <t xml:space="preserve">Es necesario la revisión de la matriz de riesgos del proceso oportunamente a fin de identificar los riesgos que no han sido documentados y que pueden afectar seriamente al proceso, como los señalados dentro de la presente observación. </t>
  </si>
  <si>
    <t xml:space="preserve">Se llevo a cabo revisión de matriz de riesgos con planeación, en función de revisar la incluisión de los riesgos objeto del hallazgo. Sin embargo se  programara nueva revisión con para continuar con la actividad, para cumplimiento antes de finalizar noviembre. </t>
  </si>
  <si>
    <t xml:space="preserve">Se encuentra pendiente de la finalización de la revisión de la matriz del riesgos del proceso, donde se tiene contemplado la incoproración de los riesgos objeto del hallazgo. Se menciono el cumplimiento de la misma antes del 30 de noviembre, no obstante, a la fecha de corte se encuentra en ejecución con termino vencido. </t>
  </si>
  <si>
    <t>Se verificó la matriz de riesgos publicada en la página web de la entidad, asociada al proceso de EJS-Chance evidenciando que se inclueyon los tres riesgos que no se habían identificado ni contemplado dentro del proceso (RC-03-Posibilidad de inadecuada utilización, pérdida y/o hurto de los formularios por parte del Concesionario con el fin de beneficio propio o de terceros, RC-02-Posibilidad de generar autorización de promocionales y rifas con incumplimiento de requisitos con el fin de beneficiar a un tercero y RG-04-Posibilidad de disminución de solicitudes de promocionales y rifas)
Se da cierre por conformidad a la presente acción d emejora. 
	)</t>
  </si>
  <si>
    <r>
      <t>3. De otra parte, se encuentra que las actividades desarrolladas en el marco del procedimiento PRO420-191-10 Autorizacion y Emision Concepto; en criterio de esta auditoría, están diseñados desde una perpectiva de “gestión pasiva”, en tal sentido, su alcance está limitado a las solicitudes y/o denuncias recibidas; no se prevé una “gestión activa” que amplie su</t>
    </r>
    <r>
      <rPr>
        <sz val="8"/>
        <color rgb="FF000000"/>
        <rFont val="Calibri"/>
        <family val="2"/>
        <scheme val="minor"/>
      </rPr>
      <t xml:space="preserve"> cobertura. Esta situación se ha explicado por parte de la entidad, entre otros aspectos, por la limitada capacidad operativa para garantizar una mayor cobertura.</t>
    </r>
  </si>
  <si>
    <t>Deficiencias en la definición de los procesos y procedimientos y demás instrumentos necesarios para procurar la adecuada planificación y seguimiento de los juegos promocionales o rifas</t>
  </si>
  <si>
    <t>Revisar y ajustar el procedimiento PRO420-191-10 Autorización y Emisión Concepto</t>
  </si>
  <si>
    <r>
      <t xml:space="preserve">Se incluye un párrafo en la actividad 1 del procedimiento que indica: </t>
    </r>
    <r>
      <rPr>
        <i/>
        <sz val="8"/>
        <rFont val="Calibri"/>
        <family val="2"/>
        <scheme val="minor"/>
      </rPr>
      <t>"De igual manera, la Lotería de Bogotá diseña campañas comerciales y envía correos másivos a posibles gestores (centros comerciales, colegios, ESAL, colegios, etc) dando a conocer la normatividad y los requisitos necesarios para efectuar juegos promocionales y/o rifas, invitando a realizar el juego legal".</t>
    </r>
    <r>
      <rPr>
        <sz val="8"/>
        <rFont val="Calibri"/>
        <family val="2"/>
        <scheme val="minor"/>
      </rPr>
      <t xml:space="preserve">
Pendiente pasar a Planeación para aprobación.
Se entrega documento.</t>
    </r>
  </si>
  <si>
    <t xml:space="preserve">Se valida el avance reportado por al área, no obstante los ajustes realizados al procedimiento se encuentra aun pendiente de pasar para aprobación por planeación y el CIDGYD; el termino de ejecución para el cumplimiento se venció (30/06/2021), por consiguiente al respcetivo corte de seguimiento la acción de mejora NO LOGRÓ  subsanar la observación. </t>
  </si>
  <si>
    <t>El procedimiento Emisión y Autorización de Concepto esta pendiente para aprobación de Planeación.
En ese mismo orden es importante indicar que se han adelantado actividades o campañas publicitarias relacionadas con incentivar las solicitudes de juegos promocionales y rifas de forma legal.</t>
  </si>
  <si>
    <t xml:space="preserve">Se valida el avance reportado por el área; esta pendiente la aprobación de los ajustes realizados al procedimiento por planeación y el CIDGYD. 
De otra parte, esta pendiente el envío de evidencia relacionado a las actividades adelantadas para el incentivo de las solicitudes de juegos promocionales y rifas de forma legal. </t>
  </si>
  <si>
    <t xml:space="preserve">4. En cuanto al Proceso de Control, Inspección y Fiscalización, la presente auditoría abarca los procedimientos de: Sancionatario por Operación Ilegal de Juegos de Suerte y Azar, Control y Seguimiento de Juegos de Suerte y Azar, Gestión de Derechos de Explotación. 
1. Las actividades de prevención del juego ilegal, están dirigidas a los productos chance y lotería y no cubre los demas productos de la Lotería (rifas, juegos promocionales y  conceptos sobre excepciones)
2. Los indicadores definidos no cubren las diferentes actividades y procedimietos vinculados al proceso; particularmente, no se definen indicadores relacionados con el control y seguimiento a la operación de rifas y juegos promocionales, ni frente al comportamiento de las actuaciones frente a los procesos sancionatorios. 
</t>
  </si>
  <si>
    <t>No es clara la identificación de las actividades con los procedimientos: "Sancionatario por Operación Ilegal de Juegos de Suerte y Azar" 
"Control y Seguimiento de Juegos de Suerte y Azar" "Gestión de Derechos de Explotación"</t>
  </si>
  <si>
    <t>1. Revisar la pertinencia o necesidad para el ajuste de los procedimientos: "Sancionatario por Operación Ilegal de Juegos de Suerte y Azar", "Control y Seguimiento de Juegos de Suerte y Azar" y "Gestión de Derechos de Explotación", con relación a los juegos promocionales o rifas.
2. Identificar posibles indicadores relacionados con el control y seguimiento a la realización y operación se los juegos promocionales o rifas</t>
  </si>
  <si>
    <r>
      <t xml:space="preserve">1. Se ajustó el procedimiento Sancionatorio por Operación Ilegal de Juegos de suerte y azar, atendiendo que la firma de actos administrativos se hace por la subgerencia general, sin embargo, este procedimiento es de cáracter general y no excluye los Juegos Promcionales y Rifas, no siedo necesario ajustar por esta razón.
2. Se ajusta el procedimiento Gestión de Derechos de Explotación de forma, pero no de fondo, puesto que en el mismo ya esta contemplado el procedimiento de Derechos de Explotación y Gastos de Administración para Juegos Promocionales y Rifas.
3. No se ajusta el procedimiento Control y Seguimiento de Apuestas Permanentes, en razón a que el mismo es exclusivo para chance y que así mismo para Juegos Promocionales y Rifas, existe el procedimiento de </t>
    </r>
    <r>
      <rPr>
        <i/>
        <sz val="8"/>
        <rFont val="Calibri"/>
        <family val="2"/>
        <scheme val="minor"/>
      </rPr>
      <t>"Emisión y Autorización de Concepto"</t>
    </r>
    <r>
      <rPr>
        <sz val="8"/>
        <rFont val="Calibri"/>
        <family val="2"/>
        <scheme val="minor"/>
      </rPr>
      <t xml:space="preserve"> , el cual se ajustó para atender otra observación de este mismo plan de mejoramiento.
4. No se identificaron indicadores adicionales, ya que para Juegos Promocionales y Rifas existen los indicadores relacionados con Atención a Llamadas (extensión de Gloria Sáenz) e ingresos por promocionales, con los cuales se hace seguimiento a Juegos Promocionales y Rifas.</t>
    </r>
  </si>
  <si>
    <t>Se valida el avance reportado por al área, no obstante, se encuentra aun pendiente de pasar para aprobación por planeación y el CIDGYD para que el procedimiento ajustado sea valido para su implementación.</t>
  </si>
  <si>
    <t>Los procedimientos "Sancionatorio por Operación Ilegal de Juegos de Suerte y Azar" y "Gestión de Derechos de Explotación" (ajustados de forma), estan pendientes para aprobación de Planeación.</t>
  </si>
  <si>
    <t>Se adjunta evidencia de las campañas que se han venido realizando desde el mes de octubre en redes sociales, radio y tv, sobre juegos promocionales y se tiene previsto continuar con rifas; así mismos se remite plan de accion de juego ilegal, en el que se incluyen actividades preventivas de juego ilegal, relacionadas con rifas y promocionales, las cuales se encuentran resaltadas en amarillo.</t>
  </si>
  <si>
    <t xml:space="preserve">Se adjunta evidencia de las campañas que se han venido realizando desde el mes de octubre en redes sociales, radio y tv, sobre juegos promocionales. Así mismo, se tiene previsto continuar con rifas. Se adjunta, el plan de acción de juego ilegal, en el que se incluyen actividades preventivas de juego ilegal, relacionadas con rifas y promocionales,como por ejemplo activaciones, enventos y reuniones, Alianzas estratégicas o convenios con entidades públicas y privadas, capacitaciones y Reuniones Estratégicas Comerciales a fin de implusar el juego legal.
No obstante, en lo que se refiere a la identificación posibles indicadores relacionados con el control y seguimiento a la realización y operación de los juegos promocionales o rifas, no se adjunta evidencia de lo particular, por tanto, no se puede dar por cerrada la presente acción de mejora. La misma se encuentra en ejecución con termino vencido, y se debe procurar su cumplimiento al 100% para subsanar el hallazgo encontrado. </t>
  </si>
  <si>
    <r>
      <t xml:space="preserve">Ausencia de actividades de registro y protección al sistema de auditoría BI Chanseguro: </t>
    </r>
    <r>
      <rPr>
        <sz val="8"/>
        <color theme="1"/>
        <rFont val="Calibri"/>
        <family val="2"/>
        <scheme val="minor"/>
      </rPr>
      <t>A</t>
    </r>
    <r>
      <rPr>
        <b/>
        <sz val="8"/>
        <color theme="1"/>
        <rFont val="Calibri"/>
        <family val="2"/>
        <scheme val="minor"/>
      </rPr>
      <t xml:space="preserve"> </t>
    </r>
    <r>
      <rPr>
        <sz val="8"/>
        <color theme="1"/>
        <rFont val="Calibri"/>
        <family val="2"/>
        <scheme val="minor"/>
      </rPr>
      <t>la fecha no se han adelantado actividades para el registro y protección de los derechos de propiedad intelectual sobre dicho sistema, que le permita a la entidad el eventual desarrollo de alguna línea de negocio, con base en esta plataforma.</t>
    </r>
    <r>
      <rPr>
        <b/>
        <sz val="8"/>
        <color theme="1"/>
        <rFont val="Calibri"/>
        <family val="2"/>
        <scheme val="minor"/>
      </rPr>
      <t xml:space="preserve"> </t>
    </r>
  </si>
  <si>
    <t>No se ha realizado el registro de la Propiedad Patrimonial del Sistema de Auditoría Chanseguro</t>
  </si>
  <si>
    <t>Realizar los tramites pertinentes ante el Departamento Nacional de Derechos de Autor adscrito al Ministerio del Interior para solicitar el registro de la propiedad patrimonial de la plataforma Chanseguro.</t>
  </si>
  <si>
    <t>Preventiva</t>
  </si>
  <si>
    <t>Se efectuaron las consultas de como se debe realizar el registro de este software ante la Dirección Nacional de Derecho de Autor - Unidad Administrava Especial Ministerio del Interior, para lo cual se esta en proceso de recopilación de la información y documentos a entregar ante este ente.</t>
  </si>
  <si>
    <t xml:space="preserve">No se presentan evidencias y/o soportes para la revisión del avance reportado por el área. </t>
  </si>
  <si>
    <t>Es importante resaltar que se gestionaron las hojas de vida de los profesionales que participaron en el proceso, las cuales estan pendiente ser entregadas por Bmind.</t>
  </si>
  <si>
    <t xml:space="preserve">A la fecha de seguimiento, no se presentó avance sobre el mismo. El líder del proceso indica que es una actividad que requiere de mayor tiempo en ejecución debido a la naturaleza de la misma. Se indicó que se comunicaría con el área de sistemas para el estado de la gestión de la misma. 
La acción se encuentra en termino, sin embargo es necesario realizar un análisis efectivo para la gestión de la misma que logré el cumplimiento al 100% antes del 31 de diciembre del 2021. </t>
  </si>
  <si>
    <t>Pendiente de reporte de avance, evidencias. (Radicación de documentos; sino se logra radicación solicitar prorroga en la fecha de terminación)</t>
  </si>
  <si>
    <t>Auditoria GESTION DE JUEGOS DE
SUERTE Y AZAR - LOTERIAS 2020</t>
  </si>
  <si>
    <t xml:space="preserve">1
</t>
  </si>
  <si>
    <t xml:space="preserve">Deficiencias información de distribuidores </t>
  </si>
  <si>
    <t xml:space="preserve">No existe una directriz clara del manejo de información de los distribuidores </t>
  </si>
  <si>
    <t xml:space="preserve">1. Definir un procedimiento y/o actualizar el procedimeinto existentenre lacionado con distribuidores, que permita garantizar el manejo adecuado de la documentación exigida en la Resolución 105 de 2020,  Reglamento para la Distribución de Billeteria de la Loteria de Bogotá y de los canales alternativos de comercialización el cual debe incluir: 
A. Asignación de responsabilidades. 
B. Controles que permitan tener la información actualizada
</t>
  </si>
  <si>
    <t xml:space="preserve">Actividades </t>
  </si>
  <si>
    <t xml:space="preserve">Sandra Tiria Socha </t>
  </si>
  <si>
    <t xml:space="preserve">Unidad de Loterías </t>
  </si>
  <si>
    <t xml:space="preserve">Tiempo, computador, impresora, </t>
  </si>
  <si>
    <t xml:space="preserve">Información completa y organizada de distribuidores </t>
  </si>
  <si>
    <t>Actividades ejecutadas / Actividades Planeadas</t>
  </si>
  <si>
    <t xml:space="preserve">Pendiente
Se está revisando el procedimiento interno. </t>
  </si>
  <si>
    <t>EN TERMINO, No se evidencia trazabilidad</t>
  </si>
  <si>
    <t>Procedimiento PRO 410-342-4 de Inscripción, Registro de Distribuidores y Asignación de Cupo
En coordinación con la Oficina Jurídica  se procedío a revisar la Resolución No.105 de 2020 de  Reglamento para la Distribución de Billeteria, y se incluyó en el prodecimiento PRO 410-342-4 de Inscripción, Registro de Distribuidores y asignación de cupo una serie de actividades para dar cumplimiento con lo establecido en los articulos 24,  25, 30,31 y 32 del Reglamento de Distribuidores. Así mismo se creó un Formato denominado  "Documentos Carpeta Distribuidor Lista de Chequeo", el cual sirve para verificar que el distribuidor esta aportando  toda la documentación requerida por la Lotería de Bogotá.</t>
  </si>
  <si>
    <t xml:space="preserve">Se valida la informacion reportada , pendiente aprobación formato por CIDGYD. </t>
  </si>
  <si>
    <t>Se envían procedimientos actualzados y aprobados por el Comité de Gestion de desempeño: 16_PRO410-466-1 y 14_PRO410-342-5 y publicados https://www.loteriadebogota.com/procedimientos-2/</t>
  </si>
  <si>
    <t xml:space="preserve">Se verificó en la página web la publicación del procedimiento actualizado PRO410-342-5 Inscripción, Registro de Distribuidores y Asignación de Cupo; se valida el avance reportado por el área responsable y se da por cerrada la presente acción de mejora. </t>
  </si>
  <si>
    <t xml:space="preserve">2. Establecer una lista de chequeo, con el fin de definir claramente cada uno de los documentos que soporten los procedimimientos: Inscripción y registros de distribuidores y asignación y distribución de billetería. </t>
  </si>
  <si>
    <t xml:space="preserve">Formato borrador. 
Se cuenta con un formato en el cual se determinan los documentos requeridos a los distribuidores el cual será llevado a CIGD para incluirlo como formato oficial. </t>
  </si>
  <si>
    <t>EN TERMINO, se evidencia formato borrador</t>
  </si>
  <si>
    <t xml:space="preserve">Formato 
Se creó un Formato denominado  "Documentos Carpeta Distribuidor Lista de Chequeo", el cual sirve para verificar que el distribuidor esta aportando  toda la documentación requerida por la Lotería de Bogotá,  dicho formato será llevado para aprobación del CIGD. </t>
  </si>
  <si>
    <t>Se valida la Información</t>
  </si>
  <si>
    <t>3. Revisar, depurar y actualizar la información que constituyen las hojas de vida de los Distribuidores.</t>
  </si>
  <si>
    <t xml:space="preserve">Cuadro de Caracterización 
Se ajustó el cuadro de caracterización documental, en el cual quedó bajo la responsabilidad de la SG el control de las hojas de vida de los distribuidores, dichas carpetas deben ser actualizadas en conjunto con la Unidad de Loterías. La Unidad de Loterías envía documentación a la SG para actualización de las carpetas de distribuidores. </t>
  </si>
  <si>
    <t>EN TERMINO, se evidencia grado de avance pendiente revisión y  depuración de las carpetas de los distribuidores.</t>
  </si>
  <si>
    <t xml:space="preserve">2
</t>
  </si>
  <si>
    <t xml:space="preserve">Falencia en la  distribución de billetería </t>
  </si>
  <si>
    <t xml:space="preserve">No existe el reglamento de comité de cupos en la Entidad. </t>
  </si>
  <si>
    <t xml:space="preserve">1. Reglamentar, organizar y definir las funciones propias del Comité de Cupos de la Loteria, y ponerlo en funcionamiento.
</t>
  </si>
  <si>
    <t xml:space="preserve">Planillas impresas y archivadas según TRD y consecutivos de las mismas. </t>
  </si>
  <si>
    <t xml:space="preserve">Borrador Reglamento Comité de Cupos. 
El 5 de agosto, la Unidad de Loterías envía para revisión por la Secretaría general el Reglamento de Comité de Cupos, se encuentra pendiente la revisión y firma de la Gerencia. </t>
  </si>
  <si>
    <t>EN  TERNIMO, se evidencia reglamento pendiente de legalizar.</t>
  </si>
  <si>
    <t>Se valida grado de avance.</t>
  </si>
  <si>
    <t>Se adjunta Resolución 217 del 2021</t>
  </si>
  <si>
    <t xml:space="preserve">Se remitió Resolución 217 del 2 de diciembre de 2021, "por la cual se adopta el reglamento de funcionamiento del comité de cupos de la Lotería de Bogotá", definiendo entre otras cosas, las responsabilidades, obligaciones, competencias, actuaciones y confomación de dicho comité.
Se valida el avance presentado por parte del área responsable y se da por cerrada la presente acción de mejora. 
</t>
  </si>
  <si>
    <t>2. realizar el control de los distribuidores que reiteradamente son RETENIDOS por incuplimientos a las cláusulas contractuales establecidas entre la Lotería de Bogotä y el distribuidor (Contrato atípico de Distribución de Billeteria).</t>
  </si>
  <si>
    <t xml:space="preserve">Actas de despunte. 
Se cuenta con el apoyo del contratista Fabian Hernandez quién tiene comunicación directa con los distribuidores, dentro de las funciones se encuentra el seguimiento a los pagos y garantias observando una mejora importante en el proceso relacioanda con el despacho de la billetería por cumplimiento de obligaciones. </t>
  </si>
  <si>
    <t>CUMPLIDA, en el Anexo  No.1, numeral 12,1  personal In Hause del contrato celebrado con Thomas Greeg &amp; Sns , REQUERIMIENTOS TECNICOS MINIMOS  DE DISEÑO, IMPRESION, MEZCLA, DISTRIBUCION, CUSTODIA, TRANSPORTE Y RECOLECCION DE BILLETRIA DE LA LOTERIA DE BOGOTA, se incluye 12,1 Jefe Comercial (uno), quien viene asumiendo dicha labor. Se anexa muestra sorteos sin retenidos.</t>
  </si>
  <si>
    <t xml:space="preserve">Falta de control en las garantías de los distribuidores </t>
  </si>
  <si>
    <t xml:space="preserve">Si bien se cuenta con un sistema comercial el cual contempla el módulo "pólizas" este no permite realizar el control adecuado de las mismas. </t>
  </si>
  <si>
    <t xml:space="preserve">1. Identificar las actividades que se necesitan desde el sistema comercial para que el módulo "pólizas" se maneje de una mejora forma en la entidad. 
</t>
  </si>
  <si>
    <t>Personal capacitado en la identifiación de billetes falsos</t>
  </si>
  <si>
    <t xml:space="preserve">Cuadro de excel. 
Se implentó un cuadro de control en excel para el control de las garantías. Está pendiente el requerimiento de ajustes al aplicativo. </t>
  </si>
  <si>
    <t>PENDIENTE, SE OBSERVA QUE LA Jefe de la Unida elaboro cuadro control en excel.-EN  TERMINO</t>
  </si>
  <si>
    <t xml:space="preserve">Cuadro de excel. 
Se implentó un cuadro de control en excel para el control de las garantías; El cual incluye entre otras la siguiente información: Nombre del distribuidor, código, Tipo, Cupo Poliza, Valor de la Poliza, Cupo asignado, Tipo de Grantía, fecha de vencimiento de la póliza y estado de la póliza. comercial. </t>
  </si>
  <si>
    <t>Se valida grado de avance, pero no subsana la observacion de fondo</t>
  </si>
  <si>
    <t>Acta de Reunión de la solicitud</t>
  </si>
  <si>
    <r>
      <t xml:space="preserve">Se realizó reunión con Luis Dávila para ajuste pertinente; se remite acta de reunión de fecha 25 de octubre donde se identificaron las actividades que presentan mayor debilidades para sus ajustes correspondientes (Bloqueo acta de resultados, que no se pueda modificar.  Realizar un programa para abrir y cerrar resultados, Crear  un botón de activo e inactivo para Sucursales  y definir requerimiento para la mezcla, Premios virtuales del mismo ganador, </t>
    </r>
    <r>
      <rPr>
        <b/>
        <sz val="8"/>
        <color theme="1"/>
        <rFont val="Calibri"/>
        <family val="2"/>
        <scheme val="minor"/>
      </rPr>
      <t>Reporte de pólizas que se repiten</t>
    </r>
    <r>
      <rPr>
        <sz val="8"/>
        <color theme="1"/>
        <rFont val="Calibri"/>
        <family val="2"/>
        <scheme val="minor"/>
      </rPr>
      <t xml:space="preserve">, Protocolo a distribuidores)
Se valida avance presentado por parte del área responsable.
</t>
    </r>
    <r>
      <rPr>
        <sz val="8"/>
        <color rgb="FFFF0000"/>
        <rFont val="Calibri"/>
        <family val="2"/>
        <scheme val="minor"/>
      </rPr>
      <t>(Pendiente evidencia requerimiento mesa de servicio)</t>
    </r>
    <r>
      <rPr>
        <sz val="8"/>
        <color theme="1"/>
        <rFont val="Calibri"/>
        <family val="2"/>
        <scheme val="minor"/>
      </rPr>
      <t xml:space="preserve">
</t>
    </r>
  </si>
  <si>
    <t xml:space="preserve">2. Realizar la solicitud formal a Luis Davila encargado del Sistema.  </t>
  </si>
  <si>
    <t>Pendiente
Pendiente avance</t>
  </si>
  <si>
    <t>PENDIENTE-EN  TERMINO</t>
  </si>
  <si>
    <t xml:space="preserve">Aplicativo comercial
Se realizó reunión con Luis Davila en la cual se exponen los requerimientos por parte de la Unidad de Loterías en relación con el mólulo comercial / pólizas. </t>
  </si>
  <si>
    <t xml:space="preserve">Se valida  grado de avance </t>
  </si>
  <si>
    <t xml:space="preserve">Acta de Reunión de la solicitud, archivo excel seguimiento mesa de servicio Luis Davila. </t>
  </si>
  <si>
    <r>
      <t xml:space="preserve">Se realizó reunión con Luis Dávila para ajuste pertinente; se remite acta de reunión de fecha 25 de octubre donde se identificaron las actividades que presentan mayor debilidades para sus ajustes correspondientes (Bloqueo acta de resultados, que no se pueda modificar.  Realizar un programa para abrir y cerrar resultados, Crear  un botón de activo e inactivo para Sucursales  y definir requerimiento para la mezcla, Premios virtuales del mismo ganador, Reporte de pólizas que se repiten, Protocolo a distribuidores)
Así mismo se presenta cuadro detalle excel del seguimiento de la solicitud realizada por la jefe de la U. de Loterías realizada el 25 de octubre, asiganando a Luis Dávila para solución del Reporte de Pólizas se repiten en los reportes del sistema, y el cual se encuentra a la fecha en estado abierto "En etapa de diseño solución".
Se valida el avance reportado por el área responsable. 
</t>
    </r>
    <r>
      <rPr>
        <sz val="8"/>
        <color rgb="FFFF0000"/>
        <rFont val="Calibri"/>
        <family val="2"/>
        <scheme val="minor"/>
      </rPr>
      <t xml:space="preserve">(Pendiente evidencia requerimiento mesa de servicio)
Recomendación: Realizar seguimiento del estado actual de la solicitud.
</t>
    </r>
  </si>
  <si>
    <t xml:space="preserve">3. Probar el Sistema realizado por Luis </t>
  </si>
  <si>
    <t xml:space="preserve">Aplicativo comercial
Ya esta en uso el aplicativo comercian, la cual incluye la opción para consultar las garantias de los distribuidores de la Lotería de Bogotá, sin embargo, el mismo requiere algunos ajustes los cuales se infromaron en el acta del punto anterior. </t>
  </si>
  <si>
    <t>Se solicita plazo radicado 3-2021-1519</t>
  </si>
  <si>
    <r>
      <t xml:space="preserve">Se solicitó ampliación de plazo para terminación de la presente acción de mejora para eL </t>
    </r>
    <r>
      <rPr>
        <b/>
        <sz val="8"/>
        <color theme="1"/>
        <rFont val="Calibri"/>
        <family val="2"/>
        <scheme val="minor"/>
      </rPr>
      <t>28 DE FEBRERO DEL 2022</t>
    </r>
    <r>
      <rPr>
        <sz val="8"/>
        <color theme="1"/>
        <rFont val="Calibri"/>
        <family val="2"/>
        <scheme val="minor"/>
      </rPr>
      <t xml:space="preserve">, teniendo en cuenta que, si bien se realizó la solicitud l ingeniero Luis Dávila para realizar los ajustes correspondientes referente al modulo de pólizas, los mismos aun se encuentran en etapa de solución. Así mismo, señala que como herramienta de respaldo se lleva un cuadro excel para seguimiento  de las garantías de los distribuidores. 
</t>
    </r>
  </si>
  <si>
    <t>Deficiente control y seguimiento al cumplimiento términos del Reglamento
para la Distribución de Billeteria de la Loteria de Bogotá</t>
  </si>
  <si>
    <t xml:space="preserve">Falta de un sistemas apropiado para el control de la cartera de la Entidad; Falta de uso de "autoliquidaciones" por parte de los distribuidores </t>
  </si>
  <si>
    <t xml:space="preserve">1. Ajustar el aplicativo en el módulo de cartera. 
</t>
  </si>
  <si>
    <t xml:space="preserve">Unidad de Loterías 
Secretaría General </t>
  </si>
  <si>
    <t>Pendiente
El Jefe de la Unidad Financiera y Contable mediante correos electrónicos a la mesa de servicio  hizo el requerimiento para que se ajuste el aplicativo de cartera, y esta en espera que se realicen los ajustes en el aplicativo</t>
  </si>
  <si>
    <t>se valida grado de avance</t>
  </si>
  <si>
    <t xml:space="preserve"> Se solicita ampliación de plazo 3-2021-1534</t>
  </si>
  <si>
    <r>
      <t xml:space="preserve">Se solicitó ampliación de plazo para terminación de la presente acción de mejora para eL </t>
    </r>
    <r>
      <rPr>
        <b/>
        <sz val="8"/>
        <color theme="1"/>
        <rFont val="Calibri"/>
        <family val="2"/>
        <scheme val="minor"/>
      </rPr>
      <t>28 DE FEBRERO DEL 2022</t>
    </r>
    <r>
      <rPr>
        <sz val="8"/>
        <color theme="1"/>
        <rFont val="Calibri"/>
        <family val="2"/>
        <scheme val="minor"/>
      </rPr>
      <t xml:space="preserve">, teniendo en cuenta que, si bien se realizó la solicitud al ingeniero Luis Dávila para realizar los ajustes correspondientes referente al modulo de cartera por parte de la Unidad Financiera, los mismos aun se encuentran en etapa de solución; se djunta correo remitido a la mesa de servicio. 
</t>
    </r>
  </si>
  <si>
    <t xml:space="preserve">2. realizar circular a los distribuidores para el uso de "autoliquidaciones" del sistema. </t>
  </si>
  <si>
    <t>Pendiente
Se esta elaborando la Circular a los distribuidores, en la cual incluirá entre otras  que deben hacer uso de la herramienta de  Autoliquidaciones, que esta habilitada en la pagina web de la Entidad.</t>
  </si>
  <si>
    <t>No se adjunta evidencia</t>
  </si>
  <si>
    <t>Se adjunta circular No. 010</t>
  </si>
  <si>
    <t>Se remitio Circular 010. a Distribuidores del 02 de diciembre del 2021, donde se comunica a los distribuidores algunas debilidades que se han presentado por parte de los distribuidores para el cumplimiento de las obligaciones establecidos en el reglamento de los distribuidores.
Se valida el avance presentado por parte de área responsable y se da por cerrada la presente acción de mejora.</t>
  </si>
  <si>
    <t xml:space="preserve">3. Realizar seguimiento a los distribuidores que no diligencien "Autoliquidaciones" de la Entidad. </t>
  </si>
  <si>
    <t xml:space="preserve">Pendiente
En la Circular dirigida a los Distribuidores, se incluirá un aparte en el que se invite a los Distribuidores la cual incluirá entre otras: Solicitar el estricto cumplimiento del reglamento de distribuidores (pago oportuno de los sorteos, envío de las autoliquidaciones de cada sorteo, correcto diligenciamiento de las consignaciones, envío oportuno de los premios y promocionales), se realizará el seguimiento una vez se envíe la circular. </t>
  </si>
  <si>
    <t>Se adjunta correo seguimiento distribuidores</t>
  </si>
  <si>
    <t xml:space="preserve">Se remite correo reenviando circular 010. a distribuidores de fecha 10 de diciembre del 2021; recordando el seguimiento realizado a los distribuidores que realizaron las autoliquidaciones por la pagina de la entidad, donde solo el 10% de los mismos realizaron dicha obligación.
Se valida el reporte presentado por el área responsable y se da por cerrada la presente acción de mejora. </t>
  </si>
  <si>
    <t>Auditoría al Procedimiento Validación y Lectura de Premios y Promocionales 2021</t>
  </si>
  <si>
    <t>2021-2021</t>
  </si>
  <si>
    <t xml:space="preserve">Segregación de funciones en la lectura y pago de premios </t>
  </si>
  <si>
    <t xml:space="preserve">1. Falta de claridad en los procedimientos: PRO310-246-8 Gestión de Egresos y 
PRO410-393-1 Recepción y Validación de Premios. 
2. Falta compatibilidad entre las funciones y los procedimientos </t>
  </si>
  <si>
    <t xml:space="preserve">
2. Realizar reunión con la Secretaría General determinar la vinculación de las funciones establecidas en el manual de fuciones con los procedimientos establecidos. 
</t>
  </si>
  <si>
    <t xml:space="preserve">Sin avance reportado </t>
  </si>
  <si>
    <t xml:space="preserve">Mediante la Resolución 85 de 2021, se modifica el Manual de Funciones en el cual se determina que las actividades relacionadas con el pago de premios se realizará desde la Unidad de Loterias </t>
  </si>
  <si>
    <t>La dependencia no dejó soporte de la reunión realizada. No obstante, se definió el ajuste del Manual de Funciones el cual se aprobó mediante Resolución 85 de 2021 Soporte 5,2</t>
  </si>
  <si>
    <t>Luz Dary Amaya</t>
  </si>
  <si>
    <t xml:space="preserve">3. Acciones derivadas de la reunión con Secretaría General (cambio de funciones, entre otras) </t>
  </si>
  <si>
    <t>Se definió el ajuste del Manual de Funciones el cual se aprobó mediante Resolución 85 de 2021 Soporte 5,2</t>
  </si>
  <si>
    <t xml:space="preserve">Revisión de información con área de cartera
</t>
  </si>
  <si>
    <t xml:space="preserve">1. Los distribuidores no envían planillas de relaciones de promocionales 
2. Los distribuidores no diligencian las autoliquidaciones del sistema comercial de la LB </t>
  </si>
  <si>
    <t xml:space="preserve">1. Enviar circular a los distribuidores solicitando  el envío de planillas de promocionales a la LB. </t>
  </si>
  <si>
    <t xml:space="preserve">Cartera cuadrada con la Unidad de Loterías. </t>
  </si>
  <si>
    <t xml:space="preserve">Se está proyectando la Circular  para enviarla a los distribuidores,  solicitando  el envío de planillas de promocionales a la LB. </t>
  </si>
  <si>
    <t xml:space="preserve">Se realiza la circular No. 007 para distribuidores (fisicos y virtuales) para lo cual se solicita relacionen los valores enviados con tespecto a los premios. 
</t>
  </si>
  <si>
    <t xml:space="preserve">Se vallida el avance reportado por parte del área; se da cierre a la presente acción de mejora. </t>
  </si>
  <si>
    <t xml:space="preserve">4. Reaizar memorando individual para los distribuidores que persistan con el NO envío planillas de promocionales. </t>
  </si>
  <si>
    <t xml:space="preserve">Se está coordinando con  los funcionarios de la Unidad de Loterías, para que nos indiquen quienes envían planillas y se procederá a hacer los memorandos y el envió de estos, de tal forma que los distribuidores que persistan con el no envío planillas de promocionales puedan enviarlas. </t>
  </si>
  <si>
    <t xml:space="preserve">La jefe de la Unidad de Loterías al momento de verificar los promocionales en el sistema, revisa que en  las planillas enviadas por los distribuidores se encuentren relacionados los promocionales para lectura.  
Se envían correos electrónicos a los distribuidores que no relacionaron los promocionales en las planillas. </t>
  </si>
  <si>
    <t>Cumplimiento de términos para pago de premios</t>
  </si>
  <si>
    <t xml:space="preserve">1. Los terminos para la caducidad de los tiempos se encuentra deshabilitado.
2. Se desabilitó porque el sistema no tiene una opción que permita inluir la fecha de caducidad de los premios, en sistema los cogía automaticamente después de un año de haber jugado el sorteo, po cuanto no se adapta a posibles cambios  legales relacionados con la caducidad.
3. Las solicitudes de pago de premios de pág web y mayores se realizan desde Tesoreria. Dicha activiviad se debe realizar desde la U. Loterias. 
4. Realizar reunión con Sistemas para determinar la forma de obtener un indicador de tiempos de pago del sistema. </t>
  </si>
  <si>
    <t xml:space="preserve">5. Realizar reunión con Luis Davila y Sistemas para determinar la viabilidad de un indicador que mida los tiempos de pago de los premios. </t>
  </si>
  <si>
    <t xml:space="preserve">Se realiza una medición y control de pago de premios por parte de la Unidad de Loterías, en el cual se establece el control de los tiempos para el pago de los premios.
Por otra parte desde la Unidad se generan alertas al árera finanicera con respecto a los premios a los que se les aproxima la fecha de vencimiento. </t>
  </si>
  <si>
    <t xml:space="preserve">10
</t>
  </si>
  <si>
    <t xml:space="preserve">Pago de premios por parte de los distribuidores
</t>
  </si>
  <si>
    <t xml:space="preserve">1. Los distribuidores envían a las oficinas de la LB premios inferiores a 6SMLV para que sean pagados por la LB. 
2. Los distribuidores no tienen claridad en los montos permitidos para pago de premios. 
3. Los Clientes no tienen claridad en donde realizar el cobro de los premios. </t>
  </si>
  <si>
    <t xml:space="preserve">1. Enviar circular a los distribuidores informado las obligaciones establecidas en el reglamento de distribuifores y los montos permitidos para pago por distribuidores. </t>
  </si>
  <si>
    <t xml:space="preserve">Premios menores a 6SMLV pagados por distribuidores </t>
  </si>
  <si>
    <t xml:space="preserve">Se esta proyectando la Circular a los distribuidores informado las obligaciones establecidas en el reglamento de distribuifores y los montos permitidos para pago por distribuidores. </t>
  </si>
  <si>
    <t xml:space="preserve">Se realiza la circular No. 007 para distribuidores (fisicos y virtuales) en la cual se informan las obligaciones establecidas en el reglamento de distribuifores y los montos permitidos para pago por distribuidores. </t>
  </si>
  <si>
    <t xml:space="preserve">2. Cada vez que llegue un premio para ser pagado por la LB comunicar al distribuidor la circular. </t>
  </si>
  <si>
    <t xml:space="preserve">No se han recibido pago de premios menores a 6SMLMV que hayan sido enviados por los distribuidores, sin embargo estos si se han recibido por parte de clientes que vienen a cobrar directamente a la Lotería de Bogotá. </t>
  </si>
  <si>
    <t>3. Crear una pieza de comunicación para informar a los clientes ganadores el proceso para el cobro de premios (página web, redes sociales)</t>
  </si>
  <si>
    <t>Se está trabajando en conjunto con la agencia de publicidad y la Oficina de Comunicaciones  de  la Lotería de Bogotá, para crear una pieza de comunicación para informar a los clientes ganadores el proceso que deben seguir para el cobro de premios, la cual e publicará en la página web y en las redes sociales.</t>
  </si>
  <si>
    <t>Se actualiza la página web de la Lotería de Bogota mediante el link de preguntas frecuentes ( https://www.loteriadebogota.com/faqs/), ¿Dónde y cómo cobro un premio de la Lotería de Bogotá?, en el mismo se actualiza la información para el pago de premios, se incluye la información sobre en donde cobrar premios menores a 6SMMLV y se incluyen los puntos de distribución de la Lotería en dónde pueden realizar el cobro. 
Por otra parte, se incluye la documentación necesaria para que deben adjuntar para el pago de premios mayores a 6SMMLV</t>
  </si>
  <si>
    <t xml:space="preserve">11
</t>
  </si>
  <si>
    <t xml:space="preserve">Pago de premios promocionales
</t>
  </si>
  <si>
    <t xml:space="preserve">1. Falta de lineamientos claros en cuanto a la caducidad de pago de promocionales.  </t>
  </si>
  <si>
    <t>1. Reunión con la Subgerencia General junto con apoyo Juridico para identificar los lineamientos en cuanto a la caducidad de promocionales</t>
  </si>
  <si>
    <t>1. Linamientos claros en cuanto a caducidad de Promocionales 
2. Promocionales pagados según terminos establecidos</t>
  </si>
  <si>
    <t>Se esta solicitando la reunión con la Subgerencia General y con el  apoyo dela Oficina Jurídica,  para identificar los lineamientos en cuanto a la caducidad de promocionales; de la cual se debe dar un  concepto jurídico sobre la caducidad sustentar a la luz del marco legal vigente el termino para decretar la caducidad de los promocionales.</t>
  </si>
  <si>
    <t>Se realizó reunión con la subgerencia, unidad de Loterías, Abogado de la Unidad de Loterías, en el cual se determinó la periodicidad de la caducidad de los promocionales.</t>
  </si>
  <si>
    <t xml:space="preserve">Acción cumplida
Se realizó reunión y se deja acta con lineamientos para prescripción de promocionales Soporte 11,1 y 8,2 </t>
  </si>
  <si>
    <t>2. Plan de trabajo producto de las conclusiones de  la reunión.</t>
  </si>
  <si>
    <t>Una  vez obtenido el concepto jurídico sobre la caducidad de los promocionales, se establecerá el Plan de Trabajo para su difusión y/o socialización para ponerlo en práctica</t>
  </si>
  <si>
    <t xml:space="preserve">En el sistema comercial, se cuenta con la opción para ingresar la fecha de prescripción de promocionales. </t>
  </si>
  <si>
    <t>INFORME EVALUACIÓN INDEPENDIENTE AL SISTEMA DE CONTROL INTERNO-JUNIO 2021</t>
  </si>
  <si>
    <t>1. Ambiente de control</t>
  </si>
  <si>
    <t>TODOS LOS PROCESOS</t>
  </si>
  <si>
    <t>De los 24 aspectos que involucran los 5 lineamientos de este componente, 11 se encuentran presentes y funcionando, pero presentan deficiencias relativas al diseño y/o ejecución de los controles y 4 presentan deficiencias mayores al diseño y/o ejecución de los controles, por lo que es necesario un análisis y revisión de las debilidades para fortalecer los controles. Se requiere acciones o actividades dirigidas a su mantenimiento dentro del marco de las líneas de defensa; aspectos relativos a la implementación de la política de integridad en la entidad, definición y adopción de la política de administración del riesgo, creación y actualización del Comité Institucional de Coordinación de Control Interno, evaluación de la planeación estratégica de la entidad, entre otros.</t>
  </si>
  <si>
    <t>No se tienen definidos y adoptados los roles del esquema de tres líneas de defensa</t>
  </si>
  <si>
    <t>Elaborar, aprobar e implementar un documento sobre líneas de defensa.</t>
  </si>
  <si>
    <t>Control Interno</t>
  </si>
  <si>
    <t>Jefe Oficina de Control Interno</t>
  </si>
  <si>
    <t>En el mes de octubre de 2021, se presentará  a la Oficina de Planeación, un documento para discusión, elaborado  con base en  las orientaciones  definidas por el DAFP sobre la elaboración del mapa de aseguramiento.</t>
  </si>
  <si>
    <t xml:space="preserve">Se presentó en la sesión del CICCI del 25 de ocutbre del 2021, el proyecto de resolución de las líneas de defensa, donde desde la Gerencia se solicitó hacer ajustes respecto a la alineación con el Manual de funciones y las consecuncias de no cumplir con los roles de las líneas por parte de los funcionarios de la entidad. </t>
  </si>
  <si>
    <t xml:space="preserve">Se remitió a la Secretaría General con los ajustes solicitados por la Gerencia, mediante memorando del 10 de noviembre para revisión para posterior aprobación. </t>
  </si>
  <si>
    <t xml:space="preserve">Se expidió la Resolución 223 de Responsabilidad de Líneas de Defensa del 08 de diciembre del 2021 “Por medio de la cual se definen las responsabilidades frente al Modelo Estándar de Control Interno, con base en el esquema de Líneas de Defensa y los criterios para la construcción del mapa de aseguramiento en la Lotería de Bogotá”, previamente aprobada en sesión de octubre del CICCI. 
Se tiene contemplada una capacitación para socializar dicha resolución, así como la matriz del mapa de aseguramiento el día 22 de diciembre del 2021. </t>
  </si>
  <si>
    <t>No se evidencia la apropiación de la Política de Administración del Riesgo aprobada en el CICCI en julio.</t>
  </si>
  <si>
    <t>Socializar en el segundo semestre la política de administración de riesgo.</t>
  </si>
  <si>
    <t>Capacitación</t>
  </si>
  <si>
    <t>Planeación estratégica</t>
  </si>
  <si>
    <t>Se realizaron mesas de trabajo con cada area con el fin de apropiar a todos los funcionarios de la entidad la tematica de riesgos</t>
  </si>
  <si>
    <t xml:space="preserve">Pendiente envío de evidencias para validar el avance reportado por el área responsable; SIN EMBARGO la presente acción de mejora menciona una capacitación para socializar la politica de riesgos actualizada. </t>
  </si>
  <si>
    <t>"El 30 de junio se realizó capacitación a todos los funcionarios de la Lotería de Bogotá explicando la nueva metodología y Política de Administración del Riesgo.
Adicionalmente, del 13 de julio a 02 de agosto se realizaron reuniones con las áreas para actualizar las matrices de riesgos bajo la nueva política de administración del riesgo, ejercicio que se repitió los días 10, 11 y 12 de noviembre."</t>
  </si>
  <si>
    <t xml:space="preserve">Se valida el avance presentado por parte del área responsable y se da por cerrada la presente acción de mejora. </t>
  </si>
  <si>
    <t>No se cuenta con soportes de evaluación de apropiación del Código de Integridad.</t>
  </si>
  <si>
    <t>Actualización, divulgación, y evaluación de apropiación del Código de integridad.</t>
  </si>
  <si>
    <t>Jefe Unidad de Talento Humnao</t>
  </si>
  <si>
    <t>Programada para el 01 de diciembre de 2021.</t>
  </si>
  <si>
    <t xml:space="preserve">Se remitió correo a todos los funcionarios de la entidad, adjuntando memoria de la capacitación de Código de Integridad de la entidad. </t>
  </si>
  <si>
    <t xml:space="preserve">La correspondiente capacitación se realizó el 01 de diciembre para todos los funcionarios de la entidad, oficiales y contratistas; se remitió la memoria de la capacitación mediante correo del 13 de diciembre. 
Se valida el avance presentado por parte del área responsable y se da por cerrada la presente acción de mejora. </t>
  </si>
  <si>
    <t>No se cuenta con una Política de Conflictos de Interés independiente.
No se han aclarado los canales de denuncia internos, con mecanismos de protección al denunciante.</t>
  </si>
  <si>
    <t>Actualización de la Politica de Anticorrupción y Gestión Antisoborno, incluyendo:
- Política de Conflictos de Interés
- Canales de denuncia interna sobre situaciones irregulares</t>
  </si>
  <si>
    <t>Profesional Planeación Estratégica</t>
  </si>
  <si>
    <t>Se actualizo la política, se incluyo con flicto de interes y se aclararon los canales de denuncia segura.
Esta polpitica fue revisada por el CIDGYD, pero esta pendiente de publicación despues de ser aprobada por la Junta Directiva</t>
  </si>
  <si>
    <t xml:space="preserve">Pendiente envío de evidencias para validar el avance reportado por el área responsable. </t>
  </si>
  <si>
    <t>"Se actualizó la política, se incluyo conflicto de interes y se aclararon los canales de denuncia segura.
Esta política fue revisada por el CIDGYD, se someterá a aprobación en sesión del 20/12/2021 para su posterior publicación en página web."</t>
  </si>
  <si>
    <t xml:space="preserve">"Se actualizó la política, se incluyo conflicto de interes y se aclararon los canales de denuncia segura.
Esta política fue revisada por el CIDGYD y se aprobó en en sesión del 20/12/2021. Se realizó solicitud para publicación en la  página web de la entidad. 
Se valida el avance reportado por el área responsable y se da cierre y cumplimiento a la presente acción de mejora. </t>
  </si>
  <si>
    <t>Actualizar Comité Institucional de Control Interno</t>
  </si>
  <si>
    <t>Reglamento CICCI</t>
  </si>
  <si>
    <t>En la sesión del CICCI del mes de octubre de 2021, se realizará el análisis sobre su organización y funciones, y se definirá sobre la pertiencia de realizar ajustes o modificaciones en su composición o en su reglamento.</t>
  </si>
  <si>
    <t>En la sesión del CICCI de noviembre se señalará que para la siguiente vigencia en el cumplimiento de las normas de auditoría, se solicité a la junta directiva, que le jefe de Control interno sea escuchado por lo menos dos veces al año por parte de esa instancia; y que pueda tener relación directa con la junta cuando se considere pertinente previa concertación con la Gerencia y Secretaria G.</t>
  </si>
  <si>
    <t xml:space="preserve">Dentro del orden del día de dicha sesión, se tiene contemplada lo particular. </t>
  </si>
  <si>
    <t xml:space="preserve">En la sesión de noviembre del CICCI se presentaron los ajustes realizados al Estatuto de Auditoría (ARTÍCULO   3°. -   NORMAS PARA LA PRÁCTICA PROFESIONAL DE LA AUDITORÍA INTERNA, ARTÍCULO   4º.-   AUTORIDAD, ARTÍCULO  5°. - INDEPENDENCIA Y OBJETIVIDAD, ARTÍCULO 6°.-  ALCANCE   DE   LOS   SERVICIOS   DE   AUDITORIA   INTERNA y ARTÍCULO 7°. - RESPONSABILIDADES   DE   LA   AUDITORIA   INTERNA.)
</t>
  </si>
  <si>
    <t xml:space="preserve">Se aprobó por parte del Comité, sin el perjuicio de los ajustes solicitados por la Gerencia. Se remitió a Secretaria General para revisión y comnetarios al respecto. </t>
  </si>
  <si>
    <t>No se cuenta con soporte de los mecanismos de control para evitar el uso inadecuado de la información</t>
  </si>
  <si>
    <t>Actualizar la Política de Seguridad de la Información, definiendo los mecanismos de control para evitar el uso inadecuado de la información</t>
  </si>
  <si>
    <t>Política</t>
  </si>
  <si>
    <t>Área de Sistemas</t>
  </si>
  <si>
    <t>Profesional Especializada de Sistemas</t>
  </si>
  <si>
    <t>El manual de politicas de la información ya se encuentra aprobado y publicado en la página web https://www.loteriadebogota.com/wp-content/uploads/files/Sistemas/MANUAL_PSI_2021.pdf</t>
  </si>
  <si>
    <t xml:space="preserve">El manual de PSI fue actualizado y posteriormente aprobado en sesión del CIDGYD de fecha 30 de julio del 2021. Así mismo se revisó en la pagina web, boton de transparencia y se encuentra publicado. 
</t>
  </si>
  <si>
    <t>No se cuenta con soportes de seguimiento periódico al enlace de Transparencia y Acceso a la Información</t>
  </si>
  <si>
    <t>Realizar seguimiento al enlace de Transparencia y Acceso a la Información</t>
  </si>
  <si>
    <t xml:space="preserve">Informes </t>
  </si>
  <si>
    <t>Oficina Comunicaciones y Mercadeo /Planeación Estratégica.</t>
  </si>
  <si>
    <t>Profesional Oficina Comunicaciones y Mercadeo / Profesional Planeación Estratégica.</t>
  </si>
  <si>
    <r>
      <rPr>
        <b/>
        <sz val="9"/>
        <color theme="1"/>
        <rFont val="Calibri"/>
        <family val="2"/>
        <scheme val="minor"/>
      </rPr>
      <t>Planeación:</t>
    </r>
    <r>
      <rPr>
        <sz val="9"/>
        <color theme="1"/>
        <rFont val="Calibri"/>
        <family val="2"/>
        <scheme val="minor"/>
      </rPr>
      <t xml:space="preserve"> Se realizó un informe de seguimiento al botón de transparencia en el mes de noviembre</t>
    </r>
  </si>
  <si>
    <t>"En el marco de la Resolución 1519 de 2020 de Mintic, se actualizó la Política de Transparencia y Acceso a la Información Pública, donde se actualizó la estructura  (esquema de publicación de la información) del enlace de transparencia de la página web de la Lotería de Bogotá, acorde al anexo 2 de la Resolución en mención, ""Estándares de publicación y divulgación de información"".
Adicionalmente, se realizó seguimiento al enlace, mediante el Informe de Seguimiento a Botón de Transparencia, socializado con los jefes de áreas el 09 de noviembre de 2021."</t>
  </si>
  <si>
    <t>No se cuenta con soportes de revisión periódica del contexto institucional</t>
  </si>
  <si>
    <t>Realizar revisiones periódicas del contexto institucional para identificar situaciones que puedan afectar el cumplimiento de los objetivos estratégicas de la entidad.</t>
  </si>
  <si>
    <t>Gerencia General - Planeación Estratégica.</t>
  </si>
  <si>
    <t>No se presenta avance por parte del área responsable.</t>
  </si>
  <si>
    <t>Se realizó el diagnóstico institucional de la Lotería de Bogotá como insumo para formulación del Plan Estratégico, para su elaboración se realizaron entrevistas y cuestionarios a trabajadores de la Lotería.</t>
  </si>
  <si>
    <t>No se cuenta con soportes de seguimiento a la planeación estratégica del Talento Humano, ni de avance del PIC</t>
  </si>
  <si>
    <t>Realizar seguimiento a la planeación estratégica de Talento Humano, incluyendo evaluación del PIC.</t>
  </si>
  <si>
    <t>Seguimientos</t>
  </si>
  <si>
    <t>Jefe Unidad de Talento Humano</t>
  </si>
  <si>
    <t>se realiza seguimeinto al PIC, se consolidará el informe de cumplimiento al plan estratégico a corte 31 de diciembre de 2021.</t>
  </si>
  <si>
    <t xml:space="preserve">Pendiente por terminar las capacitaciones programadas para cierre y cumplimiento de la acción. 
Recomendación: Reporte informando a la fecha cuántas actividades quedan pendiente para cierre. </t>
  </si>
  <si>
    <t xml:space="preserve">Se valida el avance reportado por el área responsable y se da cierre a la mismsa, sin perjuicio de la presentación de la ejecución de las actividades que se encuentran pendientes. </t>
  </si>
  <si>
    <t>Se han realizado los seguimientos respectivos por parte de la OCI, sin embargo no se han presentado en el CICCI debido a las condiciones de salud del Jefe de la oficina.</t>
  </si>
  <si>
    <t>Presentar en el CICCI los resultados de seguimientos programados a los planes de mejora de la entidad, derivados de las auditorías internas como las adelantadas por la Contraloría.</t>
  </si>
  <si>
    <t>Reuniones CICCI</t>
  </si>
  <si>
    <t xml:space="preserve">En la sesión del CICCI del 17 de agosto, se presentó la gestión de planes de mejoramiento de las áreas de la entidad tanto internos como externos con corte a 30 de junio del 2021; dicho seguimiento fue el segundo programado de la vigencia.
En la sesión del CICCI que se tiene programada en el mes de octubre, se presentará el reporte de seguimiento a los planes del tercer corte (30 de septiembre). 
</t>
  </si>
  <si>
    <t xml:space="preserve">En la sesión del CICCI de octubre se presentó el reporte del estado de la gestión de planes de mejora del corte a 30 de septiembre (III Trimestre). De allí, desde la Gerencia se solicitó realizar el seguimiento correspondiente a corte 15 de noviembre, a fin de garantizar el cumplimiento y cierre efctivo de las acciones que tienen vencimiento a diciembre 30 o antes. </t>
  </si>
  <si>
    <t xml:space="preserve">Se socializó dicho reporte de seguimiento en el marco del CICCI; a su vez, para dar cumplimiento de la solicitud de la Gerencia, se programó seguimiento en la semana del 16 de noviembre para seguimiento a corte 15 de noviembre de los planes de mejora de la entidad, en particular de las acciones con fecha de vencimiento a 30 de diciembre o antes. </t>
  </si>
  <si>
    <t>2. Gestión de Riesgos</t>
  </si>
  <si>
    <t>De los 17 aspectos que lo integran, 11 siguen presentando deficiencias de control, en la medida en que, se encuentran presentes y funcionando, pero requieren acciones dirigidas a fortalecer o mejorar su diseño y/o ejecución.
Las deficiencias más recurrentes en el análisis de los diferentes aspectos, están referidas a las limitaciones en el seguimiento y monitoreo por parte de los líderes de proceso y sus equipos de trabajo, como primera línea de defensa.</t>
  </si>
  <si>
    <t>Se evidencia seguimiento a la matriz de riesgos solo por parte de la primera línea de defensa con corte a 30 de junio, se debe complementar con la 2º línea de defensa.</t>
  </si>
  <si>
    <t>Realizar seguimiento a la matriz de riesgo.</t>
  </si>
  <si>
    <t>Informes de seguimiento</t>
  </si>
  <si>
    <t>Se realizó informe de riesgos a corte 31 de octubre de 2021.</t>
  </si>
  <si>
    <t xml:space="preserve">Se realizaron los respectivos seguimientos con corte a 30 de agosto y 31 de octubre, para presentación de los respectivos informes. </t>
  </si>
  <si>
    <t>Se evidencia la actualización de las matrices de riesgos de la entidad, y se deben aprobar en el CICCI.</t>
  </si>
  <si>
    <t>Actualizar los riesgos de la entidad de acuerdo a la nueva metodología y llevar a aprobación del CICCI</t>
  </si>
  <si>
    <t>Matriz de riesgos actualizada</t>
  </si>
  <si>
    <t>Todas las dependencias</t>
  </si>
  <si>
    <t>Líderes de procesos / Profesional Planeación Estratégica / Jefe Oficina de Control Interno</t>
  </si>
  <si>
    <r>
      <rPr>
        <b/>
        <sz val="9"/>
        <rFont val="Calibri"/>
        <family val="2"/>
        <scheme val="minor"/>
      </rPr>
      <t>Unidad de Loterías:</t>
    </r>
    <r>
      <rPr>
        <sz val="9"/>
        <rFont val="Calibri"/>
        <family val="2"/>
        <scheme val="minor"/>
      </rPr>
      <t xml:space="preserve"> Se hizo seguimiento al mapa de riesgos de la Unidad de Loterías a corte septiembre del 2021,  el cual fue remitido a la Oficina de Planeación.
</t>
    </r>
    <r>
      <rPr>
        <b/>
        <sz val="9"/>
        <rFont val="Calibri"/>
        <family val="2"/>
        <scheme val="minor"/>
      </rPr>
      <t xml:space="preserve">OCI: </t>
    </r>
    <r>
      <rPr>
        <sz val="9"/>
        <rFont val="Calibri"/>
        <family val="2"/>
        <scheme val="minor"/>
      </rPr>
      <t xml:space="preserve">La aprobación de la matriz de riesgos actualizada de la entidad, se llevo a cabo dentro del marco del CIDGYD en sesión del 30 de agosto del 2021. La aprobación de la matriz en el marco del CICCI se contemplara en la sesión de octubre. </t>
    </r>
  </si>
  <si>
    <t xml:space="preserve">Se llevó a cabo la actualización de la matriz de riesgos de la entidad, de acuerdo a la nueva metodología del DAFP; la misma se espera ser aprobada dentro del marco del CICCI. </t>
  </si>
  <si>
    <t xml:space="preserve">En sesión virtual del CICCI, fecha 25 de octubre, el jefe de la OCI solicitó la refrendación de la aprobación de dicha matriz en el marco de dicho comité, siguiendo la normatividad y competencias del comité para aprobación en materia de riesgos, la cual fue aprobada por unanimidad, sin perjuicio de los ajustes a los que a la misma se le deban realizar, según se considere. 
En el informe con corte a septiembre del seguimiento a mapa de Riesgos se planetaron observaciones frente a la matriz de riesgos.
</t>
  </si>
  <si>
    <t xml:space="preserve">En el informe con corte a septiembre del seguimiento a mapa de Riesgos se planetaron observaciones frente a la matriz de riesgos actualizada y aprobada en sesión del CIDGYD del 30de agosto. </t>
  </si>
  <si>
    <t>Con la actualización y aprobación de los riesgos de la entidad, se debe realizar seguimiento al estado de los controles y el comportamiento de los riesgos identificados.</t>
  </si>
  <si>
    <t>Generar informes bimestrales sobre los riesgos de la entidad.</t>
  </si>
  <si>
    <t>Planeación estratégica/Control Interno</t>
  </si>
  <si>
    <t>Profesional Planeación Estratégica / Jefe Oficina de Control Interno</t>
  </si>
  <si>
    <t xml:space="preserve">
La Oficina de Planeación realizo seguimiento con corte a 31 de agosto a los controles y planes de acción formulados en la matriz de riesgo de cada proceso, informe que fue remitido a la OCI el 20 de septiembre, como parte de los insumos para la realización del  informe de seguimiento a la Matriz de Riesgos actualizada de la entidad con corte a  31 de agosto del 2021; dicho informe fue presentado a la Gerencia General y esta pendiente de socialización en la sesión de octubre del CICCI. </t>
  </si>
  <si>
    <t xml:space="preserve">Se han realizado los respectivos seguimientos en materia de riesgos, por parte de planeación como de Control Interno; los cuales se han presentado antes las instancias correspondientes. </t>
  </si>
  <si>
    <t>3. Actividades de control</t>
  </si>
  <si>
    <t>Se mantiene la oportunidad de mejora en lo relativo a la ejecución de los controles, teniendo en cuenta que, se encuentran presentes y funcionando, pero requieren mayor rigurosidad en su ejecución y seguimiento.</t>
  </si>
  <si>
    <t>En caso de materialiarse algún riesgo, aplicar el procedimiento establecido, diligenciando el formato correspondiente y ejercer control sobre el mismo, de acuerdo a la política de riesgo.</t>
  </si>
  <si>
    <t>Matriz de riesgo materializado en caso de ser necesario</t>
  </si>
  <si>
    <t>Lideres de Procesos</t>
  </si>
  <si>
    <r>
      <rPr>
        <b/>
        <sz val="9"/>
        <rFont val="Calibri"/>
        <family val="2"/>
        <scheme val="minor"/>
      </rPr>
      <t>Unidad de Loterías:</t>
    </r>
    <r>
      <rPr>
        <sz val="9"/>
        <rFont val="Calibri"/>
        <family val="2"/>
        <scheme val="minor"/>
      </rPr>
      <t xml:space="preserve"> Mediante correo electrónico del 14 de septiembre del 2021,  la Unidad de Loterías reportó a la Oficina de Sistemas, el inconveniente presentado el día jueves 9 de septiembre del 2021 en el desarrollo del sorteo 2604. En el cual se presentó retrazo en la ejecución. </t>
    </r>
  </si>
  <si>
    <t xml:space="preserve">A la fecha  no se ha realizado una debida socialización del procedimiento para el reporte de materialización de un riesgo ante todos los funcionarios de la entidad, por lo que se recomienda una adecuada divulgación de este, lo mismo que del formato y diligenciamiento, que ha sido dispuesto para tal fin por parte del área responsable. </t>
  </si>
  <si>
    <t xml:space="preserve">La OCI el día 08 de noviembre, envió correo electrónico a los líderes de los procesos recordando la necesidad de la implementación del procedimiento de reporte y seguimiento a los evetos de riesgos materializado,  de acuerdo con el procedimiento aprobado. </t>
  </si>
  <si>
    <t>Se recomendó la importancia de una debida socialización del formato y procedimiento para reporte de materializaciones de riesgos, para todos los funcionarios de la entiad.</t>
  </si>
  <si>
    <t>4. Información y comunicación</t>
  </si>
  <si>
    <t xml:space="preserve">No se cuenta con un procedimiento documentado orientado a facilitar la comunicación con contratistas y proveedores de servicios.
No se cuenta con un proceso o procedimiento encaminado a evaluar periodicamente la efectividad de los canales de comunicación.
</t>
  </si>
  <si>
    <t>No se cuenta con el procedimiento</t>
  </si>
  <si>
    <t>Diseñar procedimiento orientado a facilitar la comunicación con contratistas y proveedores de servicios.</t>
  </si>
  <si>
    <t>Oficina Comunicaciones y Mercadeo</t>
  </si>
  <si>
    <t>Profesional de Comunicaciones</t>
  </si>
  <si>
    <t>Actualizar el procedimiento o instructivo orientado a evaluar periódicamente la efectividad de los canales de comunicación con que cuenta la Lotería.</t>
  </si>
  <si>
    <t>Oficina Comunicaciones y Atención al Cliente</t>
  </si>
  <si>
    <t>Profesional de Comunicaciones / Atención al Cliente</t>
  </si>
  <si>
    <t>5. Actividades de Monitoreo</t>
  </si>
  <si>
    <r>
      <t xml:space="preserve">Se presentó un leve descenso en su nivel de avance pasando del 77% en el corte anterior al 68% para la presente evaluación; De los 14 aspectos que integran este componente, 5 se encuentran presentes y funcionan correctamente, por lo tanto, se requieren acciones o actividades dirigidas a su mantenimiento dentro del marco de las líneas de defensa. </t>
    </r>
    <r>
      <rPr>
        <sz val="9"/>
        <color rgb="FFFF0000"/>
        <rFont val="Calibri"/>
        <family val="2"/>
        <scheme val="minor"/>
      </rPr>
      <t>La aprobación del Plan Anual de Auditoría por parte del Comité Institucional de Coordinación de Control Interno.</t>
    </r>
    <r>
      <rPr>
        <sz val="9"/>
        <color indexed="8"/>
        <rFont val="Calibri"/>
        <family val="2"/>
        <scheme val="minor"/>
      </rPr>
      <t xml:space="preserve">
Es importante el fortalecimiento del seguimiento y reporte por parte de los líderes de los procesos, puntualmente en lo referente a los planes de mejoramiento resultado de las auditorías tanto internas como de los entes de control.</t>
    </r>
  </si>
  <si>
    <t>Se evidencia falta de oportunidad en los reportes de planes de mejoramiento por los responsables.</t>
  </si>
  <si>
    <t>Generar reuniones bimestrales con equipos de trabajo con el fin de revisar avances en los planes de mejoramiento, planes de acción, indicadores entre otros.</t>
  </si>
  <si>
    <t xml:space="preserve">Actas de reunión </t>
  </si>
  <si>
    <t>Líderes de procesos</t>
  </si>
  <si>
    <t>Reporte U. Financiera a 22/11/2021: Se desarrolló reunión de seguimiento a las actividades del plan de mejoramiento. Se adjunta el Acta.</t>
  </si>
  <si>
    <t>Si bien se han presentado los respectivos seguimientos por parte de los líderes de los procesos, no se evidencian que se hayan realizado reuniones con los equipos de trabajo para reforzar el seguimiento y reporte en las fechas establcidas. 
Se adjunta acta de reunión de la U. Finnciera de fecha 16 de noviembre del 2021.</t>
  </si>
  <si>
    <t xml:space="preserve">Se remiten las actas de reunión de seguimiento por parte de los líderes de los procesos y sus equipos de trabajo, en lo relacionado a la gestión de planes de mejora de la entidad. 
Se logró un avance significativo al respecto, sin embargo, se recomienda la continuidad en la efectiva gestión de los mismos. </t>
  </si>
  <si>
    <t>No se cuenta con el mapa de aseguramiento</t>
  </si>
  <si>
    <t>Capacitación a líderes sobre mapa de aseguramiento.</t>
  </si>
  <si>
    <t>Jefe Oficina de Control Interno.</t>
  </si>
  <si>
    <t>La OCI, adelanto una actividad de capacitación fomento de la cultura de autocontrol,  en la que se desarrollaron temas relacionados con: MIPG, MECI,  Gestión de Riesgos y modelo de líneas de defensa; dicha actividad se realizó en dos sesiones los días 22 y 30 de septiembre y contó con la participación de los líderes de los procesos y sus equipos de trabajo. Una vez se apruebe el documento oficial sobre mapa de aseguramiento, se realizará una nueva actividad de capacitación, que tendrá como propósito, la construcción del mapa de aseguramiento  de la entidad.</t>
  </si>
  <si>
    <t>Realizar mapa de aseguramiento</t>
  </si>
  <si>
    <t>Matriz diligenciada</t>
  </si>
  <si>
    <t>Líderes de procesos y Jefe Oficina de Control Interno.</t>
  </si>
  <si>
    <t>La OCI se encuentra en proceso de definir la programación para realizar una nueva actividad de capacitación, que tendrá como propósito, la construcción del mapa de aseguramiento  de la entidad.</t>
  </si>
  <si>
    <t xml:space="preserve">Se presentó en la sesión del CICCI del 25 de ocutbre del 2021, el cronograma para formulación del mapa de aseguramiento en la entidad. Así mismo, se socializó el instrumento para realizar dicha actividad por parte de los líderes de los procesos. Instrumento que fue remitido el 01 de noviembre con fecha máxima para entrega de respuestas por los líderes de procesos el 12 de noviembre. </t>
  </si>
  <si>
    <t>En la sesión del CICCI de noviembre se tiene contemplada la presentació del mapa de aseguramiento para aprobación dentro de dicha instancia; una vez sea aprobado la OCI contemplará una capacitación para los líderes de los procesos sobre el mapa de aseguramiento.</t>
  </si>
  <si>
    <t xml:space="preserve">En la sesión de noviembre del CICCI se aprobó la matriz de mapa de aseguramiento de la entidad. 
</t>
  </si>
  <si>
    <t xml:space="preserve">Se tiene contemplada una capacitación para socializar dicha resolución, así como la matriz del mapa de aseguramiento el día 22 de diciembre del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</si>
</sst>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37">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11"/>
      <color indexed="8"/>
      <name val="Calibri"/>
      <family val="2"/>
      <scheme val="minor"/>
    </font>
    <font>
      <sz val="9"/>
      <name val="Arial"/>
      <family val="2"/>
    </font>
    <font>
      <sz val="9"/>
      <color theme="1"/>
      <name val="Arial"/>
      <family val="2"/>
    </font>
    <font>
      <b/>
      <sz val="9"/>
      <color theme="1"/>
      <name val="Arial"/>
      <family val="2"/>
    </font>
    <font>
      <u/>
      <sz val="7.35"/>
      <color theme="10"/>
      <name val="Calibri"/>
      <family val="2"/>
    </font>
    <font>
      <sz val="9"/>
      <color indexed="8"/>
      <name val="Arial"/>
      <family val="2"/>
    </font>
    <font>
      <sz val="9"/>
      <color rgb="FFFF0000"/>
      <name val="Arial"/>
      <family val="2"/>
    </font>
    <font>
      <sz val="9"/>
      <color indexed="10"/>
      <name val="Arial"/>
      <family val="2"/>
    </font>
    <font>
      <b/>
      <sz val="9"/>
      <color theme="1"/>
      <name val="Calibri"/>
      <family val="2"/>
      <scheme val="minor"/>
    </font>
    <font>
      <sz val="9"/>
      <color theme="1"/>
      <name val="Calibri"/>
      <family val="2"/>
      <scheme val="minor"/>
    </font>
    <font>
      <sz val="9"/>
      <name val="Calibri"/>
      <family val="2"/>
      <scheme val="minor"/>
    </font>
    <font>
      <sz val="9"/>
      <color rgb="FF000000"/>
      <name val="Arial"/>
      <family val="2"/>
    </font>
    <font>
      <b/>
      <sz val="9"/>
      <color indexed="8"/>
      <name val="Arial"/>
      <family val="2"/>
    </font>
    <font>
      <sz val="11"/>
      <color theme="1"/>
      <name val="Calibri"/>
      <family val="2"/>
    </font>
    <font>
      <b/>
      <sz val="8"/>
      <color theme="1"/>
      <name val="Calibri"/>
      <family val="2"/>
      <scheme val="minor"/>
    </font>
    <font>
      <sz val="8"/>
      <color rgb="FF000000"/>
      <name val="Calibri"/>
      <family val="2"/>
      <scheme val="minor"/>
    </font>
    <font>
      <sz val="9"/>
      <color indexed="8"/>
      <name val="Calibri"/>
      <family val="2"/>
      <scheme val="minor"/>
    </font>
    <font>
      <sz val="9"/>
      <color rgb="FFFF0000"/>
      <name val="Calibri"/>
      <family val="2"/>
      <scheme val="minor"/>
    </font>
    <font>
      <sz val="8"/>
      <color indexed="8"/>
      <name val="Calibri"/>
      <family val="2"/>
      <scheme val="minor"/>
    </font>
    <font>
      <sz val="8"/>
      <name val="Calibri"/>
      <family val="2"/>
      <scheme val="minor"/>
    </font>
    <font>
      <sz val="8"/>
      <color theme="1"/>
      <name val="Arial"/>
      <family val="2"/>
    </font>
    <font>
      <b/>
      <sz val="8"/>
      <color theme="1"/>
      <name val="Arial"/>
      <family val="2"/>
    </font>
    <font>
      <i/>
      <sz val="8"/>
      <name val="Calibri"/>
      <family val="2"/>
      <scheme val="minor"/>
    </font>
    <font>
      <sz val="12"/>
      <color theme="1"/>
      <name val="Arial"/>
      <family val="2"/>
    </font>
    <font>
      <sz val="9"/>
      <color rgb="FF000000"/>
      <name val="Calibri"/>
      <family val="2"/>
      <scheme val="minor"/>
    </font>
    <font>
      <b/>
      <sz val="9"/>
      <name val="Calibri"/>
      <family val="2"/>
      <scheme val="minor"/>
    </font>
    <font>
      <sz val="9"/>
      <color rgb="FF0000FF"/>
      <name val="Arial"/>
      <family val="2"/>
    </font>
    <font>
      <i/>
      <sz val="9"/>
      <color theme="1"/>
      <name val="Arial"/>
      <family val="2"/>
    </font>
    <font>
      <b/>
      <sz val="9"/>
      <color theme="0"/>
      <name val="Calibri"/>
      <family val="2"/>
      <scheme val="minor"/>
    </font>
    <font>
      <sz val="9"/>
      <color theme="0"/>
      <name val="Calibri"/>
      <family val="2"/>
      <scheme val="minor"/>
    </font>
    <font>
      <b/>
      <sz val="9"/>
      <name val="Arial"/>
      <family val="2"/>
    </font>
    <font>
      <sz val="8"/>
      <color rgb="FFFF0000"/>
      <name val="Calibri"/>
      <family val="2"/>
      <scheme val="minor"/>
    </font>
    <font>
      <sz val="10"/>
      <color theme="1"/>
      <name val="Arial"/>
      <family val="2"/>
    </font>
  </fonts>
  <fills count="34">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00FF99"/>
        <bgColor indexed="64"/>
      </patternFill>
    </fill>
    <fill>
      <patternFill patternType="solid">
        <fgColor theme="7"/>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3300"/>
        <bgColor indexed="64"/>
      </patternFill>
    </fill>
    <fill>
      <patternFill patternType="solid">
        <fgColor theme="9" tint="0.59999389629810485"/>
        <bgColor indexed="64"/>
      </patternFill>
    </fill>
    <fill>
      <patternFill patternType="solid">
        <fgColor rgb="FFFFFF00"/>
        <bgColor rgb="FF000000"/>
      </patternFill>
    </fill>
    <fill>
      <patternFill patternType="solid">
        <fgColor rgb="FF00B050"/>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0" fontId="8" fillId="0" borderId="0" applyNumberFormat="0" applyFill="0" applyBorder="0" applyAlignment="0" applyProtection="0">
      <alignment vertical="top"/>
      <protection locked="0"/>
    </xf>
    <xf numFmtId="0" fontId="17" fillId="0" borderId="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cellStyleXfs>
  <cellXfs count="429">
    <xf numFmtId="0" fontId="0" fillId="0" borderId="0" xfId="0"/>
    <xf numFmtId="0" fontId="5" fillId="4"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6" borderId="0" xfId="0" applyFont="1" applyFill="1" applyAlignment="1" applyProtection="1">
      <alignment horizontal="center" vertical="center"/>
      <protection locked="0"/>
    </xf>
    <xf numFmtId="14" fontId="6" fillId="6" borderId="0" xfId="0" applyNumberFormat="1" applyFont="1" applyFill="1" applyAlignment="1" applyProtection="1">
      <alignment horizontal="center" vertical="center"/>
      <protection locked="0"/>
    </xf>
    <xf numFmtId="0" fontId="6" fillId="6" borderId="0" xfId="0" applyFont="1" applyFill="1" applyAlignment="1" applyProtection="1">
      <alignment horizontal="center" vertical="center" wrapText="1"/>
      <protection locked="0"/>
    </xf>
    <xf numFmtId="0" fontId="5" fillId="6" borderId="0" xfId="4" applyFont="1" applyFill="1" applyBorder="1" applyAlignment="1" applyProtection="1">
      <alignment horizontal="center" vertical="center" wrapText="1"/>
    </xf>
    <xf numFmtId="0" fontId="6" fillId="6" borderId="0" xfId="0" applyFont="1" applyFill="1" applyAlignment="1">
      <alignment horizontal="justify" vertical="top"/>
    </xf>
    <xf numFmtId="0" fontId="9" fillId="6" borderId="0" xfId="0" applyFont="1" applyFill="1" applyAlignment="1">
      <alignment horizontal="center" vertical="center" wrapText="1"/>
    </xf>
    <xf numFmtId="9" fontId="6" fillId="6" borderId="0" xfId="1" applyFont="1" applyFill="1" applyBorder="1" applyAlignment="1" applyProtection="1">
      <alignment horizontal="center" vertical="center"/>
      <protection locked="0"/>
    </xf>
    <xf numFmtId="14" fontId="9" fillId="6" borderId="0" xfId="0" applyNumberFormat="1" applyFont="1" applyFill="1" applyAlignment="1">
      <alignment horizontal="center" vertical="center"/>
    </xf>
    <xf numFmtId="14" fontId="5" fillId="6" borderId="0" xfId="0" applyNumberFormat="1" applyFont="1" applyFill="1" applyAlignment="1">
      <alignment horizontal="center" vertical="center"/>
    </xf>
    <xf numFmtId="0" fontId="6" fillId="16" borderId="0" xfId="0" applyFont="1" applyFill="1" applyAlignment="1" applyProtection="1">
      <alignment horizontal="center" vertical="center"/>
      <protection locked="0"/>
    </xf>
    <xf numFmtId="0" fontId="9" fillId="6" borderId="0" xfId="0" applyFont="1" applyFill="1" applyAlignment="1">
      <alignment horizontal="center" vertical="center"/>
    </xf>
    <xf numFmtId="0" fontId="6" fillId="6" borderId="0" xfId="0" applyFont="1" applyFill="1" applyAlignment="1">
      <alignment vertical="top" wrapText="1"/>
    </xf>
    <xf numFmtId="0" fontId="6"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0" fontId="7" fillId="3" borderId="0" xfId="0" applyFont="1" applyFill="1" applyAlignment="1" applyProtection="1">
      <alignment vertical="center" wrapText="1"/>
      <protection locked="0"/>
    </xf>
    <xf numFmtId="0" fontId="5" fillId="3" borderId="0" xfId="4" applyFont="1" applyFill="1" applyBorder="1" applyAlignment="1" applyProtection="1">
      <alignment horizontal="center" vertical="center" wrapText="1"/>
    </xf>
    <xf numFmtId="0" fontId="6" fillId="3" borderId="0" xfId="0" applyFont="1" applyFill="1" applyAlignment="1">
      <alignment horizontal="left" vertical="top" wrapText="1"/>
    </xf>
    <xf numFmtId="0" fontId="5" fillId="3" borderId="0" xfId="0" applyFont="1" applyFill="1" applyAlignment="1">
      <alignment vertical="top" wrapText="1"/>
    </xf>
    <xf numFmtId="0" fontId="5" fillId="3" borderId="0" xfId="0" applyFont="1" applyFill="1" applyAlignment="1">
      <alignment horizontal="left" vertical="top" wrapText="1"/>
    </xf>
    <xf numFmtId="0" fontId="9" fillId="3" borderId="0" xfId="0" applyFont="1" applyFill="1" applyAlignment="1">
      <alignment horizontal="center" vertical="center"/>
    </xf>
    <xf numFmtId="9" fontId="6" fillId="3" borderId="0" xfId="1" applyFont="1" applyFill="1" applyBorder="1" applyAlignment="1" applyProtection="1">
      <alignment horizontal="center" vertical="center"/>
      <protection locked="0"/>
    </xf>
    <xf numFmtId="14" fontId="9" fillId="3" borderId="0" xfId="0" applyNumberFormat="1" applyFont="1" applyFill="1" applyAlignment="1">
      <alignment horizontal="center" vertical="center" wrapText="1"/>
    </xf>
    <xf numFmtId="14" fontId="6" fillId="3" borderId="0" xfId="0" applyNumberFormat="1" applyFont="1" applyFill="1" applyAlignment="1">
      <alignment horizontal="center" vertical="center" wrapText="1"/>
    </xf>
    <xf numFmtId="0" fontId="6" fillId="12" borderId="0" xfId="0" applyFont="1" applyFill="1" applyAlignment="1" applyProtection="1">
      <alignment horizontal="center" vertical="center" wrapText="1"/>
      <protection locked="0"/>
    </xf>
    <xf numFmtId="0" fontId="6" fillId="12" borderId="0" xfId="0" applyFont="1" applyFill="1" applyAlignment="1" applyProtection="1">
      <alignment horizontal="center" vertical="center"/>
      <protection locked="0"/>
    </xf>
    <xf numFmtId="0" fontId="5" fillId="12" borderId="0" xfId="4" applyFont="1" applyFill="1" applyBorder="1" applyAlignment="1" applyProtection="1">
      <alignment horizontal="center" vertical="center" wrapText="1"/>
    </xf>
    <xf numFmtId="0" fontId="6" fillId="12" borderId="0" xfId="0" applyFont="1" applyFill="1" applyAlignment="1">
      <alignment horizontal="justify" vertical="top" wrapText="1"/>
    </xf>
    <xf numFmtId="0" fontId="9" fillId="12" borderId="0" xfId="0" applyFont="1" applyFill="1" applyAlignment="1">
      <alignment horizontal="center" vertical="center"/>
    </xf>
    <xf numFmtId="0" fontId="13" fillId="12" borderId="0" xfId="0" applyFont="1" applyFill="1" applyAlignment="1">
      <alignment horizontal="center" vertical="center" wrapText="1"/>
    </xf>
    <xf numFmtId="9" fontId="6" fillId="12" borderId="0" xfId="1" applyFont="1" applyFill="1" applyBorder="1" applyAlignment="1" applyProtection="1">
      <alignment horizontal="center" vertical="center"/>
      <protection locked="0"/>
    </xf>
    <xf numFmtId="14" fontId="5" fillId="15" borderId="0" xfId="0" applyNumberFormat="1" applyFont="1" applyFill="1" applyAlignment="1">
      <alignment horizontal="center" vertical="center"/>
    </xf>
    <xf numFmtId="0" fontId="12" fillId="3" borderId="0" xfId="0" applyFont="1" applyFill="1" applyAlignment="1" applyProtection="1">
      <alignment horizontal="center" vertical="center"/>
      <protection locked="0"/>
    </xf>
    <xf numFmtId="0" fontId="12" fillId="7" borderId="0" xfId="0" applyFont="1" applyFill="1" applyAlignment="1" applyProtection="1">
      <alignment vertical="center"/>
      <protection locked="0"/>
    </xf>
    <xf numFmtId="0" fontId="13" fillId="0" borderId="0" xfId="0" applyFont="1" applyAlignment="1" applyProtection="1">
      <alignment horizontal="center" vertical="center"/>
      <protection locked="0"/>
    </xf>
    <xf numFmtId="0" fontId="12" fillId="3" borderId="0" xfId="0" applyFont="1" applyFill="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12" fillId="10" borderId="0" xfId="0" applyFont="1" applyFill="1" applyAlignment="1" applyProtection="1">
      <alignment horizontal="center" vertical="center" wrapText="1"/>
      <protection locked="0"/>
    </xf>
    <xf numFmtId="0" fontId="13" fillId="11" borderId="0" xfId="0" applyFont="1" applyFill="1" applyAlignment="1" applyProtection="1">
      <alignment horizontal="center" vertical="center" wrapText="1"/>
      <protection locked="0"/>
    </xf>
    <xf numFmtId="0" fontId="13" fillId="12" borderId="0" xfId="0" applyFont="1" applyFill="1" applyAlignment="1" applyProtection="1">
      <alignment horizontal="center" vertical="center" wrapText="1"/>
      <protection locked="0"/>
    </xf>
    <xf numFmtId="0" fontId="13" fillId="4" borderId="0" xfId="0" applyFont="1" applyFill="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3" fillId="6" borderId="0" xfId="0" applyFont="1" applyFill="1" applyAlignment="1" applyProtection="1">
      <alignment horizontal="center" vertical="center" wrapText="1"/>
      <protection locked="0"/>
    </xf>
    <xf numFmtId="0" fontId="13" fillId="13" borderId="0" xfId="0" applyFont="1" applyFill="1" applyAlignment="1" applyProtection="1">
      <alignment horizontal="center" vertical="center" wrapText="1"/>
      <protection locked="0"/>
    </xf>
    <xf numFmtId="14" fontId="13"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2" fontId="13" fillId="0" borderId="0" xfId="0" applyNumberFormat="1" applyFont="1" applyAlignment="1" applyProtection="1">
      <alignment horizontal="center" vertical="center"/>
      <protection locked="0"/>
    </xf>
    <xf numFmtId="9" fontId="13" fillId="0" borderId="0" xfId="1" applyFont="1" applyBorder="1" applyAlignment="1" applyProtection="1">
      <alignment horizontal="center" vertical="center"/>
      <protection locked="0"/>
    </xf>
    <xf numFmtId="0" fontId="13" fillId="14" borderId="0" xfId="0" applyFont="1" applyFill="1" applyAlignment="1" applyProtection="1">
      <alignment horizontal="center" vertical="center"/>
      <protection locked="0"/>
    </xf>
    <xf numFmtId="9" fontId="13" fillId="0" borderId="0" xfId="0" applyNumberFormat="1" applyFont="1" applyAlignment="1" applyProtection="1">
      <alignment horizontal="center" vertical="center"/>
      <protection locked="0"/>
    </xf>
    <xf numFmtId="0" fontId="13" fillId="12" borderId="0" xfId="0" applyFont="1" applyFill="1"/>
    <xf numFmtId="0" fontId="6" fillId="12" borderId="0" xfId="0" applyFont="1" applyFill="1" applyAlignment="1">
      <alignment vertical="top" wrapText="1"/>
    </xf>
    <xf numFmtId="0" fontId="6" fillId="12" borderId="0" xfId="0" applyFont="1" applyFill="1" applyAlignment="1">
      <alignment horizontal="justify" vertical="justify" wrapText="1"/>
    </xf>
    <xf numFmtId="14" fontId="6" fillId="12" borderId="0" xfId="0" applyNumberFormat="1" applyFont="1" applyFill="1" applyAlignment="1">
      <alignment vertical="top"/>
    </xf>
    <xf numFmtId="0" fontId="13" fillId="17" borderId="0" xfId="0" applyFont="1" applyFill="1" applyAlignment="1">
      <alignment horizontal="center" vertical="center" wrapText="1"/>
    </xf>
    <xf numFmtId="0" fontId="6" fillId="17" borderId="0" xfId="0" applyFont="1" applyFill="1" applyAlignment="1" applyProtection="1">
      <alignment horizontal="center" vertical="center" wrapText="1"/>
      <protection locked="0"/>
    </xf>
    <xf numFmtId="0" fontId="16" fillId="17" borderId="0" xfId="0" applyFont="1" applyFill="1" applyAlignment="1">
      <alignment horizontal="center" vertical="center" wrapText="1"/>
    </xf>
    <xf numFmtId="0" fontId="13" fillId="17" borderId="0" xfId="0" applyFont="1" applyFill="1" applyAlignment="1">
      <alignment horizontal="left" vertical="center" wrapText="1"/>
    </xf>
    <xf numFmtId="0" fontId="6" fillId="17" borderId="0" xfId="0" applyFont="1" applyFill="1" applyAlignment="1">
      <alignment horizontal="left" vertical="center" wrapText="1"/>
    </xf>
    <xf numFmtId="0" fontId="6" fillId="17" borderId="0" xfId="0" applyFont="1" applyFill="1" applyAlignment="1">
      <alignment horizontal="center" vertical="center" wrapText="1"/>
    </xf>
    <xf numFmtId="9" fontId="13" fillId="17" borderId="0" xfId="0" applyNumberFormat="1" applyFont="1" applyFill="1" applyAlignment="1">
      <alignment horizontal="center" vertical="center" wrapText="1"/>
    </xf>
    <xf numFmtId="0" fontId="6" fillId="17" borderId="0" xfId="0" applyFont="1" applyFill="1" applyAlignment="1">
      <alignment horizontal="left" wrapText="1"/>
    </xf>
    <xf numFmtId="14" fontId="6" fillId="17" borderId="0" xfId="0" applyNumberFormat="1" applyFont="1" applyFill="1" applyAlignment="1">
      <alignment horizontal="center" vertical="center" wrapText="1"/>
    </xf>
    <xf numFmtId="0" fontId="6" fillId="18" borderId="0" xfId="0" applyFont="1" applyFill="1" applyAlignment="1" applyProtection="1">
      <alignment horizontal="center" vertical="center"/>
      <protection locked="0"/>
    </xf>
    <xf numFmtId="0" fontId="6" fillId="18" borderId="0" xfId="0" applyFont="1" applyFill="1" applyAlignment="1" applyProtection="1">
      <alignment horizontal="center" vertical="center" wrapText="1"/>
      <protection locked="0"/>
    </xf>
    <xf numFmtId="0" fontId="6" fillId="18" borderId="0" xfId="0" applyFont="1" applyFill="1" applyAlignment="1">
      <alignment horizontal="center" vertical="center" wrapText="1"/>
    </xf>
    <xf numFmtId="0" fontId="9" fillId="18" borderId="0" xfId="0" applyFont="1" applyFill="1" applyAlignment="1">
      <alignment horizontal="left" vertical="top" wrapText="1"/>
    </xf>
    <xf numFmtId="0" fontId="9" fillId="18" borderId="0" xfId="0" applyFont="1" applyFill="1" applyAlignment="1">
      <alignment vertical="top" wrapText="1"/>
    </xf>
    <xf numFmtId="0" fontId="5" fillId="18" borderId="0" xfId="2" applyFont="1" applyFill="1" applyAlignment="1">
      <alignment vertical="center" wrapText="1"/>
    </xf>
    <xf numFmtId="0" fontId="6" fillId="19" borderId="0" xfId="0" applyFont="1" applyFill="1" applyAlignment="1" applyProtection="1">
      <alignment horizontal="center" vertical="center" wrapText="1"/>
      <protection locked="0"/>
    </xf>
    <xf numFmtId="9" fontId="6" fillId="18" borderId="0" xfId="1" applyFont="1" applyFill="1" applyBorder="1" applyAlignment="1" applyProtection="1">
      <alignment horizontal="center" vertical="center"/>
      <protection locked="0"/>
    </xf>
    <xf numFmtId="14" fontId="5" fillId="18" borderId="0" xfId="2" applyNumberFormat="1" applyFont="1" applyFill="1" applyAlignment="1">
      <alignment vertical="center" wrapText="1"/>
    </xf>
    <xf numFmtId="14" fontId="10" fillId="19" borderId="0" xfId="0" applyNumberFormat="1" applyFont="1" applyFill="1" applyAlignment="1">
      <alignment horizontal="center" vertical="center"/>
    </xf>
    <xf numFmtId="0" fontId="5" fillId="11" borderId="0" xfId="4" applyFont="1" applyFill="1" applyBorder="1" applyAlignment="1" applyProtection="1">
      <alignment horizontal="center" vertical="center" wrapText="1"/>
    </xf>
    <xf numFmtId="14" fontId="6" fillId="12" borderId="0" xfId="0" applyNumberFormat="1" applyFont="1" applyFill="1" applyAlignment="1">
      <alignment horizontal="center" vertical="center"/>
    </xf>
    <xf numFmtId="0" fontId="6" fillId="20" borderId="0" xfId="0" applyFont="1" applyFill="1" applyAlignment="1" applyProtection="1">
      <alignment horizontal="center" vertical="center"/>
      <protection locked="0"/>
    </xf>
    <xf numFmtId="0" fontId="6" fillId="20" borderId="0" xfId="0" applyFont="1" applyFill="1" applyAlignment="1" applyProtection="1">
      <alignment horizontal="center" vertical="center" wrapText="1"/>
      <protection locked="0"/>
    </xf>
    <xf numFmtId="0" fontId="2" fillId="20" borderId="0" xfId="0" applyFont="1" applyFill="1" applyAlignment="1" applyProtection="1">
      <alignment horizontal="center" vertical="center"/>
      <protection locked="0"/>
    </xf>
    <xf numFmtId="0" fontId="5" fillId="20" borderId="0" xfId="4" applyFont="1" applyFill="1" applyBorder="1" applyAlignment="1" applyProtection="1">
      <alignment horizontal="center" vertical="center" wrapText="1"/>
    </xf>
    <xf numFmtId="0" fontId="6" fillId="21" borderId="0" xfId="0" applyFont="1" applyFill="1" applyAlignment="1" applyProtection="1">
      <alignment horizontal="center" vertical="center"/>
      <protection locked="0"/>
    </xf>
    <xf numFmtId="0" fontId="6" fillId="21" borderId="0" xfId="0" applyFont="1" applyFill="1" applyAlignment="1" applyProtection="1">
      <alignment horizontal="center" vertical="center" wrapText="1"/>
      <protection locked="0"/>
    </xf>
    <xf numFmtId="0" fontId="5" fillId="21" borderId="0" xfId="4" applyFont="1" applyFill="1" applyBorder="1" applyAlignment="1" applyProtection="1">
      <alignment horizontal="center" vertical="center" wrapText="1"/>
    </xf>
    <xf numFmtId="0" fontId="9" fillId="21" borderId="0" xfId="0" applyFont="1" applyFill="1" applyAlignment="1">
      <alignment horizontal="justify" vertical="top"/>
    </xf>
    <xf numFmtId="9" fontId="6" fillId="21" borderId="0" xfId="1" applyFont="1" applyFill="1" applyBorder="1" applyAlignment="1" applyProtection="1">
      <alignment horizontal="center" vertical="center"/>
      <protection locked="0"/>
    </xf>
    <xf numFmtId="14" fontId="6" fillId="21" borderId="0" xfId="0" applyNumberFormat="1" applyFont="1" applyFill="1" applyAlignment="1" applyProtection="1">
      <alignment horizontal="center" vertical="center"/>
      <protection locked="0"/>
    </xf>
    <xf numFmtId="0" fontId="13" fillId="10" borderId="0" xfId="0" applyFont="1" applyFill="1" applyAlignment="1">
      <alignment vertical="center"/>
    </xf>
    <xf numFmtId="0" fontId="6" fillId="10" borderId="0" xfId="0" applyFont="1" applyFill="1" applyAlignment="1" applyProtection="1">
      <alignment horizontal="center" vertical="center" wrapText="1"/>
      <protection locked="0"/>
    </xf>
    <xf numFmtId="0" fontId="6" fillId="10" borderId="0" xfId="0" applyFont="1" applyFill="1" applyAlignment="1" applyProtection="1">
      <alignment horizontal="center" vertical="center"/>
      <protection locked="0"/>
    </xf>
    <xf numFmtId="0" fontId="5" fillId="10" borderId="0" xfId="4" applyFont="1" applyFill="1" applyBorder="1" applyAlignment="1" applyProtection="1">
      <alignment horizontal="center" vertical="center" wrapText="1"/>
    </xf>
    <xf numFmtId="0" fontId="13" fillId="10" borderId="0" xfId="0" applyFont="1" applyFill="1" applyAlignment="1">
      <alignment vertical="center" wrapText="1"/>
    </xf>
    <xf numFmtId="0" fontId="13" fillId="10" borderId="0" xfId="0" applyFont="1" applyFill="1" applyAlignment="1">
      <alignment horizontal="center" vertical="center" wrapText="1"/>
    </xf>
    <xf numFmtId="0" fontId="6" fillId="22" borderId="0" xfId="0" applyFont="1" applyFill="1" applyAlignment="1" applyProtection="1">
      <alignment horizontal="center" vertical="center"/>
      <protection locked="0"/>
    </xf>
    <xf numFmtId="0" fontId="6" fillId="22" borderId="0" xfId="0" applyFont="1" applyFill="1" applyAlignment="1" applyProtection="1">
      <alignment horizontal="center" vertical="center" wrapText="1"/>
      <protection locked="0"/>
    </xf>
    <xf numFmtId="0" fontId="6" fillId="22" borderId="0" xfId="0" applyFont="1" applyFill="1" applyAlignment="1">
      <alignment horizontal="center" vertical="center" wrapText="1"/>
    </xf>
    <xf numFmtId="0" fontId="9" fillId="22" borderId="0" xfId="0" applyFont="1" applyFill="1" applyAlignment="1">
      <alignment horizontal="justify" vertical="top"/>
    </xf>
    <xf numFmtId="9" fontId="6" fillId="22" borderId="0" xfId="1" applyFont="1" applyFill="1" applyBorder="1" applyAlignment="1" applyProtection="1">
      <alignment horizontal="center" vertical="center"/>
      <protection locked="0"/>
    </xf>
    <xf numFmtId="0" fontId="9" fillId="22" borderId="0" xfId="0" applyFont="1" applyFill="1" applyAlignment="1">
      <alignment horizontal="justify" vertical="top" wrapText="1"/>
    </xf>
    <xf numFmtId="0" fontId="6" fillId="23" borderId="0" xfId="0" applyFont="1" applyFill="1" applyAlignment="1" applyProtection="1">
      <alignment horizontal="center" vertical="center" wrapText="1"/>
      <protection locked="0"/>
    </xf>
    <xf numFmtId="0" fontId="5" fillId="23" borderId="0" xfId="4" applyFont="1" applyFill="1" applyBorder="1" applyAlignment="1" applyProtection="1">
      <alignment horizontal="center" vertical="center" wrapText="1"/>
    </xf>
    <xf numFmtId="0" fontId="9" fillId="10" borderId="0" xfId="0" applyFont="1" applyFill="1" applyAlignment="1">
      <alignment horizontal="left" vertical="top" wrapText="1"/>
    </xf>
    <xf numFmtId="0" fontId="6" fillId="10" borderId="0" xfId="5" applyFont="1" applyFill="1" applyAlignment="1">
      <alignment horizontal="center" vertical="center" wrapText="1"/>
    </xf>
    <xf numFmtId="9" fontId="6" fillId="10" borderId="0" xfId="1" applyFont="1" applyFill="1" applyBorder="1" applyAlignment="1" applyProtection="1">
      <alignment horizontal="center" vertical="center"/>
      <protection locked="0"/>
    </xf>
    <xf numFmtId="0" fontId="0" fillId="10" borderId="0" xfId="0" applyFill="1"/>
    <xf numFmtId="0" fontId="0" fillId="10" borderId="0" xfId="0" applyFill="1" applyAlignment="1">
      <alignment horizontal="center" vertical="center"/>
    </xf>
    <xf numFmtId="0" fontId="6" fillId="10" borderId="0" xfId="0" applyFont="1" applyFill="1" applyAlignment="1">
      <alignment horizontal="left" vertical="top" wrapText="1"/>
    </xf>
    <xf numFmtId="0" fontId="2" fillId="11" borderId="0" xfId="0" applyFont="1" applyFill="1" applyAlignment="1" applyProtection="1">
      <alignment horizontal="center" vertical="center"/>
      <protection locked="0"/>
    </xf>
    <xf numFmtId="14" fontId="2" fillId="11" borderId="0" xfId="0" applyNumberFormat="1" applyFont="1" applyFill="1" applyAlignment="1" applyProtection="1">
      <alignment horizontal="center" vertical="center"/>
      <protection locked="0"/>
    </xf>
    <xf numFmtId="0" fontId="2" fillId="11" borderId="0" xfId="0" applyFont="1" applyFill="1" applyAlignment="1" applyProtection="1">
      <alignment horizontal="center" vertical="center" wrapText="1"/>
      <protection locked="0"/>
    </xf>
    <xf numFmtId="0" fontId="18" fillId="11" borderId="0" xfId="0" applyFont="1" applyFill="1" applyAlignment="1">
      <alignment vertical="top" wrapText="1"/>
    </xf>
    <xf numFmtId="0" fontId="18" fillId="11" borderId="0" xfId="0" applyFont="1" applyFill="1" applyAlignment="1" applyProtection="1">
      <alignment horizontal="left" vertical="top" wrapText="1"/>
      <protection locked="0"/>
    </xf>
    <xf numFmtId="0" fontId="2" fillId="11" borderId="0" xfId="0" applyFont="1" applyFill="1" applyAlignment="1">
      <alignment vertical="top" wrapText="1"/>
    </xf>
    <xf numFmtId="0" fontId="2" fillId="11" borderId="0" xfId="0" applyFont="1" applyFill="1" applyAlignment="1" applyProtection="1">
      <alignment horizontal="left" vertical="top" wrapText="1"/>
      <protection locked="0"/>
    </xf>
    <xf numFmtId="0" fontId="2" fillId="11" borderId="0" xfId="0" applyFont="1" applyFill="1" applyAlignment="1">
      <alignment horizontal="justify" vertical="top"/>
    </xf>
    <xf numFmtId="0" fontId="18" fillId="11" borderId="0" xfId="0" applyFont="1" applyFill="1" applyAlignment="1" applyProtection="1">
      <alignment horizontal="left" vertical="center" wrapText="1"/>
      <protection locked="0"/>
    </xf>
    <xf numFmtId="0" fontId="13" fillId="11" borderId="0" xfId="0" applyFont="1" applyFill="1" applyAlignment="1" applyProtection="1">
      <alignment horizontal="center" vertical="center"/>
      <protection locked="0"/>
    </xf>
    <xf numFmtId="2" fontId="6" fillId="6" borderId="0" xfId="0" applyNumberFormat="1" applyFont="1" applyFill="1" applyAlignment="1" applyProtection="1">
      <alignment horizontal="center" vertical="center"/>
      <protection locked="0"/>
    </xf>
    <xf numFmtId="0" fontId="6" fillId="14" borderId="0" xfId="0" applyFont="1" applyFill="1" applyAlignment="1" applyProtection="1">
      <alignment horizontal="center" vertical="center"/>
      <protection locked="0"/>
    </xf>
    <xf numFmtId="0" fontId="6" fillId="16" borderId="0" xfId="0" applyFont="1" applyFill="1" applyAlignment="1">
      <alignment horizontal="center" vertical="center" wrapText="1"/>
    </xf>
    <xf numFmtId="0" fontId="6" fillId="6" borderId="0" xfId="0" applyFont="1" applyFill="1" applyAlignment="1">
      <alignment wrapText="1"/>
    </xf>
    <xf numFmtId="0" fontId="6" fillId="0" borderId="0" xfId="0" applyFont="1" applyAlignment="1">
      <alignment vertical="center" wrapText="1"/>
    </xf>
    <xf numFmtId="14" fontId="6" fillId="3" borderId="0" xfId="0" applyNumberFormat="1" applyFont="1" applyFill="1" applyAlignment="1" applyProtection="1">
      <alignment horizontal="center" vertical="center"/>
      <protection locked="0"/>
    </xf>
    <xf numFmtId="0" fontId="6" fillId="16" borderId="0" xfId="0" applyFont="1" applyFill="1" applyAlignment="1">
      <alignment wrapText="1"/>
    </xf>
    <xf numFmtId="2" fontId="6" fillId="3" borderId="0" xfId="0" applyNumberFormat="1" applyFont="1" applyFill="1" applyAlignment="1" applyProtection="1">
      <alignment horizontal="center" vertical="center"/>
      <protection locked="0"/>
    </xf>
    <xf numFmtId="14" fontId="6" fillId="12" borderId="0" xfId="0" applyNumberFormat="1" applyFont="1" applyFill="1" applyAlignment="1" applyProtection="1">
      <alignment horizontal="center" vertical="center" wrapText="1"/>
      <protection locked="0"/>
    </xf>
    <xf numFmtId="0" fontId="13" fillId="12" borderId="0" xfId="0" applyFont="1" applyFill="1" applyAlignment="1">
      <alignment horizontal="center" vertical="center"/>
    </xf>
    <xf numFmtId="2" fontId="6" fillId="12" borderId="0" xfId="0" applyNumberFormat="1" applyFont="1" applyFill="1" applyAlignment="1" applyProtection="1">
      <alignment horizontal="center" vertical="center"/>
      <protection locked="0"/>
    </xf>
    <xf numFmtId="14" fontId="6" fillId="0" borderId="0" xfId="0" applyNumberFormat="1" applyFont="1" applyAlignment="1">
      <alignment horizontal="center" vertical="center"/>
    </xf>
    <xf numFmtId="9" fontId="6" fillId="0" borderId="0" xfId="1" applyFont="1" applyFill="1" applyBorder="1" applyAlignment="1" applyProtection="1">
      <alignment horizontal="center" vertical="center"/>
      <protection locked="0"/>
    </xf>
    <xf numFmtId="14" fontId="6" fillId="0" borderId="0" xfId="0" applyNumberFormat="1" applyFont="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9" fontId="6" fillId="0" borderId="0" xfId="0" applyNumberFormat="1" applyFont="1" applyAlignment="1" applyProtection="1">
      <alignment horizontal="center" vertical="center" wrapText="1"/>
      <protection locked="0"/>
    </xf>
    <xf numFmtId="2" fontId="6" fillId="0" borderId="0" xfId="0" applyNumberFormat="1" applyFont="1" applyAlignment="1" applyProtection="1">
      <alignment horizontal="center" vertical="center"/>
      <protection locked="0"/>
    </xf>
    <xf numFmtId="9" fontId="6" fillId="0" borderId="0" xfId="0" applyNumberFormat="1" applyFont="1" applyAlignment="1" applyProtection="1">
      <alignment horizontal="center" vertical="center"/>
      <protection locked="0"/>
    </xf>
    <xf numFmtId="0" fontId="6" fillId="15" borderId="0" xfId="0" applyFont="1" applyFill="1" applyAlignment="1">
      <alignment horizontal="center" vertical="center" wrapText="1"/>
    </xf>
    <xf numFmtId="0" fontId="6"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10" fillId="0" borderId="0" xfId="0" applyFont="1" applyAlignment="1">
      <alignment horizontal="center" wrapText="1"/>
    </xf>
    <xf numFmtId="0" fontId="6" fillId="16" borderId="0" xfId="0" applyFont="1" applyFill="1" applyAlignment="1" applyProtection="1">
      <alignment horizontal="center" vertical="center" wrapText="1"/>
      <protection locked="0"/>
    </xf>
    <xf numFmtId="0" fontId="6" fillId="0" borderId="0" xfId="0" applyFont="1"/>
    <xf numFmtId="0" fontId="13" fillId="0" borderId="0" xfId="0" applyFont="1" applyAlignment="1">
      <alignment vertical="center" wrapText="1"/>
    </xf>
    <xf numFmtId="0" fontId="6" fillId="0" borderId="0" xfId="0" applyFont="1" applyAlignment="1" applyProtection="1">
      <alignment horizontal="center" vertical="center" wrapText="1"/>
      <protection locked="0"/>
    </xf>
    <xf numFmtId="0" fontId="6" fillId="15" borderId="0" xfId="0" applyFont="1" applyFill="1" applyAlignment="1" applyProtection="1">
      <alignment horizontal="center" vertical="center" wrapText="1"/>
      <protection locked="0"/>
    </xf>
    <xf numFmtId="0" fontId="13" fillId="11" borderId="0" xfId="0" applyFont="1" applyFill="1" applyAlignment="1">
      <alignment horizontal="justify" vertical="center" wrapText="1"/>
    </xf>
    <xf numFmtId="9" fontId="13" fillId="11" borderId="0" xfId="1" applyFont="1" applyFill="1" applyBorder="1" applyAlignment="1" applyProtection="1">
      <alignment horizontal="center" vertical="center"/>
      <protection locked="0"/>
    </xf>
    <xf numFmtId="0" fontId="20" fillId="11" borderId="0" xfId="0" applyFont="1" applyFill="1" applyAlignment="1" applyProtection="1">
      <alignment horizontal="center" vertical="center" wrapText="1"/>
      <protection locked="0"/>
    </xf>
    <xf numFmtId="14" fontId="13" fillId="11" borderId="0" xfId="0" applyNumberFormat="1" applyFont="1" applyFill="1" applyAlignment="1" applyProtection="1">
      <alignment horizontal="center" vertical="center"/>
      <protection locked="0"/>
    </xf>
    <xf numFmtId="0" fontId="13" fillId="11" borderId="0" xfId="0" applyFont="1" applyFill="1" applyAlignment="1">
      <alignment horizontal="center" vertical="center" wrapText="1"/>
    </xf>
    <xf numFmtId="0" fontId="14" fillId="11" borderId="0" xfId="0" applyFont="1" applyFill="1" applyAlignment="1">
      <alignment horizontal="justify" vertical="center" wrapText="1"/>
    </xf>
    <xf numFmtId="0" fontId="13" fillId="0" borderId="0" xfId="0" applyFont="1" applyAlignment="1">
      <alignment vertical="center"/>
    </xf>
    <xf numFmtId="14" fontId="10" fillId="18" borderId="0" xfId="0" applyNumberFormat="1" applyFont="1" applyFill="1" applyAlignment="1">
      <alignment horizontal="center" vertical="center" wrapText="1"/>
    </xf>
    <xf numFmtId="14" fontId="13" fillId="18" borderId="0" xfId="0" applyNumberFormat="1" applyFont="1" applyFill="1" applyAlignment="1" applyProtection="1">
      <alignment horizontal="center" vertical="center"/>
      <protection locked="0"/>
    </xf>
    <xf numFmtId="0" fontId="13" fillId="18" borderId="0" xfId="0" applyFont="1" applyFill="1" applyAlignment="1" applyProtection="1">
      <alignment horizontal="center" vertical="center"/>
      <protection locked="0"/>
    </xf>
    <xf numFmtId="2" fontId="6" fillId="18" borderId="0" xfId="0" applyNumberFormat="1" applyFont="1" applyFill="1" applyAlignment="1" applyProtection="1">
      <alignment horizontal="center" vertical="center"/>
      <protection locked="0"/>
    </xf>
    <xf numFmtId="9" fontId="6" fillId="18" borderId="0" xfId="0" applyNumberFormat="1" applyFont="1" applyFill="1" applyAlignment="1" applyProtection="1">
      <alignment horizontal="center" vertical="center"/>
      <protection locked="0"/>
    </xf>
    <xf numFmtId="0" fontId="13" fillId="16" borderId="0" xfId="0" applyFont="1" applyFill="1" applyAlignment="1">
      <alignment horizontal="center" vertical="center" wrapText="1"/>
    </xf>
    <xf numFmtId="0" fontId="13" fillId="27" borderId="0" xfId="0" applyFont="1" applyFill="1" applyAlignment="1">
      <alignment horizontal="center" vertical="center" wrapText="1"/>
    </xf>
    <xf numFmtId="0" fontId="6" fillId="10" borderId="0" xfId="0" applyFont="1" applyFill="1" applyAlignment="1">
      <alignment horizontal="center" vertical="center"/>
    </xf>
    <xf numFmtId="0" fontId="13" fillId="21" borderId="0" xfId="0" applyFont="1" applyFill="1" applyAlignment="1" applyProtection="1">
      <alignment horizontal="center" vertical="center" wrapText="1"/>
      <protection locked="0"/>
    </xf>
    <xf numFmtId="9" fontId="13" fillId="10" borderId="0" xfId="0" applyNumberFormat="1" applyFont="1" applyFill="1" applyAlignment="1">
      <alignment horizontal="center" vertical="center" wrapText="1"/>
    </xf>
    <xf numFmtId="14" fontId="13" fillId="10" borderId="0" xfId="0" applyNumberFormat="1" applyFont="1" applyFill="1" applyAlignment="1">
      <alignment vertical="center"/>
    </xf>
    <xf numFmtId="14" fontId="13" fillId="15" borderId="0" xfId="0" applyNumberFormat="1" applyFont="1" applyFill="1" applyAlignment="1">
      <alignment vertical="center"/>
    </xf>
    <xf numFmtId="0" fontId="6" fillId="0" borderId="0" xfId="0" applyFont="1" applyAlignment="1" applyProtection="1">
      <alignment horizontal="center" vertical="top" wrapText="1"/>
      <protection locked="0"/>
    </xf>
    <xf numFmtId="2" fontId="6" fillId="13" borderId="0" xfId="0" applyNumberFormat="1" applyFont="1" applyFill="1" applyAlignment="1" applyProtection="1">
      <alignment horizontal="center" vertical="center"/>
      <protection locked="0"/>
    </xf>
    <xf numFmtId="9" fontId="6" fillId="13" borderId="0" xfId="0" applyNumberFormat="1" applyFont="1" applyFill="1" applyAlignment="1" applyProtection="1">
      <alignment horizontal="center" vertical="center"/>
      <protection locked="0"/>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top" wrapText="1"/>
    </xf>
    <xf numFmtId="0" fontId="13" fillId="12" borderId="0" xfId="0" applyFont="1" applyFill="1" applyAlignment="1">
      <alignment vertical="center" wrapText="1"/>
    </xf>
    <xf numFmtId="9" fontId="2" fillId="28" borderId="0" xfId="1" applyFont="1" applyFill="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3" fillId="4" borderId="0" xfId="0" applyFont="1" applyFill="1" applyAlignment="1" applyProtection="1">
      <alignment horizontal="center" vertical="center"/>
      <protection locked="0"/>
    </xf>
    <xf numFmtId="0" fontId="13" fillId="28" borderId="0" xfId="0" applyFont="1" applyFill="1" applyAlignment="1" applyProtection="1">
      <alignment horizontal="center" vertical="center"/>
      <protection locked="0"/>
    </xf>
    <xf numFmtId="14" fontId="6" fillId="0" borderId="0" xfId="0" applyNumberFormat="1" applyFont="1" applyAlignment="1">
      <alignment horizontal="center" vertical="center" wrapText="1"/>
    </xf>
    <xf numFmtId="0" fontId="7" fillId="15" borderId="0" xfId="0" applyFont="1" applyFill="1" applyAlignment="1">
      <alignment horizontal="center" vertical="center" wrapText="1"/>
    </xf>
    <xf numFmtId="0" fontId="5" fillId="0" borderId="0" xfId="0" applyFont="1" applyAlignment="1" applyProtection="1">
      <alignment horizontal="center" vertical="center"/>
      <protection locked="0"/>
    </xf>
    <xf numFmtId="0" fontId="6" fillId="0" borderId="0" xfId="0" applyFont="1" applyAlignment="1">
      <alignment wrapText="1"/>
    </xf>
    <xf numFmtId="9" fontId="6" fillId="0" borderId="0" xfId="1" applyFont="1" applyBorder="1" applyAlignment="1" applyProtection="1">
      <alignment horizontal="center" vertical="center"/>
      <protection locked="0"/>
    </xf>
    <xf numFmtId="0" fontId="13" fillId="16" borderId="0" xfId="0" applyFont="1" applyFill="1" applyAlignment="1">
      <alignment vertical="center" wrapText="1"/>
    </xf>
    <xf numFmtId="0" fontId="6" fillId="0" borderId="0" xfId="0" applyFont="1" applyAlignment="1">
      <alignment vertical="top" wrapText="1"/>
    </xf>
    <xf numFmtId="0" fontId="6" fillId="16" borderId="0" xfId="0" applyFont="1" applyFill="1" applyAlignment="1" applyProtection="1">
      <alignment vertical="top" wrapText="1"/>
      <protection locked="0"/>
    </xf>
    <xf numFmtId="2" fontId="6" fillId="0" borderId="0" xfId="0" applyNumberFormat="1" applyFont="1" applyAlignment="1">
      <alignment horizontal="center" vertical="center" wrapText="1"/>
    </xf>
    <xf numFmtId="0" fontId="7" fillId="16" borderId="0" xfId="0" applyFont="1" applyFill="1" applyAlignment="1">
      <alignment horizontal="center" vertical="center" wrapText="1"/>
    </xf>
    <xf numFmtId="14" fontId="6" fillId="10" borderId="0" xfId="0" applyNumberFormat="1" applyFont="1" applyFill="1" applyAlignment="1" applyProtection="1">
      <alignment horizontal="center" vertical="center"/>
      <protection locked="0"/>
    </xf>
    <xf numFmtId="0" fontId="6" fillId="10" borderId="0" xfId="0" applyFont="1" applyFill="1" applyAlignment="1">
      <alignment horizontal="center" vertical="center" wrapText="1"/>
    </xf>
    <xf numFmtId="0" fontId="6" fillId="10" borderId="0" xfId="0" applyFont="1" applyFill="1" applyAlignment="1">
      <alignment vertical="top" wrapText="1"/>
    </xf>
    <xf numFmtId="0" fontId="6" fillId="10" borderId="0" xfId="0" applyFont="1" applyFill="1" applyAlignment="1">
      <alignment vertical="center" wrapText="1"/>
    </xf>
    <xf numFmtId="0" fontId="13" fillId="10" borderId="0" xfId="0" applyFont="1" applyFill="1" applyAlignment="1">
      <alignment horizontal="center" vertical="center"/>
    </xf>
    <xf numFmtId="0" fontId="23" fillId="16" borderId="0" xfId="0" applyFont="1" applyFill="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13" fillId="0" borderId="0" xfId="0" applyFont="1" applyAlignment="1" applyProtection="1">
      <alignment horizontal="left" vertical="center" wrapText="1"/>
      <protection locked="0"/>
    </xf>
    <xf numFmtId="0" fontId="23" fillId="14" borderId="0" xfId="0" applyFont="1" applyFill="1" applyAlignment="1">
      <alignment horizontal="justify" vertical="center" wrapText="1"/>
    </xf>
    <xf numFmtId="0" fontId="12" fillId="15"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justify" vertical="center" wrapText="1"/>
    </xf>
    <xf numFmtId="0" fontId="2" fillId="0" borderId="0" xfId="0" applyFont="1" applyAlignment="1" applyProtection="1">
      <alignment horizontal="center" vertical="center" wrapText="1"/>
      <protection locked="0"/>
    </xf>
    <xf numFmtId="0" fontId="2" fillId="0" borderId="0" xfId="0" applyFont="1" applyAlignment="1">
      <alignment horizontal="justify" vertical="top" wrapText="1"/>
    </xf>
    <xf numFmtId="0" fontId="6" fillId="0" borderId="0" xfId="0" applyFont="1" applyAlignment="1" applyProtection="1">
      <alignment horizontal="left" vertical="center" wrapText="1"/>
      <protection locked="0"/>
    </xf>
    <xf numFmtId="0" fontId="2" fillId="0" borderId="0" xfId="0" applyFont="1" applyAlignment="1">
      <alignment horizontal="center" vertical="center" wrapText="1"/>
    </xf>
    <xf numFmtId="0" fontId="5" fillId="0" borderId="0" xfId="0" applyFont="1" applyAlignment="1" applyProtection="1">
      <alignment horizontal="left" vertical="center" wrapText="1"/>
      <protection locked="0"/>
    </xf>
    <xf numFmtId="0" fontId="13" fillId="0" borderId="0" xfId="0" applyFont="1" applyAlignment="1">
      <alignment horizontal="center" vertical="center" wrapText="1"/>
    </xf>
    <xf numFmtId="0" fontId="13" fillId="0" borderId="0" xfId="0" applyFont="1" applyAlignment="1">
      <alignment horizontal="left" vertical="center" wrapText="1"/>
    </xf>
    <xf numFmtId="14" fontId="13" fillId="0" borderId="0" xfId="0" applyNumberFormat="1" applyFont="1" applyAlignment="1">
      <alignment vertical="center" wrapText="1"/>
    </xf>
    <xf numFmtId="0" fontId="21" fillId="0" borderId="0" xfId="0" applyFont="1" applyAlignment="1">
      <alignment horizontal="left" vertical="center" wrapText="1"/>
    </xf>
    <xf numFmtId="0" fontId="20" fillId="0" borderId="0" xfId="0" applyFont="1" applyAlignment="1">
      <alignment horizontal="center" vertical="center" wrapText="1"/>
    </xf>
    <xf numFmtId="0" fontId="12" fillId="12" borderId="0" xfId="0" applyFont="1" applyFill="1" applyAlignment="1">
      <alignment horizontal="center" vertical="center" wrapText="1"/>
    </xf>
    <xf numFmtId="0" fontId="7" fillId="18" borderId="0" xfId="0" applyFont="1" applyFill="1" applyAlignment="1" applyProtection="1">
      <alignment horizontal="center" vertical="center" wrapText="1"/>
      <protection locked="0"/>
    </xf>
    <xf numFmtId="0" fontId="24" fillId="0" borderId="0" xfId="0" applyFont="1" applyAlignment="1">
      <alignment horizontal="left" vertical="top" wrapText="1"/>
    </xf>
    <xf numFmtId="14" fontId="13" fillId="15" borderId="0" xfId="0" applyNumberFormat="1" applyFont="1" applyFill="1" applyAlignment="1">
      <alignment vertical="center" wrapText="1"/>
    </xf>
    <xf numFmtId="14" fontId="10" fillId="17" borderId="0" xfId="0" applyNumberFormat="1" applyFont="1" applyFill="1" applyAlignment="1">
      <alignment horizontal="center" vertical="center" wrapText="1"/>
    </xf>
    <xf numFmtId="14" fontId="6" fillId="17" borderId="0" xfId="0" applyNumberFormat="1" applyFont="1" applyFill="1" applyAlignment="1" applyProtection="1">
      <alignment horizontal="center" vertical="center"/>
      <protection locked="0"/>
    </xf>
    <xf numFmtId="2" fontId="6" fillId="17" borderId="0" xfId="0" applyNumberFormat="1" applyFont="1" applyFill="1" applyAlignment="1" applyProtection="1">
      <alignment horizontal="center" vertical="center"/>
      <protection locked="0"/>
    </xf>
    <xf numFmtId="9" fontId="6" fillId="17" borderId="0" xfId="0" applyNumberFormat="1" applyFont="1" applyFill="1" applyAlignment="1" applyProtection="1">
      <alignment horizontal="center" vertical="center"/>
      <protection locked="0"/>
    </xf>
    <xf numFmtId="0" fontId="6" fillId="25" borderId="0" xfId="0" applyFont="1" applyFill="1" applyAlignment="1" applyProtection="1">
      <alignment horizontal="center" vertical="center" wrapText="1"/>
      <protection locked="0"/>
    </xf>
    <xf numFmtId="0" fontId="6" fillId="25" borderId="0" xfId="0" applyFont="1" applyFill="1" applyAlignment="1" applyProtection="1">
      <alignment horizontal="center" vertical="center"/>
      <protection locked="0"/>
    </xf>
    <xf numFmtId="0" fontId="6" fillId="25" borderId="0" xfId="0" applyFont="1" applyFill="1" applyAlignment="1">
      <alignment horizontal="center" vertical="center" wrapText="1"/>
    </xf>
    <xf numFmtId="0" fontId="9" fillId="25" borderId="0" xfId="0" applyFont="1" applyFill="1" applyAlignment="1">
      <alignment horizontal="left" vertical="top" wrapText="1"/>
    </xf>
    <xf numFmtId="0" fontId="9" fillId="25" borderId="0" xfId="0" applyFont="1" applyFill="1" applyAlignment="1">
      <alignment vertical="top" wrapText="1"/>
    </xf>
    <xf numFmtId="9" fontId="6" fillId="25" borderId="0" xfId="1" applyFont="1" applyFill="1" applyBorder="1" applyAlignment="1" applyProtection="1">
      <alignment horizontal="center" vertical="center"/>
      <protection locked="0"/>
    </xf>
    <xf numFmtId="14" fontId="5" fillId="25" borderId="0" xfId="2" applyNumberFormat="1" applyFont="1" applyFill="1" applyAlignment="1">
      <alignment vertical="center" wrapText="1"/>
    </xf>
    <xf numFmtId="14" fontId="10" fillId="25" borderId="0" xfId="0" applyNumberFormat="1" applyFont="1" applyFill="1" applyAlignment="1">
      <alignment horizontal="center" vertical="center" wrapText="1"/>
    </xf>
    <xf numFmtId="0" fontId="5" fillId="25" borderId="0" xfId="2" applyFont="1" applyFill="1" applyAlignment="1">
      <alignment horizontal="center" vertical="center" wrapText="1"/>
    </xf>
    <xf numFmtId="14" fontId="5" fillId="25" borderId="0" xfId="0" applyNumberFormat="1" applyFont="1" applyFill="1" applyAlignment="1">
      <alignment horizontal="center" vertical="center"/>
    </xf>
    <xf numFmtId="0" fontId="6" fillId="20" borderId="1" xfId="0" applyFont="1" applyFill="1" applyBorder="1" applyAlignment="1" applyProtection="1">
      <alignment horizontal="center" vertical="center" wrapText="1"/>
      <protection locked="0"/>
    </xf>
    <xf numFmtId="0" fontId="9" fillId="20" borderId="1" xfId="0" applyFont="1" applyFill="1" applyBorder="1" applyAlignment="1">
      <alignment horizontal="center" vertical="center" wrapText="1"/>
    </xf>
    <xf numFmtId="0" fontId="9" fillId="20" borderId="1" xfId="0" applyFont="1" applyFill="1" applyBorder="1" applyAlignment="1">
      <alignment horizontal="center" vertical="center"/>
    </xf>
    <xf numFmtId="0" fontId="9" fillId="20" borderId="1" xfId="0" applyFont="1" applyFill="1" applyBorder="1" applyAlignment="1">
      <alignment horizontal="justify" vertical="top" wrapText="1"/>
    </xf>
    <xf numFmtId="9" fontId="6" fillId="20" borderId="1" xfId="1" applyFont="1" applyFill="1" applyBorder="1" applyAlignment="1" applyProtection="1">
      <alignment horizontal="center" vertical="center"/>
      <protection locked="0"/>
    </xf>
    <xf numFmtId="0" fontId="9" fillId="20" borderId="1" xfId="0" applyFont="1" applyFill="1" applyBorder="1" applyAlignment="1">
      <alignment horizontal="justify" vertical="top"/>
    </xf>
    <xf numFmtId="0" fontId="9" fillId="20" borderId="1" xfId="0" applyFont="1" applyFill="1" applyBorder="1" applyAlignment="1">
      <alignment horizontal="right" vertical="top"/>
    </xf>
    <xf numFmtId="14" fontId="5" fillId="20" borderId="1" xfId="0" applyNumberFormat="1" applyFont="1" applyFill="1" applyBorder="1" applyAlignment="1">
      <alignment horizontal="center" vertical="center"/>
    </xf>
    <xf numFmtId="0" fontId="9" fillId="20" borderId="1" xfId="0" applyFont="1" applyFill="1" applyBorder="1" applyAlignment="1">
      <alignment vertical="center" wrapText="1"/>
    </xf>
    <xf numFmtId="0" fontId="13" fillId="2" borderId="1" xfId="0" applyFont="1" applyFill="1" applyBorder="1" applyAlignment="1">
      <alignment vertical="top"/>
    </xf>
    <xf numFmtId="0" fontId="13" fillId="20" borderId="1" xfId="0" applyFont="1" applyFill="1" applyBorder="1" applyAlignment="1">
      <alignment horizontal="right" vertical="top" wrapText="1"/>
    </xf>
    <xf numFmtId="0" fontId="13" fillId="20" borderId="1" xfId="0" applyFont="1" applyFill="1" applyBorder="1" applyAlignment="1">
      <alignment vertical="top"/>
    </xf>
    <xf numFmtId="0" fontId="13" fillId="20" borderId="1" xfId="0" applyFont="1" applyFill="1" applyBorder="1" applyAlignment="1">
      <alignment horizontal="center" vertical="top"/>
    </xf>
    <xf numFmtId="0" fontId="10" fillId="16" borderId="1" xfId="0" applyFont="1" applyFill="1" applyBorder="1" applyAlignment="1">
      <alignment horizontal="justify" vertical="top"/>
    </xf>
    <xf numFmtId="0" fontId="9" fillId="2" borderId="1" xfId="0" applyFont="1" applyFill="1" applyBorder="1" applyAlignment="1">
      <alignment horizontal="justify" vertical="top"/>
    </xf>
    <xf numFmtId="0" fontId="0" fillId="20" borderId="1" xfId="0" applyFill="1" applyBorder="1"/>
    <xf numFmtId="0" fontId="9" fillId="16" borderId="1" xfId="0" applyFont="1" applyFill="1" applyBorder="1" applyAlignment="1">
      <alignment horizontal="justify" vertical="top"/>
    </xf>
    <xf numFmtId="0" fontId="13" fillId="0" borderId="1" xfId="0" applyFont="1" applyBorder="1" applyAlignment="1" applyProtection="1">
      <alignment horizontal="center" vertical="center"/>
      <protection locked="0"/>
    </xf>
    <xf numFmtId="14" fontId="5" fillId="20" borderId="1" xfId="0" applyNumberFormat="1" applyFont="1" applyFill="1" applyBorder="1" applyAlignment="1">
      <alignment horizontal="center" vertical="center" wrapText="1"/>
    </xf>
    <xf numFmtId="14" fontId="5" fillId="15" borderId="5" xfId="0" applyNumberFormat="1" applyFont="1" applyFill="1" applyBorder="1" applyAlignment="1">
      <alignment horizontal="center" vertical="center"/>
    </xf>
    <xf numFmtId="14" fontId="6" fillId="0" borderId="0" xfId="0" applyNumberFormat="1" applyFont="1" applyAlignment="1" applyProtection="1">
      <alignment horizontal="center" vertical="center"/>
      <protection locked="0"/>
    </xf>
    <xf numFmtId="0" fontId="13" fillId="16" borderId="0" xfId="0" applyFont="1" applyFill="1" applyAlignment="1" applyProtection="1">
      <alignment horizontal="center" vertical="center" wrapText="1"/>
      <protection locked="0"/>
    </xf>
    <xf numFmtId="0" fontId="27" fillId="16" borderId="0" xfId="0" applyFont="1" applyFill="1" applyAlignment="1" applyProtection="1">
      <alignment horizontal="justify" vertical="center" wrapText="1"/>
      <protection locked="0"/>
    </xf>
    <xf numFmtId="0" fontId="27" fillId="0" borderId="0" xfId="0" applyFont="1" applyAlignment="1">
      <alignment horizontal="justify" vertical="center" wrapText="1"/>
    </xf>
    <xf numFmtId="0" fontId="13" fillId="24" borderId="0" xfId="0" applyFont="1" applyFill="1" applyAlignment="1" applyProtection="1">
      <alignment horizontal="center" vertical="center" wrapText="1"/>
      <protection locked="0"/>
    </xf>
    <xf numFmtId="0" fontId="27" fillId="0" borderId="0" xfId="0" applyFont="1" applyAlignment="1">
      <alignment horizontal="justify" vertical="center"/>
    </xf>
    <xf numFmtId="0" fontId="13" fillId="15" borderId="0" xfId="0" applyFont="1" applyFill="1" applyAlignment="1" applyProtection="1">
      <alignment horizontal="center" vertical="center" wrapText="1"/>
      <protection locked="0"/>
    </xf>
    <xf numFmtId="0" fontId="27" fillId="16" borderId="0" xfId="0" applyFont="1" applyFill="1" applyAlignment="1">
      <alignment horizontal="justify" vertical="center"/>
    </xf>
    <xf numFmtId="0" fontId="13" fillId="23" borderId="0" xfId="0" applyFont="1" applyFill="1" applyAlignment="1">
      <alignment vertical="center"/>
    </xf>
    <xf numFmtId="0" fontId="13" fillId="23" borderId="0" xfId="0" applyFont="1" applyFill="1" applyAlignment="1" applyProtection="1">
      <alignment horizontal="center" vertical="center"/>
      <protection locked="0"/>
    </xf>
    <xf numFmtId="0" fontId="23" fillId="23" borderId="1" xfId="0" applyFont="1" applyFill="1" applyBorder="1" applyAlignment="1" applyProtection="1">
      <alignment horizontal="left" vertical="center" wrapText="1"/>
      <protection locked="0"/>
    </xf>
    <xf numFmtId="0" fontId="23" fillId="23" borderId="1" xfId="0" applyFont="1" applyFill="1" applyBorder="1" applyAlignment="1" applyProtection="1">
      <alignment horizontal="center" vertical="center" wrapText="1"/>
      <protection locked="0"/>
    </xf>
    <xf numFmtId="0" fontId="2" fillId="23" borderId="0" xfId="0" applyFont="1" applyFill="1" applyAlignment="1" applyProtection="1">
      <alignment horizontal="center" vertical="center" wrapText="1"/>
      <protection locked="0"/>
    </xf>
    <xf numFmtId="9" fontId="2" fillId="23" borderId="0" xfId="0" applyNumberFormat="1" applyFont="1" applyFill="1" applyAlignment="1" applyProtection="1">
      <alignment horizontal="center" vertical="center" wrapText="1"/>
      <protection locked="0"/>
    </xf>
    <xf numFmtId="9" fontId="2" fillId="23" borderId="0" xfId="1" applyFont="1" applyFill="1" applyBorder="1" applyAlignment="1" applyProtection="1">
      <alignment horizontal="center" vertical="center" wrapText="1"/>
      <protection locked="0"/>
    </xf>
    <xf numFmtId="0" fontId="22" fillId="23" borderId="0" xfId="0" applyFont="1" applyFill="1" applyAlignment="1" applyProtection="1">
      <alignment horizontal="center" vertical="center" wrapText="1"/>
      <protection locked="0"/>
    </xf>
    <xf numFmtId="14" fontId="2" fillId="23" borderId="0" xfId="0" applyNumberFormat="1" applyFont="1" applyFill="1" applyAlignment="1" applyProtection="1">
      <alignment horizontal="center" vertical="center" wrapText="1"/>
      <protection locked="0"/>
    </xf>
    <xf numFmtId="0" fontId="2" fillId="23" borderId="1" xfId="0" applyFont="1" applyFill="1" applyBorder="1" applyAlignment="1" applyProtection="1">
      <alignment horizontal="left" vertical="top" wrapText="1"/>
      <protection locked="0"/>
    </xf>
    <xf numFmtId="9" fontId="23" fillId="23" borderId="0" xfId="0" applyNumberFormat="1" applyFont="1" applyFill="1" applyAlignment="1" applyProtection="1">
      <alignment horizontal="center" vertical="center" wrapText="1"/>
      <protection locked="0"/>
    </xf>
    <xf numFmtId="0" fontId="2" fillId="23" borderId="1" xfId="0" applyFont="1" applyFill="1" applyBorder="1" applyAlignment="1">
      <alignment horizontal="justify" vertical="top" wrapText="1"/>
    </xf>
    <xf numFmtId="0" fontId="23" fillId="23" borderId="1" xfId="0" applyFont="1" applyFill="1" applyBorder="1" applyAlignment="1" applyProtection="1">
      <alignment horizontal="justify" vertical="center" wrapText="1"/>
      <protection locked="0"/>
    </xf>
    <xf numFmtId="0" fontId="23" fillId="23" borderId="0" xfId="0" applyFont="1" applyFill="1" applyAlignment="1" applyProtection="1">
      <alignment horizontal="center" vertical="center" wrapText="1"/>
      <protection locked="0"/>
    </xf>
    <xf numFmtId="0" fontId="2" fillId="23" borderId="1" xfId="0" applyFont="1" applyFill="1" applyBorder="1" applyAlignment="1" applyProtection="1">
      <alignment horizontal="center" vertical="center" wrapText="1"/>
      <protection locked="0"/>
    </xf>
    <xf numFmtId="14" fontId="5" fillId="15" borderId="0" xfId="0" applyNumberFormat="1" applyFont="1" applyFill="1" applyAlignment="1" applyProtection="1">
      <alignment horizontal="center" vertical="center" wrapText="1"/>
      <protection locked="0"/>
    </xf>
    <xf numFmtId="14" fontId="6" fillId="15" borderId="0" xfId="0" applyNumberFormat="1" applyFont="1" applyFill="1" applyAlignment="1" applyProtection="1">
      <alignment horizontal="center" vertical="center"/>
      <protection locked="0"/>
    </xf>
    <xf numFmtId="14" fontId="13" fillId="15" borderId="0" xfId="0" applyNumberFormat="1" applyFont="1" applyFill="1" applyAlignment="1" applyProtection="1">
      <alignment horizontal="center" vertical="center"/>
      <protection locked="0"/>
    </xf>
    <xf numFmtId="0" fontId="2" fillId="26" borderId="0" xfId="0" applyFont="1" applyFill="1" applyAlignment="1" applyProtection="1">
      <alignment horizontal="center" vertical="center"/>
      <protection locked="0"/>
    </xf>
    <xf numFmtId="14" fontId="2" fillId="26" borderId="0" xfId="0" applyNumberFormat="1" applyFont="1" applyFill="1" applyAlignment="1" applyProtection="1">
      <alignment horizontal="center" vertical="center"/>
      <protection locked="0"/>
    </xf>
    <xf numFmtId="0" fontId="2" fillId="26" borderId="0" xfId="0" applyFont="1" applyFill="1" applyAlignment="1" applyProtection="1">
      <alignment horizontal="center" vertical="center" wrapText="1"/>
      <protection locked="0"/>
    </xf>
    <xf numFmtId="0" fontId="5" fillId="26" borderId="0" xfId="4" applyFont="1" applyFill="1" applyBorder="1" applyAlignment="1" applyProtection="1">
      <alignment horizontal="center" vertical="center" wrapText="1"/>
    </xf>
    <xf numFmtId="0" fontId="13" fillId="26" borderId="0" xfId="0" applyFont="1" applyFill="1" applyAlignment="1" applyProtection="1">
      <alignment horizontal="center" vertical="center"/>
      <protection locked="0"/>
    </xf>
    <xf numFmtId="0" fontId="2" fillId="26" borderId="1" xfId="0" applyFont="1" applyFill="1" applyBorder="1" applyAlignment="1" applyProtection="1">
      <alignment horizontal="center" vertical="center" wrapText="1"/>
      <protection locked="0"/>
    </xf>
    <xf numFmtId="9" fontId="2" fillId="26" borderId="0" xfId="1" applyFont="1" applyFill="1" applyBorder="1" applyAlignment="1" applyProtection="1">
      <alignment horizontal="center" vertical="center"/>
      <protection locked="0"/>
    </xf>
    <xf numFmtId="0" fontId="22" fillId="26" borderId="0" xfId="0" applyFont="1" applyFill="1" applyAlignment="1" applyProtection="1">
      <alignment horizontal="center" vertical="center" wrapText="1"/>
      <protection locked="0"/>
    </xf>
    <xf numFmtId="0" fontId="2" fillId="26" borderId="2" xfId="0" applyFont="1" applyFill="1" applyBorder="1" applyAlignment="1" applyProtection="1">
      <alignment horizontal="center" vertical="center" wrapText="1"/>
      <protection locked="0"/>
    </xf>
    <xf numFmtId="0" fontId="2" fillId="28" borderId="1" xfId="0" applyFont="1" applyFill="1" applyBorder="1" applyAlignment="1" applyProtection="1">
      <alignment horizontal="center" vertical="center" wrapText="1"/>
      <protection locked="0"/>
    </xf>
    <xf numFmtId="0" fontId="2" fillId="28" borderId="1" xfId="0" applyFont="1" applyFill="1" applyBorder="1" applyAlignment="1" applyProtection="1">
      <alignment horizontal="center" vertical="top" wrapText="1"/>
      <protection locked="0"/>
    </xf>
    <xf numFmtId="0" fontId="2" fillId="28" borderId="1" xfId="0" applyFont="1" applyFill="1" applyBorder="1" applyAlignment="1">
      <alignment horizontal="justify" vertical="center" wrapText="1"/>
    </xf>
    <xf numFmtId="0" fontId="2" fillId="28" borderId="1" xfId="0" applyFont="1" applyFill="1" applyBorder="1" applyAlignment="1">
      <alignment horizontal="justify" vertical="top" wrapText="1"/>
    </xf>
    <xf numFmtId="0" fontId="23" fillId="28" borderId="1" xfId="0" applyFont="1" applyFill="1" applyBorder="1" applyAlignment="1">
      <alignment horizontal="justify" vertical="top" wrapText="1"/>
    </xf>
    <xf numFmtId="14" fontId="2" fillId="28" borderId="0" xfId="0" applyNumberFormat="1" applyFont="1" applyFill="1" applyAlignment="1" applyProtection="1">
      <alignment horizontal="center" vertical="center"/>
      <protection locked="0"/>
    </xf>
    <xf numFmtId="0" fontId="2" fillId="28" borderId="0" xfId="0" applyFont="1" applyFill="1" applyAlignment="1" applyProtection="1">
      <alignment horizontal="center" vertical="center" wrapText="1"/>
      <protection locked="0"/>
    </xf>
    <xf numFmtId="0" fontId="2" fillId="28" borderId="0" xfId="0" applyFont="1" applyFill="1" applyAlignment="1" applyProtection="1">
      <alignment horizontal="center" vertical="center"/>
      <protection locked="0"/>
    </xf>
    <xf numFmtId="14" fontId="5" fillId="15" borderId="5" xfId="0" applyNumberFormat="1" applyFont="1" applyFill="1" applyBorder="1" applyAlignment="1">
      <alignment horizontal="center" vertical="center" wrapText="1"/>
    </xf>
    <xf numFmtId="0" fontId="9" fillId="0" borderId="0" xfId="0" applyFont="1" applyAlignment="1">
      <alignment horizontal="center" vertical="center" wrapText="1"/>
    </xf>
    <xf numFmtId="14" fontId="21" fillId="11" borderId="0" xfId="0" applyNumberFormat="1" applyFont="1" applyFill="1" applyAlignment="1" applyProtection="1">
      <alignment horizontal="center" vertical="center"/>
      <protection locked="0"/>
    </xf>
    <xf numFmtId="0" fontId="22" fillId="28" borderId="0" xfId="0" applyFont="1" applyFill="1" applyAlignment="1" applyProtection="1">
      <alignment horizontal="center" vertical="center" wrapText="1"/>
      <protection locked="0"/>
    </xf>
    <xf numFmtId="0" fontId="20" fillId="0" borderId="0" xfId="0" applyFont="1" applyAlignment="1">
      <alignment horizontal="center" vertical="top" wrapText="1"/>
    </xf>
    <xf numFmtId="0" fontId="2" fillId="28" borderId="2" xfId="0" applyFont="1" applyFill="1" applyBorder="1" applyAlignment="1" applyProtection="1">
      <alignment horizontal="center" vertical="top" wrapText="1"/>
      <protection locked="0"/>
    </xf>
    <xf numFmtId="0" fontId="2" fillId="28" borderId="2" xfId="0" applyFont="1" applyFill="1" applyBorder="1" applyAlignment="1" applyProtection="1">
      <alignment horizontal="center" vertical="top"/>
      <protection locked="0"/>
    </xf>
    <xf numFmtId="0" fontId="5" fillId="28" borderId="2" xfId="4" applyFont="1" applyFill="1" applyBorder="1" applyAlignment="1" applyProtection="1">
      <alignment horizontal="center" vertical="top" wrapText="1"/>
    </xf>
    <xf numFmtId="0" fontId="6" fillId="24" borderId="0" xfId="0" applyFont="1" applyFill="1" applyAlignment="1">
      <alignment horizontal="center" vertical="center" wrapText="1"/>
    </xf>
    <xf numFmtId="0" fontId="2" fillId="0" borderId="0" xfId="0" applyFont="1" applyAlignment="1" applyProtection="1">
      <alignment horizontal="justify" vertical="center" wrapText="1"/>
      <protection locked="0"/>
    </xf>
    <xf numFmtId="0" fontId="2" fillId="16" borderId="0" xfId="0" applyFont="1" applyFill="1" applyAlignment="1" applyProtection="1">
      <alignment horizontal="justify" vertical="center" wrapText="1"/>
      <protection locked="0"/>
    </xf>
    <xf numFmtId="0" fontId="2" fillId="0" borderId="0" xfId="0" applyFont="1" applyAlignment="1" applyProtection="1">
      <alignment horizontal="justify" vertical="center"/>
      <protection locked="0"/>
    </xf>
    <xf numFmtId="0" fontId="13" fillId="14" borderId="0" xfId="0" applyFont="1" applyFill="1" applyAlignment="1" applyProtection="1">
      <alignment horizontal="center" vertical="center" wrapText="1"/>
      <protection locked="0"/>
    </xf>
    <xf numFmtId="0" fontId="2" fillId="16" borderId="0" xfId="0" applyFont="1" applyFill="1" applyAlignment="1" applyProtection="1">
      <alignment horizontal="justify" vertical="center"/>
      <protection locked="0"/>
    </xf>
    <xf numFmtId="0" fontId="5" fillId="0" borderId="0" xfId="0" applyFont="1" applyAlignment="1">
      <alignment horizontal="center" vertical="center" wrapText="1"/>
    </xf>
    <xf numFmtId="9" fontId="13" fillId="0" borderId="0" xfId="1" applyFont="1" applyFill="1" applyBorder="1" applyAlignment="1" applyProtection="1">
      <alignment horizontal="center" vertical="center"/>
      <protection locked="0"/>
    </xf>
    <xf numFmtId="0" fontId="13" fillId="16" borderId="0" xfId="0" applyFont="1" applyFill="1" applyAlignment="1" applyProtection="1">
      <alignment horizontal="center" vertical="center"/>
      <protection locked="0"/>
    </xf>
    <xf numFmtId="0" fontId="2" fillId="16" borderId="0" xfId="0" applyFont="1" applyFill="1" applyAlignment="1">
      <alignment horizontal="justify" vertical="top" wrapText="1"/>
    </xf>
    <xf numFmtId="0" fontId="28" fillId="29" borderId="0" xfId="0" applyFont="1" applyFill="1" applyAlignment="1">
      <alignment horizontal="center" vertical="center" wrapText="1"/>
    </xf>
    <xf numFmtId="0" fontId="28" fillId="0" borderId="0" xfId="0" applyFont="1" applyAlignment="1">
      <alignment horizontal="center" vertical="center" wrapText="1"/>
    </xf>
    <xf numFmtId="0" fontId="14" fillId="16" borderId="0" xfId="0" applyFont="1" applyFill="1" applyAlignment="1" applyProtection="1">
      <alignment horizontal="center" vertical="center" wrapText="1"/>
      <protection locked="0"/>
    </xf>
    <xf numFmtId="0" fontId="13" fillId="15" borderId="0" xfId="0" applyFont="1" applyFill="1" applyAlignment="1">
      <alignment vertical="center" wrapText="1"/>
    </xf>
    <xf numFmtId="0" fontId="5" fillId="0" borderId="0" xfId="0" applyFont="1" applyAlignment="1">
      <alignment horizontal="center" wrapText="1"/>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14"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6" fillId="30" borderId="0" xfId="0" applyFont="1" applyFill="1" applyAlignment="1" applyProtection="1">
      <alignment horizontal="center" vertical="center" wrapText="1"/>
      <protection locked="0"/>
    </xf>
    <xf numFmtId="0" fontId="12" fillId="16" borderId="0" xfId="0" applyFont="1" applyFill="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6" fillId="16" borderId="0" xfId="0" applyFont="1" applyFill="1" applyAlignment="1" applyProtection="1">
      <alignment horizontal="justify" vertical="center" wrapText="1"/>
      <protection locked="0"/>
    </xf>
    <xf numFmtId="0" fontId="10" fillId="25" borderId="0" xfId="0" applyFont="1" applyFill="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16" borderId="0" xfId="0" applyFont="1" applyFill="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0" fontId="2" fillId="24" borderId="0" xfId="0" applyFont="1" applyFill="1" applyAlignment="1" applyProtection="1">
      <alignment horizontal="center" vertical="center" wrapText="1"/>
      <protection locked="0"/>
    </xf>
    <xf numFmtId="14" fontId="30" fillId="0" borderId="0" xfId="0" applyNumberFormat="1" applyFont="1" applyAlignment="1" applyProtection="1">
      <alignment horizontal="center" vertical="top" wrapText="1"/>
      <protection locked="0"/>
    </xf>
    <xf numFmtId="14" fontId="6" fillId="0" borderId="0" xfId="0" applyNumberFormat="1" applyFont="1" applyAlignment="1" applyProtection="1">
      <alignment horizontal="center" vertical="top" wrapText="1"/>
      <protection locked="0"/>
    </xf>
    <xf numFmtId="0" fontId="2" fillId="0" borderId="0" xfId="0" applyFont="1" applyAlignment="1" applyProtection="1">
      <alignment horizontal="center" vertical="top"/>
      <protection locked="0"/>
    </xf>
    <xf numFmtId="0" fontId="0" fillId="0" borderId="0" xfId="0" applyAlignment="1">
      <alignment horizontal="center" vertical="top" wrapText="1"/>
    </xf>
    <xf numFmtId="0" fontId="0" fillId="0" borderId="0" xfId="0" applyAlignment="1">
      <alignment horizontal="center" vertical="center"/>
    </xf>
    <xf numFmtId="0" fontId="5" fillId="30" borderId="0" xfId="0" applyFont="1" applyFill="1" applyAlignment="1" applyProtection="1">
      <alignment horizontal="center" vertical="center" wrapText="1"/>
      <protection locked="0"/>
    </xf>
    <xf numFmtId="0" fontId="33" fillId="31" borderId="0" xfId="0" applyFont="1" applyFill="1" applyAlignment="1" applyProtection="1">
      <alignment horizontal="center" vertical="center" wrapText="1"/>
      <protection locked="0"/>
    </xf>
    <xf numFmtId="0" fontId="7" fillId="24" borderId="0" xfId="0" applyFont="1" applyFill="1" applyAlignment="1" applyProtection="1">
      <alignment horizontal="center" vertical="center" wrapText="1"/>
      <protection locked="0"/>
    </xf>
    <xf numFmtId="0" fontId="6" fillId="16" borderId="0" xfId="0" applyFont="1" applyFill="1" applyAlignment="1" applyProtection="1">
      <alignment horizontal="center" vertical="top" wrapText="1"/>
      <protection locked="0"/>
    </xf>
    <xf numFmtId="0" fontId="34" fillId="24" borderId="0" xfId="0" applyFont="1" applyFill="1" applyAlignment="1" applyProtection="1">
      <alignment horizontal="center" vertical="center" wrapText="1"/>
      <protection locked="0"/>
    </xf>
    <xf numFmtId="0" fontId="12" fillId="16" borderId="0" xfId="0" applyFont="1" applyFill="1" applyAlignment="1">
      <alignment horizontal="center" vertical="center" wrapText="1"/>
    </xf>
    <xf numFmtId="0" fontId="12" fillId="24" borderId="0" xfId="0" applyFont="1" applyFill="1" applyAlignment="1">
      <alignment horizontal="center" vertical="center" wrapText="1"/>
    </xf>
    <xf numFmtId="0" fontId="5" fillId="24" borderId="0" xfId="0" applyFont="1" applyFill="1" applyAlignment="1" applyProtection="1">
      <alignment horizontal="center" vertical="center" wrapText="1"/>
      <protection locked="0"/>
    </xf>
    <xf numFmtId="0" fontId="13" fillId="24" borderId="0" xfId="0" applyFont="1" applyFill="1" applyAlignment="1">
      <alignment horizontal="center" vertical="center" wrapText="1"/>
    </xf>
    <xf numFmtId="0" fontId="6" fillId="24" borderId="0" xfId="0" applyFont="1" applyFill="1" applyAlignment="1" applyProtection="1">
      <alignment horizontal="center" vertical="center" wrapText="1"/>
      <protection locked="0"/>
    </xf>
    <xf numFmtId="0" fontId="15" fillId="0" borderId="0" xfId="0" applyFont="1" applyAlignment="1">
      <alignment horizontal="center" vertical="center" wrapText="1"/>
    </xf>
    <xf numFmtId="0" fontId="15" fillId="33" borderId="0" xfId="0" applyFont="1" applyFill="1" applyAlignment="1">
      <alignment horizontal="center" vertical="center" wrapText="1"/>
    </xf>
    <xf numFmtId="0" fontId="15" fillId="0" borderId="0" xfId="0" applyFont="1" applyAlignment="1">
      <alignment horizontal="center" vertical="center"/>
    </xf>
    <xf numFmtId="0" fontId="15" fillId="33" borderId="0" xfId="0" applyFont="1" applyFill="1" applyAlignment="1">
      <alignment horizontal="center" vertical="center"/>
    </xf>
    <xf numFmtId="0" fontId="2" fillId="30" borderId="0" xfId="0" applyFont="1" applyFill="1" applyAlignment="1" applyProtection="1">
      <alignment horizontal="center" vertical="center" wrapText="1"/>
      <protection locked="0"/>
    </xf>
    <xf numFmtId="0" fontId="0" fillId="0" borderId="0" xfId="0" applyAlignment="1">
      <alignment vertical="center" wrapText="1"/>
    </xf>
    <xf numFmtId="0" fontId="2" fillId="16" borderId="0" xfId="0" applyFont="1" applyFill="1" applyAlignment="1" applyProtection="1">
      <alignment horizontal="center" vertical="top" wrapText="1"/>
      <protection locked="0"/>
    </xf>
    <xf numFmtId="0" fontId="6" fillId="30" borderId="0" xfId="0" applyFont="1" applyFill="1" applyAlignment="1" applyProtection="1">
      <alignment horizontal="justify" vertical="center" wrapText="1"/>
      <protection locked="0"/>
    </xf>
    <xf numFmtId="0" fontId="19" fillId="0" borderId="0" xfId="0" applyFont="1" applyAlignment="1">
      <alignment horizontal="center" vertical="center" wrapText="1"/>
    </xf>
    <xf numFmtId="2" fontId="13" fillId="16" borderId="0" xfId="0" applyNumberFormat="1" applyFont="1" applyFill="1" applyAlignment="1" applyProtection="1">
      <alignment horizontal="center" vertical="center"/>
      <protection locked="0"/>
    </xf>
    <xf numFmtId="0" fontId="36" fillId="16" borderId="0" xfId="0" applyFont="1" applyFill="1" applyAlignment="1">
      <alignment horizontal="justify" vertical="center"/>
    </xf>
    <xf numFmtId="0" fontId="6" fillId="24" borderId="0" xfId="0" applyFont="1" applyFill="1" applyAlignment="1" applyProtection="1">
      <alignment horizontal="justify" vertical="center" wrapText="1"/>
      <protection locked="0"/>
    </xf>
    <xf numFmtId="0" fontId="13" fillId="0" borderId="1" xfId="0" applyFont="1" applyBorder="1" applyAlignment="1" applyProtection="1">
      <alignment horizontal="center" vertical="center" wrapText="1"/>
      <protection locked="0"/>
    </xf>
    <xf numFmtId="0" fontId="22" fillId="28" borderId="0" xfId="0" applyFont="1" applyFill="1" applyAlignment="1" applyProtection="1">
      <alignment horizontal="center" vertical="center" wrapText="1"/>
      <protection locked="0"/>
    </xf>
    <xf numFmtId="0" fontId="2" fillId="28" borderId="0" xfId="0" applyFont="1" applyFill="1" applyAlignment="1" applyProtection="1">
      <alignment horizontal="center" vertical="center" wrapText="1"/>
      <protection locked="0"/>
    </xf>
    <xf numFmtId="0" fontId="2" fillId="28" borderId="0" xfId="0" applyFont="1" applyFill="1" applyAlignment="1" applyProtection="1">
      <alignment horizontal="center" vertical="top" wrapText="1"/>
      <protection locked="0"/>
    </xf>
    <xf numFmtId="0" fontId="18" fillId="28" borderId="0" xfId="0" applyFont="1" applyFill="1" applyAlignment="1" applyProtection="1">
      <alignment horizontal="center" vertical="center" wrapText="1"/>
      <protection locked="0"/>
    </xf>
    <xf numFmtId="0" fontId="2" fillId="28" borderId="1" xfId="0" applyFont="1" applyFill="1" applyBorder="1" applyAlignment="1" applyProtection="1">
      <alignment horizontal="center" vertical="center" wrapText="1"/>
      <protection locked="0"/>
    </xf>
    <xf numFmtId="0" fontId="2" fillId="28" borderId="0" xfId="0" applyFont="1" applyFill="1" applyAlignment="1" applyProtection="1">
      <alignment horizontal="center" vertical="center"/>
      <protection locked="0"/>
    </xf>
    <xf numFmtId="0" fontId="5" fillId="28" borderId="1" xfId="4" applyFont="1" applyFill="1" applyBorder="1" applyAlignment="1" applyProtection="1">
      <alignment horizontal="center" vertical="center" wrapText="1"/>
    </xf>
    <xf numFmtId="0" fontId="18" fillId="11" borderId="0" xfId="0" applyFont="1" applyFill="1" applyAlignment="1" applyProtection="1">
      <alignment horizontal="center" vertical="center" wrapText="1"/>
      <protection locked="0"/>
    </xf>
    <xf numFmtId="0" fontId="2" fillId="11" borderId="0" xfId="0" applyFont="1" applyFill="1" applyAlignment="1" applyProtection="1">
      <alignment horizontal="center" vertical="center" wrapText="1"/>
      <protection locked="0"/>
    </xf>
    <xf numFmtId="0" fontId="18" fillId="26" borderId="0" xfId="0" applyFont="1" applyFill="1" applyAlignment="1" applyProtection="1">
      <alignment horizontal="center" vertical="center" wrapText="1"/>
      <protection locked="0"/>
    </xf>
    <xf numFmtId="0" fontId="2" fillId="28" borderId="1" xfId="0" applyFont="1" applyFill="1" applyBorder="1" applyAlignment="1" applyProtection="1">
      <alignment horizontal="center" vertical="center"/>
      <protection locked="0"/>
    </xf>
    <xf numFmtId="0" fontId="2" fillId="28" borderId="1" xfId="0" applyFont="1" applyFill="1" applyBorder="1" applyAlignment="1" applyProtection="1">
      <alignment horizontal="center" vertical="top" wrapText="1"/>
      <protection locked="0"/>
    </xf>
    <xf numFmtId="0" fontId="12" fillId="2" borderId="0" xfId="0" applyFont="1" applyFill="1" applyAlignment="1" applyProtection="1">
      <alignment horizontal="center" vertical="center" wrapText="1"/>
      <protection locked="0"/>
    </xf>
    <xf numFmtId="0" fontId="13" fillId="13" borderId="0" xfId="0" applyFont="1" applyFill="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protection locked="0"/>
    </xf>
    <xf numFmtId="0" fontId="12" fillId="3" borderId="0" xfId="0" applyFont="1" applyFill="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9" fillId="20" borderId="1" xfId="0" applyFont="1" applyFill="1" applyBorder="1" applyAlignment="1">
      <alignment horizontal="center" vertical="center" wrapText="1"/>
    </xf>
    <xf numFmtId="14" fontId="5" fillId="20" borderId="1" xfId="0" applyNumberFormat="1" applyFont="1" applyFill="1" applyBorder="1" applyAlignment="1">
      <alignment horizontal="center" vertical="center" wrapText="1"/>
    </xf>
    <xf numFmtId="14" fontId="5" fillId="15" borderId="5" xfId="0" applyNumberFormat="1" applyFont="1" applyFill="1" applyBorder="1" applyAlignment="1">
      <alignment horizontal="center" vertical="center" wrapText="1"/>
    </xf>
    <xf numFmtId="0" fontId="12" fillId="5" borderId="0" xfId="0" applyFont="1" applyFill="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12" fillId="11" borderId="0" xfId="0" applyFont="1" applyFill="1" applyAlignment="1" applyProtection="1">
      <alignment horizontal="center" vertical="center"/>
      <protection locked="0"/>
    </xf>
    <xf numFmtId="0" fontId="12" fillId="10" borderId="0" xfId="0" applyFont="1" applyFill="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0" fontId="12" fillId="4"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7" fillId="20" borderId="0" xfId="0" applyFont="1" applyFill="1" applyAlignment="1" applyProtection="1">
      <alignment horizontal="center" vertical="center" wrapText="1"/>
      <protection locked="0"/>
    </xf>
    <xf numFmtId="0" fontId="9" fillId="20" borderId="1" xfId="0" applyFont="1" applyFill="1" applyBorder="1" applyAlignment="1">
      <alignment horizontal="center" vertical="center"/>
    </xf>
    <xf numFmtId="0" fontId="16" fillId="21" borderId="0" xfId="0" applyFont="1" applyFill="1" applyAlignment="1">
      <alignment horizontal="center" vertical="center" wrapText="1"/>
    </xf>
    <xf numFmtId="0" fontId="7" fillId="10" borderId="0" xfId="0" applyFont="1" applyFill="1" applyAlignment="1" applyProtection="1">
      <alignment horizontal="center" vertical="center" wrapText="1"/>
      <protection locked="0"/>
    </xf>
    <xf numFmtId="0" fontId="12" fillId="10" borderId="0" xfId="0" applyFont="1" applyFill="1" applyAlignment="1">
      <alignment horizontal="center" vertical="center" wrapText="1"/>
    </xf>
    <xf numFmtId="0" fontId="7" fillId="22" borderId="0" xfId="0" applyFont="1" applyFill="1" applyAlignment="1" applyProtection="1">
      <alignment horizontal="center" vertical="center" wrapText="1"/>
      <protection locked="0"/>
    </xf>
    <xf numFmtId="0" fontId="18" fillId="23" borderId="2" xfId="0" applyFont="1" applyFill="1" applyBorder="1" applyAlignment="1">
      <alignment horizontal="center" vertical="top" wrapText="1"/>
    </xf>
    <xf numFmtId="0" fontId="18" fillId="23" borderId="3" xfId="0" applyFont="1" applyFill="1" applyBorder="1" applyAlignment="1">
      <alignment horizontal="center" vertical="top" wrapText="1"/>
    </xf>
    <xf numFmtId="0" fontId="23" fillId="23" borderId="2" xfId="0" applyFont="1" applyFill="1" applyBorder="1" applyAlignment="1" applyProtection="1">
      <alignment horizontal="center" vertical="center" wrapText="1"/>
      <protection locked="0"/>
    </xf>
    <xf numFmtId="0" fontId="23" fillId="23" borderId="3" xfId="0" applyFont="1" applyFill="1" applyBorder="1" applyAlignment="1" applyProtection="1">
      <alignment horizontal="center" vertical="center" wrapText="1"/>
      <protection locked="0"/>
    </xf>
    <xf numFmtId="0" fontId="2" fillId="23" borderId="2" xfId="0" applyFont="1" applyFill="1" applyBorder="1" applyAlignment="1" applyProtection="1">
      <alignment horizontal="center" vertical="top" wrapText="1"/>
      <protection locked="0"/>
    </xf>
    <xf numFmtId="0" fontId="2" fillId="23" borderId="4" xfId="0" applyFont="1" applyFill="1" applyBorder="1" applyAlignment="1" applyProtection="1">
      <alignment horizontal="center" vertical="top" wrapText="1"/>
      <protection locked="0"/>
    </xf>
    <xf numFmtId="0" fontId="2" fillId="23" borderId="3" xfId="0" applyFont="1" applyFill="1" applyBorder="1" applyAlignment="1" applyProtection="1">
      <alignment horizontal="center" vertical="top" wrapText="1"/>
      <protection locked="0"/>
    </xf>
    <xf numFmtId="0" fontId="23" fillId="23" borderId="4" xfId="0" applyFont="1" applyFill="1" applyBorder="1" applyAlignment="1" applyProtection="1">
      <alignment horizontal="center" vertical="center" wrapText="1"/>
      <protection locked="0"/>
    </xf>
    <xf numFmtId="0" fontId="2" fillId="23" borderId="2" xfId="0" applyFont="1" applyFill="1" applyBorder="1" applyAlignment="1" applyProtection="1">
      <alignment horizontal="center" vertical="center" wrapText="1"/>
      <protection locked="0"/>
    </xf>
    <xf numFmtId="0" fontId="2" fillId="23" borderId="3" xfId="0" applyFont="1" applyFill="1" applyBorder="1" applyAlignment="1" applyProtection="1">
      <alignment horizontal="center" vertical="center" wrapText="1"/>
      <protection locked="0"/>
    </xf>
    <xf numFmtId="0" fontId="2" fillId="23" borderId="4" xfId="0" applyFont="1" applyFill="1" applyBorder="1" applyAlignment="1" applyProtection="1">
      <alignment horizontal="center" vertical="center" wrapText="1"/>
      <protection locked="0"/>
    </xf>
    <xf numFmtId="0" fontId="12" fillId="23" borderId="0" xfId="0" applyFont="1" applyFill="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25" borderId="0" xfId="0" applyFont="1" applyFill="1" applyAlignment="1" applyProtection="1">
      <alignment horizontal="center" vertical="center"/>
      <protection locked="0"/>
    </xf>
    <xf numFmtId="0" fontId="7" fillId="25" borderId="0" xfId="0" applyFont="1" applyFill="1" applyAlignment="1" applyProtection="1">
      <alignment horizontal="center" vertical="center" wrapText="1"/>
      <protection locked="0"/>
    </xf>
    <xf numFmtId="0" fontId="18" fillId="23" borderId="2" xfId="0" applyFont="1" applyFill="1" applyBorder="1" applyAlignment="1">
      <alignment horizontal="center" vertical="center" wrapText="1"/>
    </xf>
    <xf numFmtId="0" fontId="18" fillId="23" borderId="4" xfId="0" applyFont="1" applyFill="1" applyBorder="1" applyAlignment="1">
      <alignment horizontal="center" vertical="center" wrapText="1"/>
    </xf>
    <xf numFmtId="0" fontId="18" fillId="23" borderId="3" xfId="0" applyFont="1" applyFill="1" applyBorder="1" applyAlignment="1">
      <alignment horizontal="center" vertical="center" wrapText="1"/>
    </xf>
    <xf numFmtId="0" fontId="18" fillId="23" borderId="2" xfId="0" applyFont="1" applyFill="1" applyBorder="1" applyAlignment="1" applyProtection="1">
      <alignment horizontal="center" vertical="top" wrapText="1"/>
      <protection locked="0"/>
    </xf>
    <xf numFmtId="0" fontId="18" fillId="23" borderId="4" xfId="0" applyFont="1" applyFill="1" applyBorder="1" applyAlignment="1" applyProtection="1">
      <alignment horizontal="center" vertical="top" wrapText="1"/>
      <protection locked="0"/>
    </xf>
    <xf numFmtId="0" fontId="18" fillId="23" borderId="3" xfId="0" applyFont="1" applyFill="1" applyBorder="1" applyAlignment="1" applyProtection="1">
      <alignment horizontal="center" vertical="top" wrapText="1"/>
      <protection locked="0"/>
    </xf>
    <xf numFmtId="0" fontId="9" fillId="25" borderId="0" xfId="0" applyFont="1" applyFill="1" applyAlignment="1">
      <alignment horizontal="center" vertical="top" wrapText="1"/>
    </xf>
    <xf numFmtId="0" fontId="2" fillId="26" borderId="1" xfId="0" applyFont="1" applyFill="1" applyBorder="1" applyAlignment="1" applyProtection="1">
      <alignment horizontal="center" vertical="center" wrapText="1"/>
      <protection locked="0"/>
    </xf>
    <xf numFmtId="0" fontId="2" fillId="26" borderId="2" xfId="0" applyFont="1" applyFill="1" applyBorder="1" applyAlignment="1" applyProtection="1">
      <alignment horizontal="center" vertical="center" wrapText="1"/>
      <protection locked="0"/>
    </xf>
    <xf numFmtId="0" fontId="2" fillId="24" borderId="1" xfId="0" applyFont="1" applyFill="1" applyBorder="1" applyAlignment="1" applyProtection="1">
      <alignment horizontal="center" vertical="center" wrapText="1"/>
      <protection locked="0"/>
    </xf>
    <xf numFmtId="0" fontId="2" fillId="26" borderId="1" xfId="0" applyFont="1" applyFill="1" applyBorder="1" applyAlignment="1" applyProtection="1">
      <alignment horizontal="center" vertical="center"/>
      <protection locked="0"/>
    </xf>
    <xf numFmtId="0" fontId="2" fillId="26" borderId="2" xfId="0" applyFont="1" applyFill="1" applyBorder="1" applyAlignment="1" applyProtection="1">
      <alignment horizontal="center" vertical="center"/>
      <protection locked="0"/>
    </xf>
    <xf numFmtId="0" fontId="32" fillId="31"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wrapText="1"/>
      <protection locked="0"/>
    </xf>
    <xf numFmtId="0" fontId="13" fillId="0" borderId="0" xfId="0" applyFont="1" applyAlignment="1">
      <alignment horizontal="center" vertical="center" wrapText="1"/>
    </xf>
    <xf numFmtId="0" fontId="12" fillId="0" borderId="0" xfId="0" applyFont="1" applyAlignment="1" applyProtection="1">
      <alignment horizontal="center" vertical="center" wrapText="1"/>
      <protection locked="0"/>
    </xf>
    <xf numFmtId="14" fontId="12"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0" fillId="0" borderId="0" xfId="0" applyFont="1" applyAlignment="1">
      <alignment horizontal="center" vertical="center" wrapText="1"/>
    </xf>
    <xf numFmtId="0" fontId="14" fillId="0" borderId="0" xfId="0" applyFont="1" applyAlignment="1">
      <alignment horizontal="center" vertical="top" wrapText="1"/>
    </xf>
    <xf numFmtId="0" fontId="13" fillId="0" borderId="0" xfId="0" applyFont="1" applyAlignment="1">
      <alignment horizontal="center" vertical="top" wrapText="1"/>
    </xf>
    <xf numFmtId="0" fontId="20" fillId="0" borderId="0" xfId="0" applyFont="1" applyAlignment="1">
      <alignment horizontal="center" vertical="top" wrapText="1"/>
    </xf>
  </cellXfs>
  <cellStyles count="10">
    <cellStyle name="Hipervínculo" xfId="4" builtinId="8"/>
    <cellStyle name="Millares 2" xfId="6" xr:uid="{00000000-0005-0000-0000-000001000000}"/>
    <cellStyle name="Millares 2 2" xfId="7" xr:uid="{00000000-0005-0000-0000-000002000000}"/>
    <cellStyle name="Millares 2 2 2" xfId="8" xr:uid="{00000000-0005-0000-0000-000003000000}"/>
    <cellStyle name="Millares 2 2 3" xfId="9" xr:uid="{00000000-0005-0000-0000-000004000000}"/>
    <cellStyle name="Normal" xfId="0" builtinId="0"/>
    <cellStyle name="Normal 2" xfId="2" xr:uid="{00000000-0005-0000-0000-000006000000}"/>
    <cellStyle name="Normal 3" xfId="5" xr:uid="{00000000-0005-0000-0000-000007000000}"/>
    <cellStyle name="Normal 4" xfId="3" xr:uid="{00000000-0005-0000-0000-000008000000}"/>
    <cellStyle name="Porcentaje" xfId="1" builtinId="5"/>
  </cellStyles>
  <dxfs count="529">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ont>
        <color auto="1"/>
      </font>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ont>
        <color auto="1"/>
      </font>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ont>
        <color auto="1"/>
      </font>
      <fill>
        <patternFill>
          <bgColor rgb="FFFFFF00"/>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FF00"/>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FF00"/>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ont>
        <color auto="1"/>
      </font>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EE5612"/>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M147"/>
  <sheetViews>
    <sheetView zoomScale="73" zoomScaleNormal="73" workbookViewId="0">
      <pane xSplit="13" ySplit="4" topLeftCell="AP5" activePane="bottomRight" state="frozen"/>
      <selection pane="bottomRight" activeCell="G132" sqref="G132:G137"/>
      <selection pane="bottomLeft" activeCell="A5" sqref="A5"/>
      <selection pane="topRight" activeCell="N1" sqref="N1"/>
    </sheetView>
  </sheetViews>
  <sheetFormatPr defaultColWidth="11.42578125" defaultRowHeight="35.1" customHeight="1" outlineLevelCol="2"/>
  <cols>
    <col min="1" max="4" width="11.42578125" style="36"/>
    <col min="5" max="5" width="12.5703125" style="36" customWidth="1"/>
    <col min="6" max="8" width="11.42578125" style="36"/>
    <col min="9" max="9" width="10.28515625" style="36" customWidth="1"/>
    <col min="10" max="25" width="11.42578125" style="36"/>
    <col min="26" max="26" width="17.7109375" style="36" customWidth="1"/>
    <col min="27" max="31" width="11.42578125" style="36"/>
    <col min="32" max="33" width="12.85546875" style="36" customWidth="1"/>
    <col min="34" max="34" width="11.42578125" style="36" customWidth="1" outlineLevel="1"/>
    <col min="35" max="35" width="22" style="36" customWidth="1" outlineLevel="1"/>
    <col min="36" max="39" width="11.42578125" style="36" customWidth="1" outlineLevel="1"/>
    <col min="40" max="40" width="18.85546875" style="36" customWidth="1" outlineLevel="1"/>
    <col min="41" max="43" width="11.42578125" style="36" customWidth="1" outlineLevel="1"/>
    <col min="44" max="44" width="15.28515625" style="36" customWidth="1" outlineLevel="1"/>
    <col min="45" max="51" width="11.42578125" style="36" customWidth="1" outlineLevel="1"/>
    <col min="52" max="57" width="11.42578125" style="36" customWidth="1" outlineLevel="2"/>
    <col min="58" max="58" width="17.85546875" style="36" customWidth="1" outlineLevel="2"/>
    <col min="59" max="66" width="11.42578125" style="36" customWidth="1" outlineLevel="2"/>
    <col min="67" max="67" width="17.85546875" style="36" customWidth="1" outlineLevel="2"/>
    <col min="68" max="69" width="11.42578125" style="36" customWidth="1" outlineLevel="2"/>
    <col min="70" max="70" width="13.85546875" style="36" customWidth="1" outlineLevel="2"/>
    <col min="71" max="71" width="11.42578125" style="36" outlineLevel="1"/>
    <col min="72" max="16384" width="11.42578125" style="36"/>
  </cols>
  <sheetData>
    <row r="1" spans="1:73" ht="35.1" customHeight="1">
      <c r="A1" s="384" t="s">
        <v>0</v>
      </c>
      <c r="B1" s="384"/>
      <c r="C1" s="384"/>
      <c r="D1" s="384"/>
      <c r="E1" s="384"/>
      <c r="F1" s="384"/>
      <c r="G1" s="384"/>
      <c r="H1" s="384"/>
      <c r="I1" s="384"/>
      <c r="J1" s="371" t="s">
        <v>1</v>
      </c>
      <c r="K1" s="371"/>
      <c r="L1" s="371"/>
      <c r="M1" s="371"/>
      <c r="N1" s="371"/>
      <c r="O1" s="371"/>
      <c r="P1" s="371"/>
      <c r="Q1" s="371"/>
      <c r="R1" s="371"/>
      <c r="S1" s="371"/>
      <c r="T1" s="371"/>
      <c r="U1" s="371"/>
      <c r="V1" s="371"/>
      <c r="W1" s="371"/>
      <c r="X1" s="34"/>
      <c r="Y1" s="383" t="s">
        <v>2</v>
      </c>
      <c r="Z1" s="383"/>
      <c r="AA1" s="383"/>
      <c r="AB1" s="383"/>
      <c r="AC1" s="383"/>
      <c r="AD1" s="383"/>
      <c r="AE1" s="383"/>
      <c r="AF1" s="383"/>
      <c r="AG1" s="383"/>
      <c r="AH1" s="377" t="s">
        <v>3</v>
      </c>
      <c r="AI1" s="377"/>
      <c r="AJ1" s="377"/>
      <c r="AK1" s="377"/>
      <c r="AL1" s="377"/>
      <c r="AM1" s="377"/>
      <c r="AN1" s="377"/>
      <c r="AO1" s="377"/>
      <c r="AP1" s="377"/>
      <c r="AQ1" s="378" t="s">
        <v>4</v>
      </c>
      <c r="AR1" s="378"/>
      <c r="AS1" s="378"/>
      <c r="AT1" s="378"/>
      <c r="AU1" s="378"/>
      <c r="AV1" s="378"/>
      <c r="AW1" s="378"/>
      <c r="AX1" s="378"/>
      <c r="AY1" s="378"/>
      <c r="AZ1" s="379" t="s">
        <v>5</v>
      </c>
      <c r="BA1" s="379"/>
      <c r="BB1" s="379"/>
      <c r="BC1" s="379"/>
      <c r="BD1" s="379"/>
      <c r="BE1" s="379"/>
      <c r="BF1" s="379"/>
      <c r="BG1" s="379"/>
      <c r="BH1" s="379"/>
      <c r="BI1" s="419" t="s">
        <v>6</v>
      </c>
      <c r="BJ1" s="419"/>
      <c r="BK1" s="419"/>
      <c r="BL1" s="419"/>
      <c r="BM1" s="419"/>
      <c r="BN1" s="419"/>
      <c r="BO1" s="419"/>
      <c r="BP1" s="419"/>
      <c r="BQ1" s="419"/>
      <c r="BR1" s="35" t="s">
        <v>7</v>
      </c>
      <c r="BS1" s="35"/>
      <c r="BT1" s="35"/>
      <c r="BU1" s="35"/>
    </row>
    <row r="2" spans="1:73" ht="35.1" customHeight="1">
      <c r="A2" s="368" t="s">
        <v>8</v>
      </c>
      <c r="B2" s="368" t="s">
        <v>9</v>
      </c>
      <c r="C2" s="368" t="s">
        <v>10</v>
      </c>
      <c r="D2" s="368" t="s">
        <v>11</v>
      </c>
      <c r="E2" s="368" t="s">
        <v>12</v>
      </c>
      <c r="F2" s="368" t="s">
        <v>13</v>
      </c>
      <c r="G2" s="368" t="s">
        <v>14</v>
      </c>
      <c r="H2" s="368" t="s">
        <v>15</v>
      </c>
      <c r="I2" s="368" t="s">
        <v>16</v>
      </c>
      <c r="J2" s="372" t="s">
        <v>17</v>
      </c>
      <c r="K2" s="371" t="s">
        <v>18</v>
      </c>
      <c r="L2" s="371"/>
      <c r="M2" s="371"/>
      <c r="N2" s="372" t="s">
        <v>19</v>
      </c>
      <c r="O2" s="372" t="s">
        <v>20</v>
      </c>
      <c r="P2" s="372" t="s">
        <v>21</v>
      </c>
      <c r="Q2" s="372" t="s">
        <v>22</v>
      </c>
      <c r="R2" s="372" t="s">
        <v>23</v>
      </c>
      <c r="S2" s="372" t="s">
        <v>24</v>
      </c>
      <c r="T2" s="372" t="s">
        <v>25</v>
      </c>
      <c r="U2" s="372" t="s">
        <v>26</v>
      </c>
      <c r="V2" s="372" t="s">
        <v>27</v>
      </c>
      <c r="W2" s="372" t="s">
        <v>28</v>
      </c>
      <c r="X2" s="37"/>
      <c r="Y2" s="373" t="s">
        <v>29</v>
      </c>
      <c r="Z2" s="373" t="s">
        <v>30</v>
      </c>
      <c r="AA2" s="373" t="s">
        <v>31</v>
      </c>
      <c r="AB2" s="373" t="s">
        <v>32</v>
      </c>
      <c r="AC2" s="373" t="s">
        <v>33</v>
      </c>
      <c r="AD2" s="373" t="s">
        <v>34</v>
      </c>
      <c r="AE2" s="373" t="s">
        <v>35</v>
      </c>
      <c r="AF2" s="373" t="s">
        <v>36</v>
      </c>
      <c r="AG2" s="38"/>
      <c r="AH2" s="381" t="s">
        <v>37</v>
      </c>
      <c r="AI2" s="381" t="s">
        <v>38</v>
      </c>
      <c r="AJ2" s="381" t="s">
        <v>39</v>
      </c>
      <c r="AK2" s="381" t="s">
        <v>40</v>
      </c>
      <c r="AL2" s="381" t="s">
        <v>41</v>
      </c>
      <c r="AM2" s="381" t="s">
        <v>42</v>
      </c>
      <c r="AN2" s="381" t="s">
        <v>43</v>
      </c>
      <c r="AO2" s="381" t="s">
        <v>44</v>
      </c>
      <c r="AP2" s="39"/>
      <c r="AQ2" s="380" t="s">
        <v>45</v>
      </c>
      <c r="AR2" s="380" t="s">
        <v>46</v>
      </c>
      <c r="AS2" s="380" t="s">
        <v>47</v>
      </c>
      <c r="AT2" s="380" t="s">
        <v>48</v>
      </c>
      <c r="AU2" s="380" t="s">
        <v>49</v>
      </c>
      <c r="AV2" s="380" t="s">
        <v>50</v>
      </c>
      <c r="AW2" s="380" t="s">
        <v>51</v>
      </c>
      <c r="AX2" s="380" t="s">
        <v>52</v>
      </c>
      <c r="AY2" s="40"/>
      <c r="AZ2" s="368" t="s">
        <v>45</v>
      </c>
      <c r="BA2" s="368" t="s">
        <v>46</v>
      </c>
      <c r="BB2" s="368" t="s">
        <v>47</v>
      </c>
      <c r="BC2" s="368" t="s">
        <v>48</v>
      </c>
      <c r="BD2" s="368" t="s">
        <v>53</v>
      </c>
      <c r="BE2" s="368" t="s">
        <v>50</v>
      </c>
      <c r="BF2" s="368" t="s">
        <v>51</v>
      </c>
      <c r="BG2" s="368" t="s">
        <v>52</v>
      </c>
      <c r="BH2" s="368" t="s">
        <v>54</v>
      </c>
      <c r="BI2" s="420" t="s">
        <v>45</v>
      </c>
      <c r="BJ2" s="420" t="s">
        <v>46</v>
      </c>
      <c r="BK2" s="420" t="s">
        <v>47</v>
      </c>
      <c r="BL2" s="420" t="s">
        <v>48</v>
      </c>
      <c r="BM2" s="420" t="s">
        <v>53</v>
      </c>
      <c r="BN2" s="420" t="s">
        <v>50</v>
      </c>
      <c r="BO2" s="420" t="s">
        <v>51</v>
      </c>
      <c r="BP2" s="420" t="s">
        <v>52</v>
      </c>
      <c r="BQ2" s="420" t="s">
        <v>54</v>
      </c>
      <c r="BR2" s="370" t="s">
        <v>55</v>
      </c>
      <c r="BS2" s="370" t="s">
        <v>56</v>
      </c>
      <c r="BT2" s="370" t="s">
        <v>57</v>
      </c>
      <c r="BU2" s="369" t="s">
        <v>58</v>
      </c>
    </row>
    <row r="3" spans="1:73" ht="35.1" customHeight="1">
      <c r="A3" s="368"/>
      <c r="B3" s="368"/>
      <c r="C3" s="368"/>
      <c r="D3" s="368"/>
      <c r="E3" s="368"/>
      <c r="F3" s="368"/>
      <c r="G3" s="368"/>
      <c r="H3" s="368"/>
      <c r="I3" s="368"/>
      <c r="J3" s="372"/>
      <c r="K3" s="37" t="s">
        <v>59</v>
      </c>
      <c r="L3" s="37" t="s">
        <v>60</v>
      </c>
      <c r="M3" s="37" t="s">
        <v>61</v>
      </c>
      <c r="N3" s="372"/>
      <c r="O3" s="372"/>
      <c r="P3" s="372"/>
      <c r="Q3" s="372"/>
      <c r="R3" s="372"/>
      <c r="S3" s="372"/>
      <c r="T3" s="372"/>
      <c r="U3" s="372"/>
      <c r="V3" s="372"/>
      <c r="W3" s="372"/>
      <c r="X3" s="37" t="s">
        <v>62</v>
      </c>
      <c r="Y3" s="373"/>
      <c r="Z3" s="373"/>
      <c r="AA3" s="373"/>
      <c r="AB3" s="373"/>
      <c r="AC3" s="373"/>
      <c r="AD3" s="373"/>
      <c r="AE3" s="373"/>
      <c r="AF3" s="373"/>
      <c r="AG3" s="38" t="s">
        <v>54</v>
      </c>
      <c r="AH3" s="381"/>
      <c r="AI3" s="381"/>
      <c r="AJ3" s="381"/>
      <c r="AK3" s="381"/>
      <c r="AL3" s="381"/>
      <c r="AM3" s="381"/>
      <c r="AN3" s="381"/>
      <c r="AO3" s="381"/>
      <c r="AP3" s="39" t="s">
        <v>54</v>
      </c>
      <c r="AQ3" s="380"/>
      <c r="AR3" s="380"/>
      <c r="AS3" s="380"/>
      <c r="AT3" s="380"/>
      <c r="AU3" s="380"/>
      <c r="AV3" s="380"/>
      <c r="AW3" s="380"/>
      <c r="AX3" s="380"/>
      <c r="AY3" s="40" t="s">
        <v>54</v>
      </c>
      <c r="AZ3" s="368"/>
      <c r="BA3" s="368"/>
      <c r="BB3" s="368"/>
      <c r="BC3" s="368"/>
      <c r="BD3" s="368"/>
      <c r="BE3" s="368"/>
      <c r="BF3" s="368"/>
      <c r="BG3" s="368"/>
      <c r="BH3" s="368"/>
      <c r="BI3" s="420"/>
      <c r="BJ3" s="420"/>
      <c r="BK3" s="420"/>
      <c r="BL3" s="420"/>
      <c r="BM3" s="420"/>
      <c r="BN3" s="420"/>
      <c r="BO3" s="420"/>
      <c r="BP3" s="420"/>
      <c r="BQ3" s="420"/>
      <c r="BR3" s="370"/>
      <c r="BS3" s="370"/>
      <c r="BT3" s="370"/>
      <c r="BU3" s="369"/>
    </row>
    <row r="4" spans="1:73" ht="35.1" customHeight="1">
      <c r="A4" s="41" t="s">
        <v>63</v>
      </c>
      <c r="B4" s="41" t="s">
        <v>64</v>
      </c>
      <c r="C4" s="41" t="s">
        <v>65</v>
      </c>
      <c r="D4" s="41" t="s">
        <v>66</v>
      </c>
      <c r="E4" s="41" t="s">
        <v>67</v>
      </c>
      <c r="F4" s="41" t="s">
        <v>64</v>
      </c>
      <c r="G4" s="41" t="s">
        <v>68</v>
      </c>
      <c r="H4" s="41" t="s">
        <v>65</v>
      </c>
      <c r="I4" s="41" t="s">
        <v>69</v>
      </c>
      <c r="J4" s="42" t="s">
        <v>70</v>
      </c>
      <c r="K4" s="42" t="s">
        <v>71</v>
      </c>
      <c r="L4" s="42"/>
      <c r="M4" s="42" t="s">
        <v>72</v>
      </c>
      <c r="N4" s="42" t="s">
        <v>65</v>
      </c>
      <c r="O4" s="42" t="s">
        <v>73</v>
      </c>
      <c r="P4" s="42" t="s">
        <v>65</v>
      </c>
      <c r="Q4" s="42" t="s">
        <v>73</v>
      </c>
      <c r="R4" s="42" t="s">
        <v>74</v>
      </c>
      <c r="S4" s="42" t="s">
        <v>75</v>
      </c>
      <c r="T4" s="42" t="s">
        <v>65</v>
      </c>
      <c r="U4" s="42" t="s">
        <v>76</v>
      </c>
      <c r="V4" s="42" t="s">
        <v>64</v>
      </c>
      <c r="W4" s="42" t="s">
        <v>64</v>
      </c>
      <c r="X4" s="42" t="s">
        <v>64</v>
      </c>
      <c r="Y4" s="43" t="s">
        <v>64</v>
      </c>
      <c r="Z4" s="43" t="s">
        <v>77</v>
      </c>
      <c r="AA4" s="43" t="s">
        <v>78</v>
      </c>
      <c r="AB4" s="43" t="s">
        <v>79</v>
      </c>
      <c r="AC4" s="43" t="s">
        <v>79</v>
      </c>
      <c r="AD4" s="43" t="s">
        <v>73</v>
      </c>
      <c r="AE4" s="43" t="s">
        <v>80</v>
      </c>
      <c r="AF4" s="43" t="s">
        <v>65</v>
      </c>
      <c r="AG4" s="43"/>
      <c r="AH4" s="44" t="s">
        <v>64</v>
      </c>
      <c r="AI4" s="44" t="s">
        <v>77</v>
      </c>
      <c r="AJ4" s="44" t="s">
        <v>78</v>
      </c>
      <c r="AK4" s="44" t="s">
        <v>79</v>
      </c>
      <c r="AL4" s="44" t="s">
        <v>79</v>
      </c>
      <c r="AM4" s="44" t="s">
        <v>73</v>
      </c>
      <c r="AN4" s="44" t="s">
        <v>80</v>
      </c>
      <c r="AO4" s="44" t="s">
        <v>65</v>
      </c>
      <c r="AP4" s="44"/>
      <c r="AQ4" s="45" t="s">
        <v>64</v>
      </c>
      <c r="AR4" s="45" t="s">
        <v>77</v>
      </c>
      <c r="AS4" s="45" t="s">
        <v>78</v>
      </c>
      <c r="AT4" s="45" t="s">
        <v>79</v>
      </c>
      <c r="AU4" s="45" t="s">
        <v>79</v>
      </c>
      <c r="AV4" s="45" t="s">
        <v>73</v>
      </c>
      <c r="AW4" s="45" t="s">
        <v>80</v>
      </c>
      <c r="AX4" s="45" t="s">
        <v>65</v>
      </c>
      <c r="AY4" s="45"/>
      <c r="AZ4" s="41" t="s">
        <v>64</v>
      </c>
      <c r="BA4" s="41" t="s">
        <v>77</v>
      </c>
      <c r="BB4" s="41" t="s">
        <v>78</v>
      </c>
      <c r="BC4" s="41" t="s">
        <v>79</v>
      </c>
      <c r="BD4" s="41" t="s">
        <v>79</v>
      </c>
      <c r="BE4" s="41" t="s">
        <v>73</v>
      </c>
      <c r="BF4" s="41" t="s">
        <v>80</v>
      </c>
      <c r="BG4" s="41" t="s">
        <v>65</v>
      </c>
      <c r="BH4" s="41" t="s">
        <v>81</v>
      </c>
      <c r="BI4" s="334" t="s">
        <v>64</v>
      </c>
      <c r="BJ4" s="334" t="s">
        <v>77</v>
      </c>
      <c r="BK4" s="334" t="s">
        <v>78</v>
      </c>
      <c r="BL4" s="334" t="s">
        <v>79</v>
      </c>
      <c r="BM4" s="334" t="s">
        <v>79</v>
      </c>
      <c r="BN4" s="334" t="s">
        <v>73</v>
      </c>
      <c r="BO4" s="334" t="s">
        <v>80</v>
      </c>
      <c r="BP4" s="334" t="s">
        <v>65</v>
      </c>
      <c r="BQ4" s="334" t="s">
        <v>81</v>
      </c>
      <c r="BR4" s="46" t="s">
        <v>65</v>
      </c>
      <c r="BS4" s="46" t="s">
        <v>65</v>
      </c>
      <c r="BT4" s="46" t="s">
        <v>65</v>
      </c>
      <c r="BU4" s="369"/>
    </row>
    <row r="5" spans="1:73" ht="35.1" customHeight="1">
      <c r="A5" s="3"/>
      <c r="B5" s="3"/>
      <c r="C5" s="5" t="s">
        <v>82</v>
      </c>
      <c r="D5" s="3"/>
      <c r="E5" s="382" t="s">
        <v>83</v>
      </c>
      <c r="F5" s="3"/>
      <c r="G5" s="12">
        <v>8</v>
      </c>
      <c r="H5" s="6" t="s">
        <v>84</v>
      </c>
      <c r="I5" s="7" t="s">
        <v>85</v>
      </c>
      <c r="J5" s="8" t="s">
        <v>86</v>
      </c>
      <c r="K5" s="8" t="s">
        <v>87</v>
      </c>
      <c r="L5" s="8" t="s">
        <v>88</v>
      </c>
      <c r="M5" s="13">
        <v>1</v>
      </c>
      <c r="N5" s="5" t="s">
        <v>89</v>
      </c>
      <c r="O5" s="5" t="str">
        <f>IF(H5="","",VLOOKUP(H5,'[1]Procedimientos Publicar'!$C$6:$E$85,3,FALSE))</f>
        <v>SECRETARIA GENERAL</v>
      </c>
      <c r="P5" s="5" t="s">
        <v>90</v>
      </c>
      <c r="Q5" s="3"/>
      <c r="R5" s="3"/>
      <c r="S5" s="3"/>
      <c r="T5" s="9">
        <v>1</v>
      </c>
      <c r="U5" s="3"/>
      <c r="V5" s="10">
        <v>43480</v>
      </c>
      <c r="W5" s="10">
        <v>43661</v>
      </c>
      <c r="X5" s="11">
        <v>44561</v>
      </c>
      <c r="Y5" s="4">
        <v>44286</v>
      </c>
      <c r="Z5" s="121" t="s">
        <v>91</v>
      </c>
      <c r="AA5" s="3">
        <v>0.25</v>
      </c>
      <c r="AB5" s="118">
        <f t="shared" ref="AB5:AB8" si="0">(IF(AA5="","",IF(OR($M5=0,$M5="",$Y5=""),"",AA5/$M5)))</f>
        <v>0.25</v>
      </c>
      <c r="AC5" s="9">
        <f t="shared" ref="AC5:AC8" si="1">(IF(OR($T5="",AB5=""),"",IF(OR($T5=0,AB5=0),0,IF((AB5*100%)/$T5&gt;100%,100%,(AB5*100%)/$T5))))</f>
        <v>0.25</v>
      </c>
      <c r="AD5" s="119" t="str">
        <f t="shared" ref="AD5:AD9" si="2">IF(AA5="","",IF(AC5&lt;100%, IF(AC5&lt;25%, "ALERTA","EN TERMINO"), IF(AC5=100%, "OK", "EN TERMINO")))</f>
        <v>EN TERMINO</v>
      </c>
      <c r="AE5" s="120" t="s">
        <v>92</v>
      </c>
      <c r="AF5" s="2"/>
      <c r="AG5" s="1" t="str">
        <f t="shared" ref="AG5:AG6" si="3">IF(AC5=100%,IF(AC5&gt;25%,"CUMPLIDA","PENDIENTE"),IF(AC5&lt;25%,"INCUMPLIDA","PENDIENTE"))</f>
        <v>PENDIENTE</v>
      </c>
      <c r="AH5" s="129">
        <v>44377</v>
      </c>
      <c r="AI5" s="180" t="s">
        <v>93</v>
      </c>
      <c r="AJ5" s="2">
        <v>0.25</v>
      </c>
      <c r="AK5" s="134">
        <f>IF(AJ5="","",IF(OR($M5=0,$M5="",AH5=""),"",AJ5/$M5))</f>
        <v>0.25</v>
      </c>
      <c r="AL5" s="181">
        <f>(IF(OR($T5="",AK5=""),"",IF(OR($T5=0,AK5=0),0,IF((AK5*100%)/$T5&gt;100%,100%,(AK5*100%)/$T5))))</f>
        <v>0.25</v>
      </c>
      <c r="AM5" s="119" t="str">
        <f t="shared" ref="AM5" si="4">IF(AJ5="","",IF(AL5&lt;100%, IF(AL5&lt;50%, "ALERTA","EN TERMINO"), IF(AL5=100%, "OK", "EN TERMINO")))</f>
        <v>ALERTA</v>
      </c>
      <c r="AN5" s="182" t="s">
        <v>94</v>
      </c>
      <c r="AO5" s="143" t="s">
        <v>95</v>
      </c>
      <c r="AP5" s="1" t="str">
        <f>IF(AL5=100%,IF(AL5&gt;50%,"CUMPLIDA","PENDIENTE"),IF(AL5&lt;50%,"ATENCIÓN","PENDIENTE"))</f>
        <v>ATENCIÓN</v>
      </c>
      <c r="AQ5" s="47">
        <v>44469</v>
      </c>
      <c r="AR5" s="48" t="s">
        <v>96</v>
      </c>
      <c r="AS5" s="48">
        <v>0.8</v>
      </c>
      <c r="AT5" s="134">
        <f>IF(AS5="","",IF(OR($M5=0,$M5="",AQ5=""),"",AS5/$M5))</f>
        <v>0.8</v>
      </c>
      <c r="AU5" s="181">
        <f>(IF(OR($T5="",AT5=""),"",IF(OR($T5=0,AT5=0),0,IF((AT5*100%)/$T5&gt;100%,100%,(AT5*100%)/$T5))))</f>
        <v>0.8</v>
      </c>
      <c r="AV5" s="119" t="str">
        <f t="shared" ref="AV5:AV8" si="5">IF(AS5="","",IF(AU5&lt;100%, IF(AU5&lt;50%, "ALERTA","EN TERMINO"), IF(AU5=100%, "OK", "EN TERMINO")))</f>
        <v>EN TERMINO</v>
      </c>
      <c r="AW5" s="248" t="s">
        <v>97</v>
      </c>
      <c r="AX5" s="48" t="s">
        <v>98</v>
      </c>
      <c r="AY5" s="1" t="str">
        <f>IF(AU5=100%,IF(AU5&gt;50%,"CUMPLIDA","PENDIENTE"),IF(AU5&lt;50%,"ATENCIÓN","PENDIENTE"))</f>
        <v>PENDIENTE</v>
      </c>
      <c r="AZ5" s="247">
        <v>44517</v>
      </c>
      <c r="BA5" s="248" t="s">
        <v>99</v>
      </c>
      <c r="BB5" s="143">
        <v>1</v>
      </c>
      <c r="BC5" s="134">
        <f>(IF(BB5="","",IF(OR($M5=0,$M5="",AZ5=""),"",BB5/$M5)))</f>
        <v>1</v>
      </c>
      <c r="BD5" s="135">
        <f>(IF(OR($T5="",BC5=""),"",IF(OR($T5=0,BC5=0),0,IF((BC5*100%)/$T5&gt;100%,100%,(BC5*100%)/$T5))))</f>
        <v>1</v>
      </c>
      <c r="BE5" s="119" t="str">
        <f>IF(BB5="","",IF(BD5&lt;100%, IF(BD5&lt;100%, "ALERTA","EN TERMINO"), IF(BD5=100%, "OK", "EN TERMINO")))</f>
        <v>OK</v>
      </c>
      <c r="BF5" s="319" t="s">
        <v>100</v>
      </c>
      <c r="BG5" s="48" t="s">
        <v>98</v>
      </c>
      <c r="BH5" s="1" t="str">
        <f>IF(BD5=100%,IF(BD5&gt;25%,"CUMPLIDA","PENDIENTE"),IF(BD5&lt;25%,"INCUMPLIDA","PENDIENTE"))</f>
        <v>CUMPLIDA</v>
      </c>
      <c r="BI5" s="247"/>
      <c r="BJ5" s="48"/>
      <c r="BK5" s="143"/>
      <c r="BL5" s="134"/>
      <c r="BM5" s="135"/>
      <c r="BN5" s="2"/>
      <c r="BO5" s="143"/>
      <c r="BP5" s="48"/>
      <c r="BQ5" s="179"/>
      <c r="BR5" s="48" t="s">
        <v>98</v>
      </c>
      <c r="BS5" s="2" t="str">
        <f>IF(BH5="CUMPLIDA","CERRADO","ABIERTO")</f>
        <v>CERRADO</v>
      </c>
      <c r="BU5" s="48" t="s">
        <v>101</v>
      </c>
    </row>
    <row r="6" spans="1:73" ht="35.1" customHeight="1">
      <c r="A6" s="3"/>
      <c r="B6" s="3"/>
      <c r="C6" s="5" t="s">
        <v>82</v>
      </c>
      <c r="D6" s="3"/>
      <c r="E6" s="382"/>
      <c r="F6" s="3"/>
      <c r="G6" s="12">
        <v>11</v>
      </c>
      <c r="H6" s="6" t="s">
        <v>84</v>
      </c>
      <c r="I6" s="7" t="s">
        <v>102</v>
      </c>
      <c r="J6" s="8" t="s">
        <v>103</v>
      </c>
      <c r="K6" s="8" t="s">
        <v>104</v>
      </c>
      <c r="L6" s="8" t="s">
        <v>105</v>
      </c>
      <c r="M6" s="13">
        <v>1</v>
      </c>
      <c r="N6" s="5" t="s">
        <v>89</v>
      </c>
      <c r="O6" s="5" t="str">
        <f>IF(H6="","",VLOOKUP(H6,'[1]Procedimientos Publicar'!$C$6:$E$85,3,FALSE))</f>
        <v>SECRETARIA GENERAL</v>
      </c>
      <c r="P6" s="5" t="s">
        <v>90</v>
      </c>
      <c r="Q6" s="3"/>
      <c r="R6" s="3"/>
      <c r="S6" s="3"/>
      <c r="T6" s="9">
        <v>1</v>
      </c>
      <c r="U6" s="3"/>
      <c r="V6" s="10">
        <v>43480</v>
      </c>
      <c r="W6" s="10">
        <v>43661</v>
      </c>
      <c r="X6" s="11">
        <v>44561</v>
      </c>
      <c r="Y6" s="4">
        <v>44286</v>
      </c>
      <c r="Z6" s="14" t="s">
        <v>106</v>
      </c>
      <c r="AA6" s="3">
        <v>0.25</v>
      </c>
      <c r="AB6" s="118">
        <f t="shared" si="0"/>
        <v>0.25</v>
      </c>
      <c r="AC6" s="9">
        <f t="shared" si="1"/>
        <v>0.25</v>
      </c>
      <c r="AD6" s="119" t="str">
        <f t="shared" si="2"/>
        <v>EN TERMINO</v>
      </c>
      <c r="AE6" s="120" t="s">
        <v>92</v>
      </c>
      <c r="AF6" s="2"/>
      <c r="AG6" s="1" t="str">
        <f t="shared" si="3"/>
        <v>PENDIENTE</v>
      </c>
      <c r="AH6" s="129">
        <v>44377</v>
      </c>
      <c r="AI6" s="180" t="s">
        <v>107</v>
      </c>
      <c r="AJ6" s="2">
        <v>0.5</v>
      </c>
      <c r="AK6" s="134">
        <f>IF(AJ6="","",IF(OR($M6=0,$M6="",AH6=""),"",AJ6/$M6))</f>
        <v>0.5</v>
      </c>
      <c r="AL6" s="181">
        <f t="shared" ref="AL6" si="6">(IF(OR($T6="",AK6=""),"",IF(OR($T6=0,AK6=0),0,IF((AK6*100%)/$T6&gt;100%,100%,(AK6*100%)/$T6))))</f>
        <v>0.5</v>
      </c>
      <c r="AM6" s="119" t="str">
        <f t="shared" ref="AM6" si="7">IF(AJ6="","",IF(AL6&lt;100%, IF(AL6&lt;50%, "ALERTA","EN TERMINO"), IF(AL6=100%, "OK", "EN TERMINO")))</f>
        <v>EN TERMINO</v>
      </c>
      <c r="AN6" s="142" t="s">
        <v>108</v>
      </c>
      <c r="AO6" s="143" t="s">
        <v>95</v>
      </c>
      <c r="AP6" s="1" t="str">
        <f t="shared" ref="AP6" si="8">IF(AL6=100%,IF(AL6&gt;50%,"CUMPLIDA","PENDIENTE"),IF(AL6&lt;50%,"INCUMPLIDA","PENDIENTE"))</f>
        <v>PENDIENTE</v>
      </c>
      <c r="AQ6" s="47">
        <v>44469</v>
      </c>
      <c r="AR6" s="48" t="s">
        <v>109</v>
      </c>
      <c r="AS6" s="48">
        <v>1</v>
      </c>
      <c r="AT6" s="134">
        <f t="shared" ref="AT6:AT8" si="9">IF(AS6="","",IF(OR($M6=0,$M6="",AQ6=""),"",AS6/$M6))</f>
        <v>1</v>
      </c>
      <c r="AU6" s="181">
        <f t="shared" ref="AU6:AU10" si="10">(IF(OR($T6="",AT6=""),"",IF(OR($T6=0,AT6=0),0,IF((AT6*100%)/$T6&gt;100%,100%,(AT6*100%)/$T6))))</f>
        <v>1</v>
      </c>
      <c r="AV6" s="119" t="str">
        <f t="shared" si="5"/>
        <v>OK</v>
      </c>
      <c r="AW6" s="48" t="s">
        <v>110</v>
      </c>
      <c r="AX6" s="48" t="s">
        <v>98</v>
      </c>
      <c r="AY6" s="1" t="str">
        <f t="shared" ref="AY6:AY7" si="11">IF(AU6=100%,IF(AU6&gt;50%,"CUMPLIDA","PENDIENTE"),IF(AU6&lt;50%,"INCUMPLIDA","PENDIENTE"))</f>
        <v>CUMPLIDA</v>
      </c>
      <c r="BS6" s="2" t="str">
        <f>IF(AY6="CUMPLIDA","CERRADO","ABIERTO")</f>
        <v>CERRADO</v>
      </c>
    </row>
    <row r="7" spans="1:73" ht="35.1" customHeight="1">
      <c r="A7" s="15"/>
      <c r="B7" s="15"/>
      <c r="C7" s="16" t="s">
        <v>82</v>
      </c>
      <c r="D7" s="15"/>
      <c r="E7" s="17" t="s">
        <v>111</v>
      </c>
      <c r="F7" s="15"/>
      <c r="G7" s="15">
        <v>10</v>
      </c>
      <c r="H7" s="18" t="s">
        <v>84</v>
      </c>
      <c r="I7" s="19" t="s">
        <v>112</v>
      </c>
      <c r="J7" s="20" t="s">
        <v>113</v>
      </c>
      <c r="K7" s="21" t="s">
        <v>114</v>
      </c>
      <c r="L7" s="21" t="s">
        <v>114</v>
      </c>
      <c r="M7" s="22">
        <v>2</v>
      </c>
      <c r="N7" s="16"/>
      <c r="O7" s="16" t="str">
        <f>IF(H7="","",VLOOKUP(H7,'[1]Procedimientos Publicar'!$C$6:$E$85,3,FALSE))</f>
        <v>SECRETARIA GENERAL</v>
      </c>
      <c r="P7" s="16" t="s">
        <v>90</v>
      </c>
      <c r="Q7" s="15"/>
      <c r="R7" s="15"/>
      <c r="S7" s="15"/>
      <c r="T7" s="23">
        <v>1</v>
      </c>
      <c r="U7" s="15"/>
      <c r="V7" s="24">
        <v>43920</v>
      </c>
      <c r="W7" s="25">
        <v>44012</v>
      </c>
      <c r="X7" s="33">
        <v>44469</v>
      </c>
      <c r="Y7" s="123">
        <v>44286</v>
      </c>
      <c r="Z7" s="124" t="s">
        <v>115</v>
      </c>
      <c r="AA7" s="15"/>
      <c r="AB7" s="125" t="str">
        <f t="shared" si="0"/>
        <v/>
      </c>
      <c r="AC7" s="23" t="str">
        <f t="shared" si="1"/>
        <v/>
      </c>
      <c r="AD7" s="119" t="str">
        <f t="shared" si="2"/>
        <v/>
      </c>
      <c r="AE7" s="122"/>
      <c r="AF7"/>
      <c r="AG7" s="1" t="str">
        <f>IF(AC7=100%,IF(AC7&gt;25%,"CUMPLIDA","PENDIENTE"),IF(AC7&lt;25%,"INCUMPLIDA","PENDIENTE"))</f>
        <v>PENDIENTE</v>
      </c>
      <c r="AH7" s="129">
        <v>44377</v>
      </c>
      <c r="AI7" s="183" t="s">
        <v>116</v>
      </c>
      <c r="AJ7" s="2">
        <v>0.9</v>
      </c>
      <c r="AK7" s="134">
        <f t="shared" ref="AK7:AK8" si="12">IF(AJ7="","",IF(OR($M7=0,$M7="",AH7=""),"",AJ7/$M7))</f>
        <v>0.45</v>
      </c>
      <c r="AL7" s="181">
        <f t="shared" ref="AL7:AL8" si="13">(IF(OR($T7="",AK7=""),"",IF(OR($T7=0,AK7=0),0,IF((AK7*100%)/$T7&gt;100%,100%,(AK7*100%)/$T7))))</f>
        <v>0.45</v>
      </c>
      <c r="AM7" s="119" t="str">
        <f t="shared" ref="AM7:AM8" si="14">IF(AJ7="","",IF(AL7&lt;100%, IF(AL7&lt;50%, "ALERTA","EN TERMINO"), IF(AL7=100%, "OK", "EN TERMINO")))</f>
        <v>ALERTA</v>
      </c>
      <c r="AN7" s="184" t="s">
        <v>117</v>
      </c>
      <c r="AO7" s="143" t="s">
        <v>118</v>
      </c>
      <c r="AP7" s="1" t="str">
        <f>IF(AL7=100%,IF(AL7&gt;40%,"CUMPLIDA","PENDIENTE"),IF(AL7&lt;45%,"INCUMPLIDA","PENDIENTE"))</f>
        <v>PENDIENTE</v>
      </c>
      <c r="AQ7" s="47">
        <v>44469</v>
      </c>
      <c r="AR7" s="48" t="s">
        <v>119</v>
      </c>
      <c r="AS7" s="48">
        <v>2</v>
      </c>
      <c r="AT7" s="134">
        <f t="shared" si="9"/>
        <v>1</v>
      </c>
      <c r="AU7" s="181">
        <f t="shared" si="10"/>
        <v>1</v>
      </c>
      <c r="AV7" s="119" t="str">
        <f t="shared" si="5"/>
        <v>OK</v>
      </c>
      <c r="AW7" s="204" t="s">
        <v>120</v>
      </c>
      <c r="AX7" s="48" t="s">
        <v>98</v>
      </c>
      <c r="AY7" s="1" t="str">
        <f t="shared" si="11"/>
        <v>CUMPLIDA</v>
      </c>
      <c r="BS7" s="2" t="str">
        <f t="shared" ref="BS7" si="15">IF(AY7="CUMPLIDA","CERRADO","ABIERTO")</f>
        <v>CERRADO</v>
      </c>
    </row>
    <row r="8" spans="1:73" ht="35.1" customHeight="1">
      <c r="A8" s="53"/>
      <c r="B8" s="53"/>
      <c r="C8" s="26" t="s">
        <v>82</v>
      </c>
      <c r="D8" s="53"/>
      <c r="E8" s="209" t="s">
        <v>121</v>
      </c>
      <c r="F8" s="53"/>
      <c r="G8" s="27">
        <v>1</v>
      </c>
      <c r="H8" s="28" t="s">
        <v>84</v>
      </c>
      <c r="I8" s="29" t="s">
        <v>122</v>
      </c>
      <c r="J8" s="54" t="s">
        <v>123</v>
      </c>
      <c r="K8" s="54" t="s">
        <v>124</v>
      </c>
      <c r="L8" s="55" t="s">
        <v>125</v>
      </c>
      <c r="M8" s="30">
        <v>2</v>
      </c>
      <c r="N8" s="53"/>
      <c r="O8" s="26" t="str">
        <f>IF(H8="","",VLOOKUP(H8,'[1]Procedimientos Publicar'!$C$6:$E$85,3,FALSE))</f>
        <v>SECRETARIA GENERAL</v>
      </c>
      <c r="P8" s="26" t="s">
        <v>90</v>
      </c>
      <c r="Q8" s="31" t="s">
        <v>126</v>
      </c>
      <c r="R8" s="53"/>
      <c r="S8" s="53"/>
      <c r="T8" s="32">
        <v>1</v>
      </c>
      <c r="U8" s="53"/>
      <c r="V8" s="56">
        <v>44165</v>
      </c>
      <c r="W8" s="77">
        <v>44346</v>
      </c>
      <c r="X8" s="33">
        <v>44469</v>
      </c>
      <c r="Y8" s="126">
        <v>44286</v>
      </c>
      <c r="Z8" s="171" t="s">
        <v>127</v>
      </c>
      <c r="AA8" s="127"/>
      <c r="AB8" s="128" t="str">
        <f t="shared" si="0"/>
        <v/>
      </c>
      <c r="AC8" s="32" t="str">
        <f t="shared" si="1"/>
        <v/>
      </c>
      <c r="AD8" s="119" t="str">
        <f t="shared" si="2"/>
        <v/>
      </c>
      <c r="AE8"/>
      <c r="AF8"/>
      <c r="AG8" s="1" t="str">
        <f>IF(AC8=100%,IF(AC8&gt;25%,"CUMPLIDA","PENDIENTE"),IF(AC8&lt;25%,"INCUMPLIDA","PENDIENTE"))</f>
        <v>PENDIENTE</v>
      </c>
      <c r="AH8" s="129">
        <v>44377</v>
      </c>
      <c r="AI8" s="122" t="s">
        <v>128</v>
      </c>
      <c r="AJ8" s="2">
        <v>0.9</v>
      </c>
      <c r="AK8" s="134">
        <f t="shared" si="12"/>
        <v>0.45</v>
      </c>
      <c r="AL8" s="181">
        <f t="shared" si="13"/>
        <v>0.45</v>
      </c>
      <c r="AM8" s="119" t="str">
        <f t="shared" si="14"/>
        <v>ALERTA</v>
      </c>
      <c r="AN8" s="184" t="s">
        <v>117</v>
      </c>
      <c r="AO8" s="143" t="s">
        <v>118</v>
      </c>
      <c r="AP8" s="1" t="str">
        <f>IF(AL8=100%,IF(AL8&gt;23%,"CUMPLIDA","PENDIENTE"),IF(AL8&lt;22%,"INCUMPLIDA","PENDIENTE"))</f>
        <v>PENDIENTE</v>
      </c>
      <c r="AQ8" s="47">
        <v>44469</v>
      </c>
      <c r="AR8" s="48" t="s">
        <v>129</v>
      </c>
      <c r="AS8" s="48">
        <v>1.8</v>
      </c>
      <c r="AT8" s="134">
        <f t="shared" si="9"/>
        <v>0.9</v>
      </c>
      <c r="AU8" s="181">
        <f t="shared" si="10"/>
        <v>0.9</v>
      </c>
      <c r="AV8" s="119" t="str">
        <f t="shared" si="5"/>
        <v>EN TERMINO</v>
      </c>
      <c r="AW8" s="196" t="s">
        <v>130</v>
      </c>
      <c r="AX8" s="48" t="s">
        <v>98</v>
      </c>
      <c r="AY8" s="1" t="str">
        <f>IF(AU8=100%,IF(AU8&gt;50%,"CUMPLIDA","PENDIENTE"),IF(AU8&lt;100%,"INCUMPLIDA","PENDIENTE"))</f>
        <v>INCUMPLIDA</v>
      </c>
      <c r="AZ8" s="247">
        <v>44517</v>
      </c>
      <c r="BA8" s="248" t="s">
        <v>131</v>
      </c>
      <c r="BB8" s="36">
        <v>0.9</v>
      </c>
      <c r="BC8" s="134">
        <f>(IF(BB8="","",IF(OR($M8=0,$M8="",AZ8=""),"",BB8/$M8)))</f>
        <v>0.45</v>
      </c>
      <c r="BD8" s="135">
        <f>(IF(OR($T8="",BC8=""),"",IF(OR($T8=0,BC8=0),0,IF((BC8*100%)/$T8&gt;100%,100%,(BC8*100%)/$T8))))</f>
        <v>0.45</v>
      </c>
      <c r="BE8" s="119" t="str">
        <f>IF(BB8="","",IF(BD8&lt;100%, IF(BD8&lt;100%, "ALERTA","EN TERMINO"), IF(BD8=100%, "OK", "EN TERMINO")))</f>
        <v>ALERTA</v>
      </c>
      <c r="BF8" s="320" t="s">
        <v>132</v>
      </c>
      <c r="BG8" s="48" t="s">
        <v>98</v>
      </c>
      <c r="BH8" s="1" t="str">
        <f>IF(BD8=100%,IF(BD8&gt;25%,"CUMPLIDA","PENDIENTE"),IF(BD8&lt;25%,"INCUMPLIDA","PENDIENTE"))</f>
        <v>PENDIENTE</v>
      </c>
      <c r="BI8" s="247">
        <v>44544</v>
      </c>
      <c r="BJ8" s="248" t="s">
        <v>133</v>
      </c>
      <c r="BK8" s="36">
        <v>0.9</v>
      </c>
      <c r="BL8" s="134">
        <f>(IF(BK8="","",IF(OR($M8=0,$M8="",BI8=""),"",BK8/$M8)))</f>
        <v>0.45</v>
      </c>
      <c r="BM8" s="135">
        <f>(IF(OR($T8="",BL8=""),"",IF(OR($T8=0,BL8=0),0,IF((BL8*100%)/$T8&gt;100%,100%,(BL8*100%)/$T8))))</f>
        <v>0.45</v>
      </c>
      <c r="BN8" s="119" t="str">
        <f>IF(BK8="","",IF(BM8&lt;100%, IF(BM8&lt;100%, "ALERTA","EN TERMINO"), IF(BM8=100%, "OK", "EN TERMINO")))</f>
        <v>ALERTA</v>
      </c>
      <c r="BO8" s="320" t="s">
        <v>134</v>
      </c>
      <c r="BP8" s="48" t="s">
        <v>98</v>
      </c>
      <c r="BQ8" s="1" t="str">
        <f>IF(BM8=100%,IF(BM8&gt;25%,"CUMPLIDA","PENDIENTE"),IF(BM8&lt;25%,"INCUMPLIDA","PENDIENTE"))</f>
        <v>PENDIENTE</v>
      </c>
      <c r="BS8" s="2" t="str">
        <f>IF(BH8="CUMPLIDA","CERRADO","ABIERTO")</f>
        <v>ABIERTO</v>
      </c>
    </row>
    <row r="9" spans="1:73" ht="35.1" customHeight="1">
      <c r="A9" s="57"/>
      <c r="B9" s="57"/>
      <c r="C9" s="58" t="s">
        <v>82</v>
      </c>
      <c r="D9" s="57"/>
      <c r="E9" s="59" t="s">
        <v>135</v>
      </c>
      <c r="F9" s="57"/>
      <c r="G9" s="57">
        <v>1</v>
      </c>
      <c r="H9" s="58" t="s">
        <v>136</v>
      </c>
      <c r="I9" s="60" t="s">
        <v>137</v>
      </c>
      <c r="J9" s="57"/>
      <c r="K9" s="61" t="s">
        <v>138</v>
      </c>
      <c r="L9" s="62" t="s">
        <v>139</v>
      </c>
      <c r="M9" s="62">
        <v>4</v>
      </c>
      <c r="N9" s="57"/>
      <c r="O9" s="58" t="str">
        <f>IF(H9="","",VLOOKUP(H9,'[1]Procedimientos Publicar'!$C$6:$E$85,3,FALSE))</f>
        <v>SECRETARIA GENERAL</v>
      </c>
      <c r="P9" s="58" t="s">
        <v>140</v>
      </c>
      <c r="Q9" s="57"/>
      <c r="R9" s="57"/>
      <c r="S9" s="57"/>
      <c r="T9" s="63">
        <v>1</v>
      </c>
      <c r="U9" s="64" t="s">
        <v>141</v>
      </c>
      <c r="V9" s="65">
        <v>43831</v>
      </c>
      <c r="W9" s="65"/>
      <c r="X9" s="213">
        <v>44561</v>
      </c>
      <c r="Y9" s="214">
        <v>44286</v>
      </c>
      <c r="Z9" s="62"/>
      <c r="AA9" s="62"/>
      <c r="AB9" s="215" t="str">
        <f>(IF(AA9="","",IF(OR(#REF!=0,#REF!="",$Y9=""),"",AA9/#REF!)))</f>
        <v/>
      </c>
      <c r="AC9" s="216" t="str">
        <f t="shared" ref="AC9" si="16">(IF(OR($T9="",AB9=""),"",IF(OR($T9=0,AB9=0),0,IF((AB9*100%)/$T9&gt;100%,100%,(AB9*100%)/$T9))))</f>
        <v/>
      </c>
      <c r="AD9" s="119" t="str">
        <f t="shared" si="2"/>
        <v/>
      </c>
      <c r="AE9" s="136" t="s">
        <v>142</v>
      </c>
      <c r="AF9" s="137"/>
      <c r="AG9" s="1" t="str">
        <f>IF(AC9=100%,IF(AC9&gt;25%,"CUMPLIDA","PENDIENTE"),IF(AC9&lt;25%,"INCUMPLIDA","PENDIENTE"))</f>
        <v>PENDIENTE</v>
      </c>
      <c r="AH9" s="129" t="s">
        <v>143</v>
      </c>
      <c r="AI9" s="211" t="s">
        <v>144</v>
      </c>
      <c r="AJ9" s="185">
        <v>1.25</v>
      </c>
      <c r="AK9" s="134">
        <f>(IF(AJ9="","",IF(OR($M9=0,$M9="",AH9=""),"",AJ9/$M9)))</f>
        <v>0.3125</v>
      </c>
      <c r="AL9" s="130">
        <f t="shared" ref="AL9" si="17">(IF(OR($T9="",AK9=""),"",IF(OR($T9=0,AK9=0),0,IF((AK9*100%)/$T9&gt;100%,100%,(AK9*100%)/$T9))))</f>
        <v>0.3125</v>
      </c>
      <c r="AM9" s="119" t="str">
        <f t="shared" ref="AM9" si="18">IF(AJ9="","",IF(AL9&lt;100%, IF(AL9&lt;50%, "ALERTA","EN TERMINO"), IF(AL9=100%, "OK", "EN TERMINO")))</f>
        <v>ALERTA</v>
      </c>
      <c r="AN9" s="186" t="s">
        <v>145</v>
      </c>
      <c r="AO9" s="143" t="s">
        <v>118</v>
      </c>
      <c r="AP9" s="1" t="str">
        <f>IF(AL9=100%,IF(AL9&gt;31%,"CUMPLIDA","PENDIENTE"),IF(AL9&lt;30%,"INCUMPLIDA","PENDIENTE"))</f>
        <v>PENDIENTE</v>
      </c>
      <c r="AQ9" s="131">
        <v>44469</v>
      </c>
      <c r="AR9" s="138" t="s">
        <v>146</v>
      </c>
      <c r="AS9" s="137">
        <v>1.25</v>
      </c>
      <c r="AT9" s="132">
        <f t="shared" ref="AT9:AT10" si="19">(IF(AS9="","",IF(OR($M9=0,$M9="",AQ9=""),"",AS9/$M9)))</f>
        <v>0.3125</v>
      </c>
      <c r="AU9" s="133">
        <f t="shared" si="10"/>
        <v>0.3125</v>
      </c>
      <c r="AV9" s="119" t="str">
        <f t="shared" ref="AV9" si="20">IF(AS9="","",IF(AU9&lt;100%, IF(AU9&lt;75%, "ALERTA","EN TERMINO"), IF(AU9=100%, "OK", "EN TERMINO")))</f>
        <v>ALERTA</v>
      </c>
      <c r="AW9" s="138" t="s">
        <v>147</v>
      </c>
      <c r="AX9" s="143" t="s">
        <v>148</v>
      </c>
      <c r="AY9" s="1" t="str">
        <f>IF(AU9=100%,IF(AU9&gt;50%,"CUMPLIDA","PENDIENTE"),IF(AU9&lt;40%,"ATENCIÓN","PENDIENTE"))</f>
        <v>ATENCIÓN</v>
      </c>
      <c r="AZ9" s="131">
        <v>44524</v>
      </c>
      <c r="BA9" s="164" t="s">
        <v>149</v>
      </c>
      <c r="BB9" s="137">
        <v>2</v>
      </c>
      <c r="BC9" s="134">
        <f t="shared" ref="BC9" si="21">(IF(BB9="","",IF(OR($M9=0,$M9="",AZ9=""),"",BB9/$M9)))</f>
        <v>0.5</v>
      </c>
      <c r="BD9" s="135">
        <f t="shared" ref="BD9" si="22">(IF(OR($T9="",BC9=""),"",IF(OR($T9=0,BC9=0),0,IF((BC9*100%)/$T9&gt;100%,100%,(BC9*100%)/$T9))))</f>
        <v>0.5</v>
      </c>
      <c r="BE9" s="119" t="str">
        <f t="shared" ref="BE9" si="23">IF(BB9="","",IF(BD9&lt;100%, IF(BD9&lt;100%, "ALERTA","EN TERMINO"), IF(BD9=100%, "OK", "EN TERMINO")))</f>
        <v>ALERTA</v>
      </c>
      <c r="BF9" s="143" t="s">
        <v>150</v>
      </c>
      <c r="BG9" s="143" t="s">
        <v>148</v>
      </c>
      <c r="BH9" s="1" t="str">
        <f>IF(BD9=100%,IF(BD9&gt;25%,"CUMPLIDA","PENDIENTE"),IF(BD9&lt;25%,"INCUMPLIDA","PENDIENTE"))</f>
        <v>PENDIENTE</v>
      </c>
      <c r="BI9" s="247">
        <v>44544</v>
      </c>
      <c r="BJ9" s="336" t="s">
        <v>151</v>
      </c>
      <c r="BK9" s="137">
        <v>2</v>
      </c>
      <c r="BL9" s="134">
        <f t="shared" ref="BL9" si="24">(IF(BK9="","",IF(OR($M9=0,$M9="",BI9=""),"",BK9/$M9)))</f>
        <v>0.5</v>
      </c>
      <c r="BM9" s="135">
        <f t="shared" ref="BM9" si="25">(IF(OR($T9="",BL9=""),"",IF(OR($T9=0,BL9=0),0,IF((BL9*100%)/$T9&gt;100%,100%,(BL9*100%)/$T9))))</f>
        <v>0.5</v>
      </c>
      <c r="BN9" s="119" t="str">
        <f t="shared" ref="BN9" si="26">IF(BK9="","",IF(BM9&lt;100%, IF(BM9&lt;100%, "ALERTA","EN TERMINO"), IF(BM9=100%, "OK", "EN TERMINO")))</f>
        <v>ALERTA</v>
      </c>
      <c r="BO9" s="335" t="s">
        <v>152</v>
      </c>
      <c r="BP9" s="143" t="s">
        <v>148</v>
      </c>
      <c r="BQ9" s="1" t="str">
        <f>IF(BM9=100%,IF(BM9&gt;25%,"CUMPLIDA","PENDIENTE"),IF(BM9&lt;25%,"INCUMPLIDA","PENDIENTE"))</f>
        <v>PENDIENTE</v>
      </c>
      <c r="BR9" s="2"/>
      <c r="BS9" s="2" t="str">
        <f>IF(AY9="CUMPLIDA","CERRADO","ABIERTO")</f>
        <v>ABIERTO</v>
      </c>
    </row>
    <row r="10" spans="1:73" ht="35.1" customHeight="1">
      <c r="A10" s="66"/>
      <c r="B10" s="66"/>
      <c r="C10" s="67" t="s">
        <v>82</v>
      </c>
      <c r="D10" s="66"/>
      <c r="E10" s="210" t="s">
        <v>153</v>
      </c>
      <c r="F10" s="66"/>
      <c r="G10" s="66">
        <v>2</v>
      </c>
      <c r="H10" s="68" t="s">
        <v>154</v>
      </c>
      <c r="I10" s="69" t="s">
        <v>155</v>
      </c>
      <c r="J10" s="70" t="s">
        <v>156</v>
      </c>
      <c r="K10" s="70" t="s">
        <v>157</v>
      </c>
      <c r="L10" s="71" t="s">
        <v>158</v>
      </c>
      <c r="M10" s="66">
        <v>1</v>
      </c>
      <c r="N10" s="72" t="s">
        <v>89</v>
      </c>
      <c r="O10" s="67" t="str">
        <f>IF(H10="","",VLOOKUP(H10,'[1]Procedimientos Publicar'!$C$6:$E$85,3,FALSE))</f>
        <v>SECRETARIA GENERAL</v>
      </c>
      <c r="P10" s="67" t="s">
        <v>159</v>
      </c>
      <c r="Q10" s="66"/>
      <c r="R10" s="66"/>
      <c r="S10" s="70"/>
      <c r="T10" s="73">
        <v>1</v>
      </c>
      <c r="U10" s="66"/>
      <c r="V10" s="74">
        <v>43647</v>
      </c>
      <c r="W10" s="75">
        <v>43951</v>
      </c>
      <c r="X10" s="152">
        <v>44561</v>
      </c>
      <c r="Y10" s="153">
        <v>44286</v>
      </c>
      <c r="Z10" s="70" t="s">
        <v>160</v>
      </c>
      <c r="AA10" s="154">
        <v>0.25</v>
      </c>
      <c r="AB10" s="155">
        <f t="shared" ref="AB10" si="27">(IF(AA10="","",IF(OR($M10=0,$M10="",$Y10=""),"",AA10/$M10)))</f>
        <v>0.25</v>
      </c>
      <c r="AC10" s="156">
        <f t="shared" ref="AC10:AC30" si="28">(IF(OR($T10="",AB10=""),"",IF(OR($T10=0,AB10=0),0,IF((AB10*100%)/$T10&gt;100%,100%,(AB10*100%)/$T10))))</f>
        <v>0.25</v>
      </c>
      <c r="AD10" s="119" t="str">
        <f t="shared" ref="AD10" si="29">IF(AA10="","",IF(AC10&lt;100%, IF(AC10&lt;25%, "ALERTA","EN TERMINO"), IF(AC10=100%, "OK", "EN TERMINO")))</f>
        <v>EN TERMINO</v>
      </c>
      <c r="AE10" s="143"/>
      <c r="AF10" s="141"/>
      <c r="AG10" s="1" t="str">
        <f t="shared" ref="AG10" si="30">IF(AC10=100%,IF(AC10&gt;0.01%,"CUMPLIDA","PENDIENTE"),IF(AC10&lt;0%,"INCUMPLIDA","PENDIENTE"))</f>
        <v>PENDIENTE</v>
      </c>
      <c r="AH10" s="177">
        <v>44377</v>
      </c>
      <c r="AI10" s="137"/>
      <c r="AJ10" s="137"/>
      <c r="AK10" s="134" t="str">
        <f t="shared" ref="AK10" si="31">(IF(AJ10="","",IF(OR($M10=0,$M10="",AH10=""),"",AJ10/$M10)))</f>
        <v/>
      </c>
      <c r="AL10" s="130" t="str">
        <f t="shared" ref="AL10" si="32">(IF(OR($T10="",AK10=""),"",IF(OR($T10=0,AK10=0),0,IF((AK10*100%)/$T10&gt;100%,100%,(AK10*100%)/$T10))))</f>
        <v/>
      </c>
      <c r="AM10" s="119" t="str">
        <f t="shared" ref="AM10" si="33">IF(AJ10="","",IF(AL10&lt;100%, IF(AL10&lt;50%, "ALERTA","EN TERMINO"), IF(AL10=100%, "OK", "EN TERMINO")))</f>
        <v/>
      </c>
      <c r="AN10" s="178" t="s">
        <v>161</v>
      </c>
      <c r="AO10" s="137" t="s">
        <v>162</v>
      </c>
      <c r="AP10" s="1" t="str">
        <f t="shared" ref="AP10" si="34">IF(AL10=100%,IF(AL10&gt;50%,"CUMPLIDA","PENDIENTE"),IF(AL10&lt;50%,"INCUMPLIDA","PENDIENTE"))</f>
        <v>PENDIENTE</v>
      </c>
      <c r="AQ10" s="131">
        <v>44469</v>
      </c>
      <c r="AR10" s="138" t="s">
        <v>163</v>
      </c>
      <c r="AS10" s="137">
        <v>0.5</v>
      </c>
      <c r="AT10" s="134">
        <f t="shared" si="19"/>
        <v>0.5</v>
      </c>
      <c r="AU10" s="130">
        <f t="shared" si="10"/>
        <v>0.5</v>
      </c>
      <c r="AV10" s="119" t="str">
        <f t="shared" ref="AV10" si="35">IF(AS10="","",IF(AU10&lt;100%, IF(AU10&lt;50%, "ALERTA","EN TERMINO"), IF(AU10=100%, "OK", "EN TERMINO")))</f>
        <v>EN TERMINO</v>
      </c>
      <c r="AW10" s="143" t="s">
        <v>164</v>
      </c>
      <c r="AX10" s="141" t="s">
        <v>165</v>
      </c>
      <c r="AY10" s="1" t="str">
        <f>IF(AU10=100%,IF(AU10&gt;75%,"CUMPLIDA","PENDIENTE"),IF(AU10&lt;75%,"ATENCIÓN","PENDIENTE"))</f>
        <v>ATENCIÓN</v>
      </c>
      <c r="AZ10" s="131">
        <v>44515</v>
      </c>
      <c r="BA10" s="143" t="s">
        <v>166</v>
      </c>
      <c r="BB10" s="137">
        <v>0.5</v>
      </c>
      <c r="BC10" s="134">
        <f>(IF(BB10="","",IF(OR($M11=0,$M11="",AZ10=""),"",BB10/$M11)))</f>
        <v>0.5</v>
      </c>
      <c r="BD10" s="130">
        <f>(IF(OR($T11="",BC10=""),"",IF(OR($T11=0,BC10=0),0,IF((BC10*100%)/$T11&gt;100%,100%,(BC10*100%)/$T11))))</f>
        <v>0.5</v>
      </c>
      <c r="BE10" s="2" t="str">
        <f>IF(BB10="","",IF(BD10&lt;100%, IF(BD10&lt;50%, "ALERTA","EN TERMINO"), IF(BD10=100%, "OK", "EN TERMINO")))</f>
        <v>EN TERMINO</v>
      </c>
      <c r="BF10" s="337" t="s">
        <v>167</v>
      </c>
      <c r="BG10" s="48" t="s">
        <v>98</v>
      </c>
      <c r="BH10" s="1" t="str">
        <f>IF(BD10=100%,IF(BD10&gt;25%,"CUMPLIDA","PENDIENTE"),IF(BD10&lt;25%,"INCUMPLIDA","PENDIENTE"))</f>
        <v>PENDIENTE</v>
      </c>
      <c r="BI10" s="247">
        <v>44544</v>
      </c>
      <c r="BJ10" s="143" t="s">
        <v>166</v>
      </c>
      <c r="BK10" s="137">
        <v>0.5</v>
      </c>
      <c r="BL10" s="134">
        <f>(IF(BK10="","",IF(OR($M11=0,$M11="",BI10=""),"",BK10/$M11)))</f>
        <v>0.5</v>
      </c>
      <c r="BM10" s="130">
        <f>(IF(OR($T11="",BL10=""),"",IF(OR($T11=0,BL10=0),0,IF((BL10*100%)/$T11&gt;100%,100%,(BL10*100%)/$T11))))</f>
        <v>0.5</v>
      </c>
      <c r="BN10" s="2" t="str">
        <f>IF(BK10="","",IF(BM10&lt;100%, IF(BM10&lt;50%, "ALERTA","EN TERMINO"), IF(BM10=100%, "OK", "EN TERMINO")))</f>
        <v>EN TERMINO</v>
      </c>
      <c r="BO10" s="321" t="s">
        <v>168</v>
      </c>
      <c r="BP10" s="143" t="s">
        <v>169</v>
      </c>
      <c r="BQ10" s="1" t="str">
        <f>IF(BM10=100%,IF(BM10&gt;25%,"CUMPLIDA","PENDIENTE"),IF(BM10&lt;25%,"INCUMPLIDA","PENDIENTE"))</f>
        <v>PENDIENTE</v>
      </c>
      <c r="BR10" s="2"/>
      <c r="BS10" s="2" t="str">
        <f>IF(AY10="CUMPLIDA","CERRADO","ABIERTO")</f>
        <v>ABIERTO</v>
      </c>
    </row>
    <row r="11" spans="1:73" ht="35.1" customHeight="1">
      <c r="A11" s="218"/>
      <c r="B11" s="218"/>
      <c r="C11" s="217" t="s">
        <v>82</v>
      </c>
      <c r="D11" s="218"/>
      <c r="E11" s="406" t="s">
        <v>170</v>
      </c>
      <c r="F11" s="218"/>
      <c r="G11" s="218">
        <v>1</v>
      </c>
      <c r="H11" s="219" t="s">
        <v>154</v>
      </c>
      <c r="I11" s="220" t="s">
        <v>171</v>
      </c>
      <c r="J11" s="221" t="s">
        <v>172</v>
      </c>
      <c r="K11" s="221" t="s">
        <v>173</v>
      </c>
      <c r="L11" s="225" t="s">
        <v>174</v>
      </c>
      <c r="M11" s="218">
        <v>1</v>
      </c>
      <c r="N11" s="217"/>
      <c r="O11" s="217"/>
      <c r="P11" s="217"/>
      <c r="Q11" s="217" t="s">
        <v>175</v>
      </c>
      <c r="R11" s="218"/>
      <c r="S11" s="221"/>
      <c r="T11" s="222">
        <v>1</v>
      </c>
      <c r="U11" s="218"/>
      <c r="V11" s="223">
        <v>44470</v>
      </c>
      <c r="W11" s="226">
        <v>44576</v>
      </c>
      <c r="X11" s="224"/>
      <c r="Y11" s="131">
        <v>44469</v>
      </c>
      <c r="Z11" s="138" t="s">
        <v>176</v>
      </c>
      <c r="AA11" s="137">
        <v>0</v>
      </c>
      <c r="AB11" s="134">
        <f t="shared" ref="AB11:AB30" si="36">(IF(AA11="","",IF(OR($M11=0,$M11="",Y11=""),"",AA11/$M11)))</f>
        <v>0</v>
      </c>
      <c r="AC11" s="130">
        <f>(IF(OR($T11="",AB11=""),"",IF(OR($T11=0,AB11=0),0,IF((AB11*100%)/$T11&gt;100%,100%,(AB11*100%)/$T11))))</f>
        <v>0</v>
      </c>
      <c r="AD11" s="119" t="str">
        <f>IF(AA11="","",IF(AC12&lt;100%, IF(AC12&lt;50%, "ALERTA","EN TERMINO"), IF(AC12=100%, "OK", "EN TERMINO")))</f>
        <v>ALERTA</v>
      </c>
      <c r="AE11" s="312" t="s">
        <v>177</v>
      </c>
      <c r="AF11" s="313" t="s">
        <v>165</v>
      </c>
      <c r="AG11" s="1" t="str">
        <f>IF(AC11=100%,IF(AC11&gt;25%,"CUMPLIDA","PENDIENTE"),IF(AC11&lt;25%,"ATENCIÓN","PENDIENTE"))</f>
        <v>ATENCIÓN</v>
      </c>
      <c r="AH11" s="131">
        <v>44515</v>
      </c>
      <c r="AI11" s="138" t="s">
        <v>178</v>
      </c>
      <c r="AJ11" s="137">
        <v>0.01</v>
      </c>
      <c r="AK11" s="134">
        <v>0.01</v>
      </c>
      <c r="AL11" s="130">
        <v>0.01</v>
      </c>
      <c r="AM11" s="2" t="s">
        <v>179</v>
      </c>
      <c r="AN11" s="143" t="s">
        <v>180</v>
      </c>
      <c r="AO11" s="143" t="s">
        <v>169</v>
      </c>
      <c r="AP11" s="179" t="s">
        <v>181</v>
      </c>
      <c r="AQ11" s="47">
        <v>44544</v>
      </c>
      <c r="AR11" s="338" t="s">
        <v>182</v>
      </c>
      <c r="AS11" s="137">
        <v>0.01</v>
      </c>
      <c r="AT11" s="134">
        <f>(IF(AS11="","",IF(OR($M11=0,$M11="",AQ11=""),"",AS11/$M11)))</f>
        <v>0.01</v>
      </c>
      <c r="AU11" s="130">
        <f t="shared" ref="AU11" si="37">(IF(OR($T11="",AT11=""),"",IF(OR($T11=0,AT11=0),0,IF((AT11*100%)/$T11&gt;100%,100%,(AT11*100%)/$T11))))</f>
        <v>0.01</v>
      </c>
      <c r="AV11" s="119" t="str">
        <f t="shared" ref="AV11" si="38">IF(AS11="","",IF(AU11&lt;100%, IF(AU11&lt;50%, "ALERTA","EN TERMINO"), IF(AU11=100%, "OK", "EN TERMINO")))</f>
        <v>ALERTA</v>
      </c>
      <c r="AW11" s="312" t="s">
        <v>183</v>
      </c>
      <c r="AX11" s="48" t="s">
        <v>98</v>
      </c>
      <c r="AY11" s="1" t="str">
        <f>IF(AU11=100%,IF(AU11&gt;75%,"CUMPLIDA","PENDIENTE"),IF(AU11&lt;75%,"ATENCIÓN","PENDIENTE"))</f>
        <v>ATENCIÓN</v>
      </c>
      <c r="AZ11" s="131"/>
      <c r="BA11" s="143"/>
      <c r="BB11" s="137"/>
      <c r="BC11" s="134"/>
      <c r="BD11" s="135"/>
      <c r="BE11" s="119"/>
      <c r="BF11" s="143"/>
      <c r="BG11" s="179"/>
      <c r="BH11" s="2"/>
      <c r="BI11" s="131"/>
      <c r="BJ11" s="143"/>
      <c r="BK11" s="137"/>
      <c r="BL11" s="134"/>
      <c r="BM11" s="135"/>
      <c r="BN11" s="119"/>
      <c r="BO11" s="143"/>
      <c r="BP11" s="179"/>
      <c r="BQ11" s="2"/>
      <c r="BR11" s="2"/>
      <c r="BS11" s="2" t="str">
        <f>IF(AP11="CUMPLIDA","CERRADO","ABIERTO")</f>
        <v>ABIERTO</v>
      </c>
    </row>
    <row r="12" spans="1:73" ht="35.1" customHeight="1">
      <c r="A12" s="218"/>
      <c r="B12" s="218"/>
      <c r="C12" s="217" t="s">
        <v>82</v>
      </c>
      <c r="D12" s="218"/>
      <c r="E12" s="406"/>
      <c r="F12" s="218"/>
      <c r="G12" s="218">
        <v>2</v>
      </c>
      <c r="H12" s="219" t="s">
        <v>154</v>
      </c>
      <c r="I12" s="220" t="s">
        <v>184</v>
      </c>
      <c r="J12" s="221" t="s">
        <v>185</v>
      </c>
      <c r="K12" s="221" t="s">
        <v>186</v>
      </c>
      <c r="L12" s="225" t="s">
        <v>187</v>
      </c>
      <c r="M12" s="218">
        <v>1</v>
      </c>
      <c r="N12" s="217"/>
      <c r="O12" s="217"/>
      <c r="P12" s="217"/>
      <c r="Q12" s="217" t="s">
        <v>188</v>
      </c>
      <c r="R12" s="218"/>
      <c r="S12" s="221"/>
      <c r="T12" s="222">
        <v>1</v>
      </c>
      <c r="U12" s="218"/>
      <c r="V12" s="223">
        <v>44470</v>
      </c>
      <c r="W12" s="226">
        <v>44576</v>
      </c>
      <c r="X12" s="224"/>
      <c r="Y12" s="131">
        <v>44469</v>
      </c>
      <c r="Z12" s="138" t="s">
        <v>189</v>
      </c>
      <c r="AA12" s="137">
        <v>0</v>
      </c>
      <c r="AB12" s="134">
        <f t="shared" si="36"/>
        <v>0</v>
      </c>
      <c r="AC12" s="130">
        <f t="shared" si="28"/>
        <v>0</v>
      </c>
      <c r="AD12" s="119" t="str">
        <f t="shared" ref="AD12:AD28" si="39">IF(AA12="","",IF(AC13&lt;100%, IF(AC13&lt;50%, "ALERTA","EN TERMINO"), IF(AC13=100%, "OK", "EN TERMINO")))</f>
        <v>ALERTA</v>
      </c>
      <c r="AE12" s="312" t="s">
        <v>177</v>
      </c>
      <c r="AF12" s="313" t="s">
        <v>165</v>
      </c>
      <c r="AG12" s="1" t="str">
        <f t="shared" ref="AG12:AG30" si="40">IF(AC12=100%,IF(AC12&gt;50%,"CUMPLIDA","PENDIENTE"),IF(AC12&lt;40%,"ATENCIÓN","PENDIENTE"))</f>
        <v>ATENCIÓN</v>
      </c>
      <c r="AH12" s="131">
        <v>44515</v>
      </c>
      <c r="AI12" s="138" t="s">
        <v>190</v>
      </c>
      <c r="AJ12" s="137">
        <v>1</v>
      </c>
      <c r="AK12" s="134">
        <v>1</v>
      </c>
      <c r="AL12" s="130">
        <v>1</v>
      </c>
      <c r="AM12" s="2" t="s">
        <v>191</v>
      </c>
      <c r="AN12" s="319" t="s">
        <v>192</v>
      </c>
      <c r="AO12" s="143" t="s">
        <v>169</v>
      </c>
      <c r="AP12" s="179" t="s">
        <v>193</v>
      </c>
      <c r="AQ12" s="131"/>
      <c r="AR12" s="138"/>
      <c r="AS12" s="137"/>
      <c r="AT12" s="137"/>
      <c r="AU12" s="137"/>
      <c r="AV12" s="137"/>
      <c r="AW12" s="139"/>
      <c r="AX12" s="137"/>
      <c r="AY12" s="137"/>
      <c r="AZ12" s="131"/>
      <c r="BA12" s="143"/>
      <c r="BB12" s="137"/>
      <c r="BC12" s="134"/>
      <c r="BD12" s="135"/>
      <c r="BE12" s="119"/>
      <c r="BF12" s="143"/>
      <c r="BG12" s="179"/>
      <c r="BH12" s="2"/>
      <c r="BI12" s="131"/>
      <c r="BJ12" s="143"/>
      <c r="BK12" s="137"/>
      <c r="BL12" s="134"/>
      <c r="BM12" s="135"/>
      <c r="BN12" s="119"/>
      <c r="BO12" s="143"/>
      <c r="BP12" s="179"/>
      <c r="BQ12" s="2"/>
      <c r="BR12" s="2"/>
      <c r="BS12" s="2" t="str">
        <f t="shared" ref="BS12:BS30" si="41">IF(AP12="CUMPLIDA","CERRADO","ABIERTO")</f>
        <v>CERRADO</v>
      </c>
    </row>
    <row r="13" spans="1:73" ht="35.1" customHeight="1">
      <c r="A13" s="218"/>
      <c r="B13" s="218"/>
      <c r="C13" s="217" t="s">
        <v>82</v>
      </c>
      <c r="D13" s="218"/>
      <c r="E13" s="406"/>
      <c r="F13" s="218"/>
      <c r="G13" s="405">
        <v>3</v>
      </c>
      <c r="H13" s="219" t="s">
        <v>154</v>
      </c>
      <c r="I13" s="413" t="s">
        <v>194</v>
      </c>
      <c r="J13" s="413" t="s">
        <v>195</v>
      </c>
      <c r="K13" s="221" t="s">
        <v>196</v>
      </c>
      <c r="L13" s="225" t="s">
        <v>197</v>
      </c>
      <c r="M13" s="218">
        <v>1</v>
      </c>
      <c r="N13" s="217"/>
      <c r="O13" s="217"/>
      <c r="P13" s="217"/>
      <c r="Q13" s="217" t="s">
        <v>188</v>
      </c>
      <c r="R13" s="218"/>
      <c r="S13" s="221"/>
      <c r="T13" s="222">
        <v>1</v>
      </c>
      <c r="U13" s="218"/>
      <c r="V13" s="223">
        <v>44470</v>
      </c>
      <c r="W13" s="226">
        <v>44576</v>
      </c>
      <c r="X13" s="224"/>
      <c r="Y13" s="131">
        <v>44469</v>
      </c>
      <c r="Z13" s="138" t="s">
        <v>189</v>
      </c>
      <c r="AA13" s="137">
        <v>0</v>
      </c>
      <c r="AB13" s="134">
        <f t="shared" si="36"/>
        <v>0</v>
      </c>
      <c r="AC13" s="130">
        <f t="shared" si="28"/>
        <v>0</v>
      </c>
      <c r="AD13" s="119" t="str">
        <f t="shared" si="39"/>
        <v>ALERTA</v>
      </c>
      <c r="AE13" s="312" t="s">
        <v>177</v>
      </c>
      <c r="AF13" s="313" t="s">
        <v>165</v>
      </c>
      <c r="AG13" s="1" t="str">
        <f t="shared" si="40"/>
        <v>ATENCIÓN</v>
      </c>
      <c r="AH13" s="131">
        <v>44515</v>
      </c>
      <c r="AI13" s="138" t="s">
        <v>189</v>
      </c>
      <c r="AJ13" s="137">
        <v>0</v>
      </c>
      <c r="AK13" s="134">
        <v>0</v>
      </c>
      <c r="AL13" s="130">
        <v>0</v>
      </c>
      <c r="AM13" s="2" t="s">
        <v>179</v>
      </c>
      <c r="AN13" s="143" t="s">
        <v>180</v>
      </c>
      <c r="AO13" s="143" t="s">
        <v>169</v>
      </c>
      <c r="AP13" s="179" t="s">
        <v>181</v>
      </c>
      <c r="AQ13" s="47">
        <v>44544</v>
      </c>
      <c r="AR13" s="143" t="s">
        <v>180</v>
      </c>
      <c r="AS13" s="137">
        <v>0.01</v>
      </c>
      <c r="AT13" s="134">
        <f>(IF(AS13="","",IF(OR($M13=0,$M13="",AQ13=""),"",AS13/$M13)))</f>
        <v>0.01</v>
      </c>
      <c r="AU13" s="130">
        <f t="shared" ref="AU13" si="42">(IF(OR($T13="",AT13=""),"",IF(OR($T13=0,AT13=0),0,IF((AT13*100%)/$T13&gt;100%,100%,(AT13*100%)/$T13))))</f>
        <v>0.01</v>
      </c>
      <c r="AV13" s="119" t="str">
        <f t="shared" ref="AV13" si="43">IF(AS13="","",IF(AU13&lt;100%, IF(AU13&lt;50%, "ALERTA","EN TERMINO"), IF(AU13=100%, "OK", "EN TERMINO")))</f>
        <v>ALERTA</v>
      </c>
      <c r="AW13" s="312" t="s">
        <v>198</v>
      </c>
      <c r="AX13" s="48" t="s">
        <v>98</v>
      </c>
      <c r="AY13" s="1" t="str">
        <f t="shared" ref="AY13:AY16" si="44">IF(AU13=100%,IF(AU13&gt;50%,"CUMPLIDA","PENDIENTE"),IF(AU13&lt;40%,"ATENCIÓN","PENDIENTE"))</f>
        <v>ATENCIÓN</v>
      </c>
      <c r="AZ13" s="131"/>
      <c r="BA13" s="143"/>
      <c r="BB13" s="137"/>
      <c r="BC13" s="134"/>
      <c r="BD13" s="135"/>
      <c r="BE13" s="119"/>
      <c r="BF13" s="143"/>
      <c r="BG13" s="179"/>
      <c r="BH13" s="2"/>
      <c r="BI13" s="131"/>
      <c r="BJ13" s="143"/>
      <c r="BK13" s="137"/>
      <c r="BL13" s="134"/>
      <c r="BM13" s="135"/>
      <c r="BN13" s="119"/>
      <c r="BO13" s="143"/>
      <c r="BP13" s="179"/>
      <c r="BQ13" s="2"/>
      <c r="BR13" s="2"/>
      <c r="BS13" s="2" t="str">
        <f t="shared" si="41"/>
        <v>ABIERTO</v>
      </c>
    </row>
    <row r="14" spans="1:73" ht="35.1" customHeight="1">
      <c r="A14" s="218"/>
      <c r="B14" s="218"/>
      <c r="C14" s="217" t="s">
        <v>82</v>
      </c>
      <c r="D14" s="218"/>
      <c r="E14" s="406"/>
      <c r="F14" s="218"/>
      <c r="G14" s="405"/>
      <c r="H14" s="219" t="s">
        <v>154</v>
      </c>
      <c r="I14" s="413"/>
      <c r="J14" s="413"/>
      <c r="K14" s="221" t="s">
        <v>199</v>
      </c>
      <c r="L14" s="225" t="s">
        <v>200</v>
      </c>
      <c r="M14" s="218">
        <v>1</v>
      </c>
      <c r="N14" s="217"/>
      <c r="O14" s="217"/>
      <c r="P14" s="217"/>
      <c r="Q14" s="217" t="s">
        <v>201</v>
      </c>
      <c r="R14" s="218"/>
      <c r="S14" s="221"/>
      <c r="T14" s="222">
        <v>1</v>
      </c>
      <c r="U14" s="218"/>
      <c r="V14" s="223">
        <v>44470</v>
      </c>
      <c r="W14" s="226">
        <v>44576</v>
      </c>
      <c r="X14" s="224"/>
      <c r="Y14" s="131">
        <v>44469</v>
      </c>
      <c r="Z14" s="138" t="s">
        <v>189</v>
      </c>
      <c r="AA14" s="137">
        <v>0</v>
      </c>
      <c r="AB14" s="134">
        <f t="shared" si="36"/>
        <v>0</v>
      </c>
      <c r="AC14" s="130">
        <f t="shared" si="28"/>
        <v>0</v>
      </c>
      <c r="AD14" s="119" t="str">
        <f t="shared" si="39"/>
        <v>ALERTA</v>
      </c>
      <c r="AE14" s="312" t="s">
        <v>177</v>
      </c>
      <c r="AF14" s="313" t="s">
        <v>165</v>
      </c>
      <c r="AG14" s="1" t="str">
        <f t="shared" si="40"/>
        <v>ATENCIÓN</v>
      </c>
      <c r="AH14" s="131">
        <v>44515</v>
      </c>
      <c r="AI14" s="138" t="s">
        <v>189</v>
      </c>
      <c r="AJ14" s="137">
        <v>0</v>
      </c>
      <c r="AK14" s="134">
        <v>0</v>
      </c>
      <c r="AL14" s="130">
        <v>0</v>
      </c>
      <c r="AM14" s="2" t="s">
        <v>179</v>
      </c>
      <c r="AN14" s="143" t="s">
        <v>180</v>
      </c>
      <c r="AO14" s="143" t="s">
        <v>169</v>
      </c>
      <c r="AP14" s="179" t="s">
        <v>181</v>
      </c>
      <c r="AQ14" s="47">
        <v>44544</v>
      </c>
      <c r="AR14" s="143" t="s">
        <v>180</v>
      </c>
      <c r="AS14" s="137">
        <v>0.01</v>
      </c>
      <c r="AT14" s="134">
        <f t="shared" ref="AT14:AT15" si="45">(IF(AS14="","",IF(OR($M14=0,$M14="",AQ14=""),"",AS14/$M14)))</f>
        <v>0.01</v>
      </c>
      <c r="AU14" s="130">
        <f t="shared" ref="AU14:AU16" si="46">(IF(OR($T14="",AT14=""),"",IF(OR($T14=0,AT14=0),0,IF((AT14*100%)/$T14&gt;100%,100%,(AT14*100%)/$T14))))</f>
        <v>0.01</v>
      </c>
      <c r="AV14" s="119" t="str">
        <f t="shared" ref="AV14:AV16" si="47">IF(AS14="","",IF(AU14&lt;100%, IF(AU14&lt;50%, "ALERTA","EN TERMINO"), IF(AU14=100%, "OK", "EN TERMINO")))</f>
        <v>ALERTA</v>
      </c>
      <c r="AW14" s="312" t="s">
        <v>198</v>
      </c>
      <c r="AX14" s="48" t="s">
        <v>98</v>
      </c>
      <c r="AY14" s="1" t="str">
        <f t="shared" si="44"/>
        <v>ATENCIÓN</v>
      </c>
      <c r="AZ14" s="131"/>
      <c r="BA14" s="143"/>
      <c r="BB14" s="137"/>
      <c r="BC14" s="134"/>
      <c r="BD14" s="135"/>
      <c r="BE14" s="119"/>
      <c r="BF14" s="143"/>
      <c r="BG14" s="179"/>
      <c r="BH14" s="2"/>
      <c r="BI14" s="131"/>
      <c r="BJ14" s="143"/>
      <c r="BK14" s="137"/>
      <c r="BL14" s="134"/>
      <c r="BM14" s="135"/>
      <c r="BN14" s="119"/>
      <c r="BO14" s="143"/>
      <c r="BP14" s="179"/>
      <c r="BQ14" s="2"/>
      <c r="BR14" s="2"/>
      <c r="BS14" s="2" t="str">
        <f t="shared" si="41"/>
        <v>ABIERTO</v>
      </c>
    </row>
    <row r="15" spans="1:73" ht="35.1" customHeight="1">
      <c r="A15" s="218"/>
      <c r="B15" s="218"/>
      <c r="C15" s="217" t="s">
        <v>82</v>
      </c>
      <c r="D15" s="218"/>
      <c r="E15" s="406"/>
      <c r="F15" s="218"/>
      <c r="G15" s="405"/>
      <c r="H15" s="219" t="s">
        <v>154</v>
      </c>
      <c r="I15" s="413"/>
      <c r="J15" s="413"/>
      <c r="K15" s="221" t="s">
        <v>202</v>
      </c>
      <c r="L15" s="225" t="s">
        <v>203</v>
      </c>
      <c r="M15" s="218">
        <v>1</v>
      </c>
      <c r="N15" s="217"/>
      <c r="O15" s="217"/>
      <c r="P15" s="217"/>
      <c r="Q15" s="217" t="s">
        <v>201</v>
      </c>
      <c r="R15" s="218"/>
      <c r="S15" s="221"/>
      <c r="T15" s="222">
        <v>1</v>
      </c>
      <c r="U15" s="218"/>
      <c r="V15" s="223">
        <v>44470</v>
      </c>
      <c r="W15" s="226">
        <v>44727</v>
      </c>
      <c r="X15" s="224"/>
      <c r="Y15" s="131">
        <v>44469</v>
      </c>
      <c r="Z15" s="138" t="s">
        <v>189</v>
      </c>
      <c r="AA15" s="137">
        <v>0</v>
      </c>
      <c r="AB15" s="134">
        <f t="shared" si="36"/>
        <v>0</v>
      </c>
      <c r="AC15" s="130">
        <f t="shared" si="28"/>
        <v>0</v>
      </c>
      <c r="AD15" s="119" t="str">
        <f t="shared" si="39"/>
        <v>ALERTA</v>
      </c>
      <c r="AE15" s="312" t="s">
        <v>177</v>
      </c>
      <c r="AF15" s="313" t="s">
        <v>165</v>
      </c>
      <c r="AG15" s="1" t="str">
        <f t="shared" si="40"/>
        <v>ATENCIÓN</v>
      </c>
      <c r="AH15" s="131">
        <v>44515</v>
      </c>
      <c r="AI15" s="138" t="s">
        <v>189</v>
      </c>
      <c r="AJ15" s="137">
        <v>0</v>
      </c>
      <c r="AK15" s="134">
        <v>0</v>
      </c>
      <c r="AL15" s="130">
        <v>0</v>
      </c>
      <c r="AM15" s="2" t="s">
        <v>179</v>
      </c>
      <c r="AN15" s="143" t="s">
        <v>180</v>
      </c>
      <c r="AO15" s="143" t="s">
        <v>169</v>
      </c>
      <c r="AP15" s="179" t="s">
        <v>181</v>
      </c>
      <c r="AQ15" s="47">
        <v>44544</v>
      </c>
      <c r="AR15" s="143" t="s">
        <v>180</v>
      </c>
      <c r="AS15" s="137">
        <v>0.01</v>
      </c>
      <c r="AT15" s="134">
        <f t="shared" si="45"/>
        <v>0.01</v>
      </c>
      <c r="AU15" s="130">
        <f t="shared" si="46"/>
        <v>0.01</v>
      </c>
      <c r="AV15" s="119" t="str">
        <f t="shared" si="47"/>
        <v>ALERTA</v>
      </c>
      <c r="AW15" s="312" t="s">
        <v>198</v>
      </c>
      <c r="AX15" s="48" t="s">
        <v>98</v>
      </c>
      <c r="AY15" s="1" t="str">
        <f t="shared" si="44"/>
        <v>ATENCIÓN</v>
      </c>
      <c r="AZ15" s="131"/>
      <c r="BA15" s="143"/>
      <c r="BB15" s="137"/>
      <c r="BC15" s="134"/>
      <c r="BD15" s="135"/>
      <c r="BE15" s="119"/>
      <c r="BF15" s="143"/>
      <c r="BG15" s="179"/>
      <c r="BH15" s="2"/>
      <c r="BI15" s="131"/>
      <c r="BJ15" s="143"/>
      <c r="BK15" s="137"/>
      <c r="BL15" s="134"/>
      <c r="BM15" s="135"/>
      <c r="BN15" s="119"/>
      <c r="BO15" s="143"/>
      <c r="BP15" s="179"/>
      <c r="BQ15" s="2"/>
      <c r="BR15" s="2"/>
      <c r="BS15" s="2" t="str">
        <f t="shared" si="41"/>
        <v>ABIERTO</v>
      </c>
    </row>
    <row r="16" spans="1:73" ht="35.1" customHeight="1">
      <c r="A16" s="218"/>
      <c r="B16" s="218"/>
      <c r="C16" s="217" t="s">
        <v>82</v>
      </c>
      <c r="D16" s="218"/>
      <c r="E16" s="406"/>
      <c r="F16" s="218"/>
      <c r="G16" s="218">
        <v>4</v>
      </c>
      <c r="H16" s="219" t="s">
        <v>154</v>
      </c>
      <c r="I16" s="220" t="s">
        <v>204</v>
      </c>
      <c r="J16" s="221" t="s">
        <v>205</v>
      </c>
      <c r="K16" s="221" t="s">
        <v>206</v>
      </c>
      <c r="L16" s="225" t="s">
        <v>187</v>
      </c>
      <c r="M16" s="218">
        <v>1</v>
      </c>
      <c r="N16" s="217"/>
      <c r="O16" s="217"/>
      <c r="P16" s="217"/>
      <c r="Q16" s="217" t="s">
        <v>188</v>
      </c>
      <c r="R16" s="218"/>
      <c r="S16" s="221"/>
      <c r="T16" s="222">
        <v>1</v>
      </c>
      <c r="U16" s="218"/>
      <c r="V16" s="223">
        <v>44470</v>
      </c>
      <c r="W16" s="226">
        <v>44530</v>
      </c>
      <c r="X16" s="224"/>
      <c r="Y16" s="131">
        <v>44469</v>
      </c>
      <c r="Z16" s="138" t="s">
        <v>189</v>
      </c>
      <c r="AA16" s="137">
        <v>0</v>
      </c>
      <c r="AB16" s="134">
        <f t="shared" si="36"/>
        <v>0</v>
      </c>
      <c r="AC16" s="130">
        <f t="shared" si="28"/>
        <v>0</v>
      </c>
      <c r="AD16" s="119" t="str">
        <f t="shared" si="39"/>
        <v>ALERTA</v>
      </c>
      <c r="AE16" s="312" t="s">
        <v>177</v>
      </c>
      <c r="AF16" s="313" t="s">
        <v>165</v>
      </c>
      <c r="AG16" s="1" t="str">
        <f t="shared" si="40"/>
        <v>ATENCIÓN</v>
      </c>
      <c r="AH16" s="131">
        <v>44515</v>
      </c>
      <c r="AI16" s="138" t="s">
        <v>190</v>
      </c>
      <c r="AJ16" s="137">
        <v>0.9</v>
      </c>
      <c r="AK16" s="134">
        <v>0.9</v>
      </c>
      <c r="AL16" s="130">
        <v>0.9</v>
      </c>
      <c r="AM16" s="2" t="s">
        <v>207</v>
      </c>
      <c r="AN16" s="140" t="s">
        <v>208</v>
      </c>
      <c r="AO16" s="143" t="s">
        <v>169</v>
      </c>
      <c r="AP16" s="179" t="s">
        <v>209</v>
      </c>
      <c r="AQ16" s="47">
        <v>44544</v>
      </c>
      <c r="AR16" s="339" t="s">
        <v>210</v>
      </c>
      <c r="AS16" s="137">
        <v>0.8</v>
      </c>
      <c r="AT16" s="134">
        <f>(IF(AS16="","",IF(OR($M16=0,$M16="",AQ16=""),"",AS16/$M16)))</f>
        <v>0.8</v>
      </c>
      <c r="AU16" s="130">
        <f t="shared" si="46"/>
        <v>0.8</v>
      </c>
      <c r="AV16" s="119" t="str">
        <f t="shared" si="47"/>
        <v>EN TERMINO</v>
      </c>
      <c r="AW16" s="248" t="s">
        <v>211</v>
      </c>
      <c r="AX16" s="48" t="s">
        <v>98</v>
      </c>
      <c r="AY16" s="1" t="str">
        <f t="shared" si="44"/>
        <v>PENDIENTE</v>
      </c>
      <c r="AZ16" s="131"/>
      <c r="BA16" s="143"/>
      <c r="BB16" s="137"/>
      <c r="BC16" s="134"/>
      <c r="BD16" s="135"/>
      <c r="BE16" s="119"/>
      <c r="BF16" s="143"/>
      <c r="BG16" s="179"/>
      <c r="BH16" s="2"/>
      <c r="BI16" s="131"/>
      <c r="BJ16" s="143"/>
      <c r="BK16" s="137"/>
      <c r="BL16" s="134"/>
      <c r="BM16" s="135"/>
      <c r="BN16" s="119"/>
      <c r="BO16" s="143"/>
      <c r="BP16" s="179"/>
      <c r="BQ16" s="2"/>
      <c r="BR16" s="2"/>
      <c r="BS16" s="2" t="str">
        <f t="shared" si="41"/>
        <v>ABIERTO</v>
      </c>
    </row>
    <row r="17" spans="1:91" ht="35.1" customHeight="1">
      <c r="A17" s="218"/>
      <c r="B17" s="218"/>
      <c r="C17" s="217" t="s">
        <v>82</v>
      </c>
      <c r="D17" s="218"/>
      <c r="E17" s="406"/>
      <c r="F17" s="218"/>
      <c r="G17" s="405">
        <v>5</v>
      </c>
      <c r="H17" s="219" t="s">
        <v>154</v>
      </c>
      <c r="I17" s="413" t="s">
        <v>212</v>
      </c>
      <c r="J17" s="413" t="s">
        <v>213</v>
      </c>
      <c r="K17" s="221" t="s">
        <v>214</v>
      </c>
      <c r="L17" s="225" t="s">
        <v>215</v>
      </c>
      <c r="M17" s="218">
        <v>1</v>
      </c>
      <c r="N17" s="217"/>
      <c r="O17" s="217"/>
      <c r="P17" s="217"/>
      <c r="Q17" s="217" t="s">
        <v>188</v>
      </c>
      <c r="R17" s="218"/>
      <c r="S17" s="221"/>
      <c r="T17" s="222">
        <v>1</v>
      </c>
      <c r="U17" s="218"/>
      <c r="V17" s="223">
        <v>44470</v>
      </c>
      <c r="W17" s="226">
        <v>44576</v>
      </c>
      <c r="X17" s="224"/>
      <c r="Y17" s="131">
        <v>44469</v>
      </c>
      <c r="Z17" s="138" t="s">
        <v>189</v>
      </c>
      <c r="AA17" s="137">
        <v>0</v>
      </c>
      <c r="AB17" s="134">
        <f t="shared" si="36"/>
        <v>0</v>
      </c>
      <c r="AC17" s="130">
        <f t="shared" si="28"/>
        <v>0</v>
      </c>
      <c r="AD17" s="119" t="str">
        <f t="shared" si="39"/>
        <v>ALERTA</v>
      </c>
      <c r="AE17" s="312" t="s">
        <v>177</v>
      </c>
      <c r="AF17" s="313" t="s">
        <v>165</v>
      </c>
      <c r="AG17" s="1" t="str">
        <f t="shared" si="40"/>
        <v>ATENCIÓN</v>
      </c>
      <c r="AH17" s="131">
        <v>44515</v>
      </c>
      <c r="AI17" s="138" t="s">
        <v>216</v>
      </c>
      <c r="AJ17" s="137">
        <v>1</v>
      </c>
      <c r="AK17" s="134">
        <v>1</v>
      </c>
      <c r="AL17" s="130">
        <v>1</v>
      </c>
      <c r="AM17" s="2" t="s">
        <v>191</v>
      </c>
      <c r="AN17" s="333" t="s">
        <v>217</v>
      </c>
      <c r="AO17" s="143" t="s">
        <v>169</v>
      </c>
      <c r="AP17" s="179" t="s">
        <v>193</v>
      </c>
      <c r="AQ17" s="131"/>
      <c r="AR17" s="138"/>
      <c r="AS17" s="137"/>
      <c r="AT17" s="137"/>
      <c r="AU17" s="137"/>
      <c r="AV17" s="137"/>
      <c r="AW17" s="139"/>
      <c r="AX17" s="137"/>
      <c r="AY17" s="137"/>
      <c r="AZ17" s="131"/>
      <c r="BA17" s="143"/>
      <c r="BB17" s="137"/>
      <c r="BC17" s="134"/>
      <c r="BD17" s="135"/>
      <c r="BE17" s="119"/>
      <c r="BF17" s="143"/>
      <c r="BG17" s="179"/>
      <c r="BH17" s="2"/>
      <c r="BI17" s="131"/>
      <c r="BJ17" s="143"/>
      <c r="BK17" s="137"/>
      <c r="BL17" s="134"/>
      <c r="BM17" s="135"/>
      <c r="BN17" s="119"/>
      <c r="BO17" s="143"/>
      <c r="BP17" s="179"/>
      <c r="BQ17" s="2"/>
      <c r="BR17" s="2"/>
      <c r="BS17" s="2" t="str">
        <f t="shared" si="41"/>
        <v>CERRADO</v>
      </c>
    </row>
    <row r="18" spans="1:91" ht="35.1" customHeight="1">
      <c r="A18" s="218"/>
      <c r="B18" s="218"/>
      <c r="C18" s="217" t="s">
        <v>82</v>
      </c>
      <c r="D18" s="218"/>
      <c r="E18" s="406"/>
      <c r="F18" s="218"/>
      <c r="G18" s="405"/>
      <c r="H18" s="219" t="s">
        <v>154</v>
      </c>
      <c r="I18" s="413"/>
      <c r="J18" s="413"/>
      <c r="K18" s="221" t="s">
        <v>218</v>
      </c>
      <c r="L18" s="225" t="s">
        <v>187</v>
      </c>
      <c r="M18" s="218">
        <v>1</v>
      </c>
      <c r="N18" s="217"/>
      <c r="O18" s="217"/>
      <c r="P18" s="217"/>
      <c r="Q18" s="217" t="s">
        <v>188</v>
      </c>
      <c r="R18" s="218"/>
      <c r="S18" s="221"/>
      <c r="T18" s="222">
        <v>1</v>
      </c>
      <c r="U18" s="218"/>
      <c r="V18" s="223">
        <v>44440</v>
      </c>
      <c r="W18" s="226">
        <v>44576</v>
      </c>
      <c r="X18" s="224"/>
      <c r="Y18" s="131">
        <v>44469</v>
      </c>
      <c r="Z18" s="138" t="s">
        <v>189</v>
      </c>
      <c r="AA18" s="137">
        <v>0</v>
      </c>
      <c r="AB18" s="134">
        <f t="shared" si="36"/>
        <v>0</v>
      </c>
      <c r="AC18" s="130">
        <f t="shared" si="28"/>
        <v>0</v>
      </c>
      <c r="AD18" s="119" t="str">
        <f t="shared" si="39"/>
        <v>ALERTA</v>
      </c>
      <c r="AE18" s="312" t="s">
        <v>177</v>
      </c>
      <c r="AF18" s="313" t="s">
        <v>165</v>
      </c>
      <c r="AG18" s="1" t="str">
        <f t="shared" si="40"/>
        <v>ATENCIÓN</v>
      </c>
      <c r="AH18" s="131">
        <v>44515</v>
      </c>
      <c r="AI18" s="138" t="s">
        <v>190</v>
      </c>
      <c r="AJ18" s="137">
        <v>1</v>
      </c>
      <c r="AK18" s="134">
        <v>1</v>
      </c>
      <c r="AL18" s="130">
        <v>1</v>
      </c>
      <c r="AM18" s="2" t="s">
        <v>191</v>
      </c>
      <c r="AN18" s="319" t="s">
        <v>219</v>
      </c>
      <c r="AO18" s="143" t="s">
        <v>169</v>
      </c>
      <c r="AP18" s="179" t="s">
        <v>193</v>
      </c>
      <c r="AQ18" s="131"/>
      <c r="AR18" s="138"/>
      <c r="AS18" s="137"/>
      <c r="AT18" s="137"/>
      <c r="AU18" s="137"/>
      <c r="AV18" s="137"/>
      <c r="AW18" s="139"/>
      <c r="AX18" s="137"/>
      <c r="AY18" s="137"/>
      <c r="AZ18" s="131"/>
      <c r="BA18" s="143"/>
      <c r="BB18" s="137"/>
      <c r="BC18" s="134"/>
      <c r="BD18" s="135"/>
      <c r="BE18" s="119"/>
      <c r="BF18" s="143"/>
      <c r="BG18" s="179"/>
      <c r="BH18" s="2"/>
      <c r="BI18" s="131"/>
      <c r="BJ18" s="143"/>
      <c r="BK18" s="137"/>
      <c r="BL18" s="134"/>
      <c r="BM18" s="135"/>
      <c r="BN18" s="119"/>
      <c r="BO18" s="143"/>
      <c r="BP18" s="179"/>
      <c r="BQ18" s="2"/>
      <c r="BR18" s="2"/>
      <c r="BS18" s="2" t="str">
        <f t="shared" si="41"/>
        <v>CERRADO</v>
      </c>
    </row>
    <row r="19" spans="1:91" ht="35.1" customHeight="1">
      <c r="A19" s="218"/>
      <c r="B19" s="218"/>
      <c r="C19" s="217" t="s">
        <v>82</v>
      </c>
      <c r="D19" s="218"/>
      <c r="E19" s="406"/>
      <c r="F19" s="218"/>
      <c r="G19" s="405">
        <v>6</v>
      </c>
      <c r="H19" s="219" t="s">
        <v>154</v>
      </c>
      <c r="I19" s="413" t="s">
        <v>220</v>
      </c>
      <c r="J19" s="413" t="s">
        <v>221</v>
      </c>
      <c r="K19" s="221" t="s">
        <v>222</v>
      </c>
      <c r="L19" s="225" t="s">
        <v>200</v>
      </c>
      <c r="M19" s="218">
        <v>1</v>
      </c>
      <c r="N19" s="217"/>
      <c r="O19" s="217"/>
      <c r="P19" s="217"/>
      <c r="Q19" s="217" t="s">
        <v>188</v>
      </c>
      <c r="R19" s="218"/>
      <c r="S19" s="221"/>
      <c r="T19" s="222">
        <v>1</v>
      </c>
      <c r="U19" s="218"/>
      <c r="V19" s="223">
        <v>44470</v>
      </c>
      <c r="W19" s="226">
        <v>44576</v>
      </c>
      <c r="X19" s="224"/>
      <c r="Y19" s="131">
        <v>44469</v>
      </c>
      <c r="Z19" s="138" t="s">
        <v>189</v>
      </c>
      <c r="AA19" s="137">
        <v>0</v>
      </c>
      <c r="AB19" s="134">
        <f t="shared" si="36"/>
        <v>0</v>
      </c>
      <c r="AC19" s="130">
        <f t="shared" si="28"/>
        <v>0</v>
      </c>
      <c r="AD19" s="119" t="str">
        <f t="shared" si="39"/>
        <v>ALERTA</v>
      </c>
      <c r="AE19" s="312" t="s">
        <v>177</v>
      </c>
      <c r="AF19" s="313" t="s">
        <v>165</v>
      </c>
      <c r="AG19" s="1" t="str">
        <f t="shared" si="40"/>
        <v>ATENCIÓN</v>
      </c>
      <c r="AH19" s="131">
        <v>44515</v>
      </c>
      <c r="AI19" s="138" t="s">
        <v>223</v>
      </c>
      <c r="AJ19" s="137">
        <v>0.2</v>
      </c>
      <c r="AK19" s="134">
        <v>0.2</v>
      </c>
      <c r="AL19" s="130">
        <v>0.2</v>
      </c>
      <c r="AM19" s="2" t="s">
        <v>179</v>
      </c>
      <c r="AN19" s="143" t="s">
        <v>180</v>
      </c>
      <c r="AO19" s="143" t="s">
        <v>169</v>
      </c>
      <c r="AP19" s="179" t="s">
        <v>181</v>
      </c>
      <c r="AQ19" s="47">
        <v>44544</v>
      </c>
      <c r="AR19" s="143" t="s">
        <v>180</v>
      </c>
      <c r="AS19" s="137">
        <v>0.2</v>
      </c>
      <c r="AT19" s="134">
        <f>(IF(AS19="","",IF(OR($M19=0,$M19="",AQ19=""),"",AS19/$M19)))</f>
        <v>0.2</v>
      </c>
      <c r="AU19" s="130">
        <f t="shared" ref="AU19" si="48">(IF(OR($T19="",AT19=""),"",IF(OR($T19=0,AT19=0),0,IF((AT19*100%)/$T19&gt;100%,100%,(AT19*100%)/$T19))))</f>
        <v>0.2</v>
      </c>
      <c r="AV19" s="119" t="str">
        <f t="shared" ref="AV19" si="49">IF(AS19="","",IF(AU19&lt;100%, IF(AU19&lt;50%, "ALERTA","EN TERMINO"), IF(AU19=100%, "OK", "EN TERMINO")))</f>
        <v>ALERTA</v>
      </c>
      <c r="AW19" s="312" t="s">
        <v>198</v>
      </c>
      <c r="AX19" s="48" t="s">
        <v>98</v>
      </c>
      <c r="AY19" s="1" t="str">
        <f t="shared" ref="AY19:AY21" si="50">IF(AU19=100%,IF(AU19&gt;50%,"CUMPLIDA","PENDIENTE"),IF(AU19&lt;40%,"ATENCIÓN","PENDIENTE"))</f>
        <v>ATENCIÓN</v>
      </c>
      <c r="AZ19" s="131"/>
      <c r="BA19" s="143"/>
      <c r="BB19" s="137"/>
      <c r="BC19" s="134"/>
      <c r="BD19" s="135"/>
      <c r="BE19" s="119"/>
      <c r="BF19" s="143"/>
      <c r="BG19" s="179"/>
      <c r="BH19" s="2"/>
      <c r="BI19" s="131"/>
      <c r="BJ19" s="143"/>
      <c r="BK19" s="137"/>
      <c r="BL19" s="134"/>
      <c r="BM19" s="135"/>
      <c r="BN19" s="119"/>
      <c r="BO19" s="143"/>
      <c r="BP19" s="179"/>
      <c r="BQ19" s="2"/>
      <c r="BR19" s="2"/>
      <c r="BS19" s="2" t="str">
        <f t="shared" si="41"/>
        <v>ABIERTO</v>
      </c>
    </row>
    <row r="20" spans="1:91" ht="35.1" customHeight="1">
      <c r="A20" s="218"/>
      <c r="B20" s="218"/>
      <c r="C20" s="217" t="s">
        <v>82</v>
      </c>
      <c r="D20" s="218"/>
      <c r="E20" s="406"/>
      <c r="F20" s="218"/>
      <c r="G20" s="405"/>
      <c r="H20" s="219" t="s">
        <v>154</v>
      </c>
      <c r="I20" s="413"/>
      <c r="J20" s="413"/>
      <c r="K20" s="221" t="s">
        <v>224</v>
      </c>
      <c r="L20" s="225" t="s">
        <v>225</v>
      </c>
      <c r="M20" s="218">
        <v>1</v>
      </c>
      <c r="N20" s="217"/>
      <c r="O20" s="217"/>
      <c r="P20" s="217"/>
      <c r="Q20" s="217" t="s">
        <v>188</v>
      </c>
      <c r="R20" s="218"/>
      <c r="S20" s="221"/>
      <c r="T20" s="222">
        <v>1</v>
      </c>
      <c r="U20" s="218"/>
      <c r="V20" s="223">
        <v>44470</v>
      </c>
      <c r="W20" s="226">
        <v>44576</v>
      </c>
      <c r="X20" s="224"/>
      <c r="Y20" s="131">
        <v>44469</v>
      </c>
      <c r="Z20" s="138" t="s">
        <v>226</v>
      </c>
      <c r="AA20" s="137">
        <v>0</v>
      </c>
      <c r="AB20" s="134">
        <f t="shared" si="36"/>
        <v>0</v>
      </c>
      <c r="AC20" s="130">
        <f t="shared" si="28"/>
        <v>0</v>
      </c>
      <c r="AD20" s="119" t="str">
        <f t="shared" si="39"/>
        <v>ALERTA</v>
      </c>
      <c r="AE20" s="312" t="s">
        <v>177</v>
      </c>
      <c r="AF20" s="313" t="s">
        <v>165</v>
      </c>
      <c r="AG20" s="1" t="str">
        <f t="shared" si="40"/>
        <v>ATENCIÓN</v>
      </c>
      <c r="AH20" s="131">
        <v>44515</v>
      </c>
      <c r="AI20" s="138" t="s">
        <v>227</v>
      </c>
      <c r="AJ20" s="137">
        <v>0.2</v>
      </c>
      <c r="AK20" s="134">
        <v>0.2</v>
      </c>
      <c r="AL20" s="130">
        <v>0.2</v>
      </c>
      <c r="AM20" s="2" t="s">
        <v>179</v>
      </c>
      <c r="AN20" s="143" t="s">
        <v>180</v>
      </c>
      <c r="AO20" s="143" t="s">
        <v>169</v>
      </c>
      <c r="AP20" s="179" t="s">
        <v>181</v>
      </c>
      <c r="AQ20" s="47">
        <v>44544</v>
      </c>
      <c r="AR20" s="143" t="s">
        <v>180</v>
      </c>
      <c r="AS20" s="137">
        <v>0.2</v>
      </c>
      <c r="AT20" s="134">
        <f t="shared" ref="AT20" si="51">(IF(AS20="","",IF(OR($M20=0,$M20="",AQ20=""),"",AS20/$M20)))</f>
        <v>0.2</v>
      </c>
      <c r="AU20" s="130">
        <f t="shared" ref="AU20:AU21" si="52">(IF(OR($T20="",AT20=""),"",IF(OR($T20=0,AT20=0),0,IF((AT20*100%)/$T20&gt;100%,100%,(AT20*100%)/$T20))))</f>
        <v>0.2</v>
      </c>
      <c r="AV20" s="119" t="str">
        <f t="shared" ref="AV20:AV21" si="53">IF(AS20="","",IF(AU20&lt;100%, IF(AU20&lt;50%, "ALERTA","EN TERMINO"), IF(AU20=100%, "OK", "EN TERMINO")))</f>
        <v>ALERTA</v>
      </c>
      <c r="AW20" s="312" t="s">
        <v>198</v>
      </c>
      <c r="AX20" s="48" t="s">
        <v>98</v>
      </c>
      <c r="AY20" s="1" t="str">
        <f t="shared" si="50"/>
        <v>ATENCIÓN</v>
      </c>
      <c r="AZ20" s="131"/>
      <c r="BA20" s="143"/>
      <c r="BB20" s="137"/>
      <c r="BC20" s="134"/>
      <c r="BD20" s="135"/>
      <c r="BE20" s="119"/>
      <c r="BF20" s="143"/>
      <c r="BG20" s="179"/>
      <c r="BH20" s="2"/>
      <c r="BI20" s="131"/>
      <c r="BJ20" s="143"/>
      <c r="BK20" s="137"/>
      <c r="BL20" s="134"/>
      <c r="BM20" s="135"/>
      <c r="BN20" s="119"/>
      <c r="BO20" s="143"/>
      <c r="BP20" s="179"/>
      <c r="BQ20" s="2"/>
      <c r="BR20" s="2"/>
      <c r="BS20" s="2" t="str">
        <f t="shared" si="41"/>
        <v>ABIERTO</v>
      </c>
    </row>
    <row r="21" spans="1:91" ht="35.1" customHeight="1">
      <c r="A21" s="218"/>
      <c r="B21" s="218"/>
      <c r="C21" s="217" t="s">
        <v>82</v>
      </c>
      <c r="D21" s="218"/>
      <c r="E21" s="406"/>
      <c r="F21" s="218"/>
      <c r="G21" s="405"/>
      <c r="H21" s="219" t="s">
        <v>154</v>
      </c>
      <c r="I21" s="413"/>
      <c r="J21" s="413"/>
      <c r="K21" s="221" t="s">
        <v>228</v>
      </c>
      <c r="L21" s="225" t="s">
        <v>187</v>
      </c>
      <c r="M21" s="218">
        <v>1</v>
      </c>
      <c r="N21" s="217"/>
      <c r="O21" s="217"/>
      <c r="P21" s="217"/>
      <c r="Q21" s="217" t="s">
        <v>188</v>
      </c>
      <c r="R21" s="218"/>
      <c r="S21" s="221"/>
      <c r="T21" s="222">
        <v>1</v>
      </c>
      <c r="U21" s="218"/>
      <c r="V21" s="223">
        <v>44470</v>
      </c>
      <c r="W21" s="226">
        <v>44576</v>
      </c>
      <c r="X21" s="224"/>
      <c r="Y21" s="131">
        <v>44469</v>
      </c>
      <c r="Z21" s="138" t="s">
        <v>189</v>
      </c>
      <c r="AA21" s="137">
        <v>0</v>
      </c>
      <c r="AB21" s="134">
        <f t="shared" si="36"/>
        <v>0</v>
      </c>
      <c r="AC21" s="130">
        <f t="shared" si="28"/>
        <v>0</v>
      </c>
      <c r="AD21" s="119" t="str">
        <f t="shared" si="39"/>
        <v>EN TERMINO</v>
      </c>
      <c r="AE21" s="312" t="s">
        <v>177</v>
      </c>
      <c r="AF21" s="313" t="s">
        <v>165</v>
      </c>
      <c r="AG21" s="1" t="str">
        <f t="shared" si="40"/>
        <v>ATENCIÓN</v>
      </c>
      <c r="AH21" s="131">
        <v>44515</v>
      </c>
      <c r="AI21" s="138" t="s">
        <v>229</v>
      </c>
      <c r="AJ21" s="137">
        <v>0.9</v>
      </c>
      <c r="AK21" s="134">
        <v>0.9</v>
      </c>
      <c r="AL21" s="130">
        <v>0.9</v>
      </c>
      <c r="AM21" s="2" t="s">
        <v>207</v>
      </c>
      <c r="AN21" s="140" t="s">
        <v>230</v>
      </c>
      <c r="AO21" s="143" t="s">
        <v>169</v>
      </c>
      <c r="AP21" s="179" t="s">
        <v>209</v>
      </c>
      <c r="AQ21" s="47">
        <v>44544</v>
      </c>
      <c r="AR21" s="143" t="s">
        <v>180</v>
      </c>
      <c r="AS21" s="137">
        <v>0.9</v>
      </c>
      <c r="AT21" s="134">
        <f>(IF(AS21="","",IF(OR($M21=0,$M21="",AQ21=""),"",AS21/$M21)))</f>
        <v>0.9</v>
      </c>
      <c r="AU21" s="130">
        <f t="shared" si="52"/>
        <v>0.9</v>
      </c>
      <c r="AV21" s="119" t="str">
        <f t="shared" si="53"/>
        <v>EN TERMINO</v>
      </c>
      <c r="AW21" s="312" t="s">
        <v>231</v>
      </c>
      <c r="AX21" s="48" t="s">
        <v>98</v>
      </c>
      <c r="AY21" s="1" t="str">
        <f t="shared" si="50"/>
        <v>PENDIENTE</v>
      </c>
      <c r="AZ21" s="131"/>
      <c r="BA21" s="143"/>
      <c r="BB21" s="137"/>
      <c r="BC21" s="134"/>
      <c r="BD21" s="135"/>
      <c r="BE21" s="119"/>
      <c r="BF21" s="143"/>
      <c r="BG21" s="179"/>
      <c r="BH21" s="2"/>
      <c r="BI21" s="131"/>
      <c r="BJ21" s="143"/>
      <c r="BK21" s="137"/>
      <c r="BL21" s="134"/>
      <c r="BM21" s="135"/>
      <c r="BN21" s="119"/>
      <c r="BO21" s="143"/>
      <c r="BP21" s="179"/>
      <c r="BQ21" s="2"/>
      <c r="BR21" s="2"/>
      <c r="BS21" s="2" t="str">
        <f t="shared" si="41"/>
        <v>ABIERTO</v>
      </c>
    </row>
    <row r="22" spans="1:91" ht="35.1" customHeight="1">
      <c r="A22" s="218"/>
      <c r="B22" s="218"/>
      <c r="C22" s="217" t="s">
        <v>82</v>
      </c>
      <c r="D22" s="218"/>
      <c r="E22" s="406"/>
      <c r="F22" s="218"/>
      <c r="G22" s="405">
        <v>7</v>
      </c>
      <c r="H22" s="219" t="s">
        <v>154</v>
      </c>
      <c r="I22" s="413" t="s">
        <v>232</v>
      </c>
      <c r="J22" s="413" t="s">
        <v>221</v>
      </c>
      <c r="K22" s="221" t="s">
        <v>233</v>
      </c>
      <c r="L22" s="225" t="s">
        <v>234</v>
      </c>
      <c r="M22" s="323">
        <v>1</v>
      </c>
      <c r="N22" s="217"/>
      <c r="O22" s="217"/>
      <c r="P22" s="217"/>
      <c r="Q22" s="217" t="s">
        <v>188</v>
      </c>
      <c r="R22" s="218"/>
      <c r="S22" s="221"/>
      <c r="T22" s="222">
        <v>1</v>
      </c>
      <c r="U22" s="218"/>
      <c r="V22" s="223">
        <v>44470</v>
      </c>
      <c r="W22" s="226">
        <v>44576</v>
      </c>
      <c r="X22" s="224"/>
      <c r="Y22" s="131">
        <v>44469</v>
      </c>
      <c r="Z22" s="138" t="s">
        <v>235</v>
      </c>
      <c r="AA22" s="137"/>
      <c r="AB22" s="134" t="str">
        <f t="shared" si="36"/>
        <v/>
      </c>
      <c r="AC22" s="130" t="str">
        <f t="shared" si="28"/>
        <v/>
      </c>
      <c r="AD22" s="119" t="str">
        <f t="shared" si="39"/>
        <v/>
      </c>
      <c r="AE22" s="312" t="s">
        <v>236</v>
      </c>
      <c r="AF22" s="313" t="s">
        <v>165</v>
      </c>
      <c r="AG22" s="1" t="str">
        <f t="shared" si="40"/>
        <v>PENDIENTE</v>
      </c>
      <c r="AH22" s="131">
        <v>44515</v>
      </c>
      <c r="AI22" s="138" t="s">
        <v>237</v>
      </c>
      <c r="AJ22" s="137">
        <v>1</v>
      </c>
      <c r="AK22" s="134">
        <v>1</v>
      </c>
      <c r="AL22" s="130">
        <v>1</v>
      </c>
      <c r="AM22" s="2" t="s">
        <v>191</v>
      </c>
      <c r="AN22" s="319" t="s">
        <v>238</v>
      </c>
      <c r="AO22" s="143" t="s">
        <v>169</v>
      </c>
      <c r="AP22" s="179" t="s">
        <v>193</v>
      </c>
      <c r="AQ22" s="131"/>
      <c r="AR22" s="138"/>
      <c r="AS22" s="137"/>
      <c r="AT22" s="137"/>
      <c r="AU22" s="137"/>
      <c r="AV22" s="137"/>
      <c r="AW22" s="139"/>
      <c r="AX22" s="137"/>
      <c r="AY22" s="137"/>
      <c r="AZ22" s="131"/>
      <c r="BA22" s="143"/>
      <c r="BB22" s="137"/>
      <c r="BC22" s="134"/>
      <c r="BD22" s="135"/>
      <c r="BE22" s="119"/>
      <c r="BF22" s="143"/>
      <c r="BG22" s="179"/>
      <c r="BH22" s="2"/>
      <c r="BI22" s="131"/>
      <c r="BJ22" s="143"/>
      <c r="BK22" s="137"/>
      <c r="BL22" s="134"/>
      <c r="BM22" s="135"/>
      <c r="BN22" s="119"/>
      <c r="BO22" s="143"/>
      <c r="BP22" s="179"/>
      <c r="BQ22" s="2"/>
      <c r="BR22" s="2"/>
      <c r="BS22" s="2" t="str">
        <f t="shared" si="41"/>
        <v>CERRADO</v>
      </c>
    </row>
    <row r="23" spans="1:91" ht="35.1" customHeight="1">
      <c r="A23" s="218"/>
      <c r="B23" s="218"/>
      <c r="C23" s="217" t="s">
        <v>82</v>
      </c>
      <c r="D23" s="218"/>
      <c r="E23" s="406"/>
      <c r="F23" s="218"/>
      <c r="G23" s="405"/>
      <c r="H23" s="219" t="s">
        <v>154</v>
      </c>
      <c r="I23" s="413"/>
      <c r="J23" s="413"/>
      <c r="K23" s="221" t="s">
        <v>239</v>
      </c>
      <c r="L23" s="225" t="s">
        <v>197</v>
      </c>
      <c r="M23" s="218">
        <v>1</v>
      </c>
      <c r="N23" s="217"/>
      <c r="O23" s="217"/>
      <c r="P23" s="217"/>
      <c r="Q23" s="217" t="s">
        <v>188</v>
      </c>
      <c r="R23" s="218"/>
      <c r="S23" s="221"/>
      <c r="T23" s="222">
        <v>1</v>
      </c>
      <c r="U23" s="218"/>
      <c r="V23" s="223">
        <v>44470</v>
      </c>
      <c r="W23" s="226">
        <v>44576</v>
      </c>
      <c r="X23" s="224"/>
      <c r="Y23" s="131">
        <v>44469</v>
      </c>
      <c r="Z23" s="138" t="s">
        <v>240</v>
      </c>
      <c r="AA23" s="137">
        <v>0.5</v>
      </c>
      <c r="AB23" s="134">
        <f t="shared" si="36"/>
        <v>0.5</v>
      </c>
      <c r="AC23" s="130">
        <f t="shared" si="28"/>
        <v>0.5</v>
      </c>
      <c r="AD23" s="119" t="str">
        <f t="shared" si="39"/>
        <v>EN TERMINO</v>
      </c>
      <c r="AE23" s="312" t="s">
        <v>241</v>
      </c>
      <c r="AF23" s="313" t="s">
        <v>165</v>
      </c>
      <c r="AG23" s="1" t="str">
        <f t="shared" si="40"/>
        <v>PENDIENTE</v>
      </c>
      <c r="AH23" s="131">
        <v>44515</v>
      </c>
      <c r="AI23" s="138" t="s">
        <v>242</v>
      </c>
      <c r="AJ23" s="137">
        <v>1</v>
      </c>
      <c r="AK23" s="134">
        <v>1</v>
      </c>
      <c r="AL23" s="130">
        <v>1</v>
      </c>
      <c r="AM23" s="2" t="s">
        <v>191</v>
      </c>
      <c r="AN23" s="319" t="s">
        <v>243</v>
      </c>
      <c r="AO23" s="143" t="s">
        <v>169</v>
      </c>
      <c r="AP23" s="179" t="s">
        <v>193</v>
      </c>
      <c r="AQ23" s="131"/>
      <c r="AR23" s="138"/>
      <c r="AS23" s="137"/>
      <c r="AT23" s="137"/>
      <c r="AU23" s="137"/>
      <c r="AV23" s="137"/>
      <c r="AW23" s="139"/>
      <c r="AX23" s="137"/>
      <c r="AY23" s="137"/>
      <c r="AZ23" s="131"/>
      <c r="BA23" s="143"/>
      <c r="BB23" s="137"/>
      <c r="BC23" s="134"/>
      <c r="BD23" s="135"/>
      <c r="BE23" s="119"/>
      <c r="BF23" s="143"/>
      <c r="BG23" s="179"/>
      <c r="BH23" s="2"/>
      <c r="BI23" s="131"/>
      <c r="BJ23" s="143"/>
      <c r="BK23" s="137"/>
      <c r="BL23" s="134"/>
      <c r="BM23" s="135"/>
      <c r="BN23" s="119"/>
      <c r="BO23" s="143"/>
      <c r="BP23" s="179"/>
      <c r="BQ23" s="2"/>
      <c r="BR23" s="2"/>
      <c r="BS23" s="2" t="str">
        <f t="shared" si="41"/>
        <v>CERRADO</v>
      </c>
    </row>
    <row r="24" spans="1:91" ht="35.1" customHeight="1">
      <c r="A24" s="218"/>
      <c r="B24" s="218"/>
      <c r="C24" s="217" t="s">
        <v>82</v>
      </c>
      <c r="D24" s="218"/>
      <c r="E24" s="406"/>
      <c r="F24" s="218"/>
      <c r="G24" s="405"/>
      <c r="H24" s="219" t="s">
        <v>154</v>
      </c>
      <c r="I24" s="413"/>
      <c r="J24" s="413"/>
      <c r="K24" s="221" t="s">
        <v>244</v>
      </c>
      <c r="L24" s="225" t="s">
        <v>245</v>
      </c>
      <c r="M24" s="323">
        <v>1</v>
      </c>
      <c r="N24" s="217"/>
      <c r="O24" s="217"/>
      <c r="P24" s="217"/>
      <c r="Q24" s="217" t="s">
        <v>188</v>
      </c>
      <c r="R24" s="218"/>
      <c r="S24" s="221"/>
      <c r="T24" s="222">
        <v>1</v>
      </c>
      <c r="U24" s="218"/>
      <c r="V24" s="223">
        <v>44470</v>
      </c>
      <c r="W24" s="226">
        <v>44576</v>
      </c>
      <c r="X24" s="224"/>
      <c r="Y24" s="131">
        <v>44469</v>
      </c>
      <c r="Z24" s="138" t="s">
        <v>246</v>
      </c>
      <c r="AA24" s="137"/>
      <c r="AB24" s="134" t="str">
        <f t="shared" si="36"/>
        <v/>
      </c>
      <c r="AC24" s="130" t="str">
        <f t="shared" si="28"/>
        <v/>
      </c>
      <c r="AD24" s="119" t="str">
        <f t="shared" si="39"/>
        <v/>
      </c>
      <c r="AE24" s="312" t="s">
        <v>177</v>
      </c>
      <c r="AF24" s="313" t="s">
        <v>165</v>
      </c>
      <c r="AG24" s="1" t="str">
        <f t="shared" si="40"/>
        <v>PENDIENTE</v>
      </c>
      <c r="AH24" s="131">
        <v>44515</v>
      </c>
      <c r="AI24" s="138" t="s">
        <v>237</v>
      </c>
      <c r="AJ24" s="137">
        <v>1</v>
      </c>
      <c r="AK24" s="134">
        <v>1</v>
      </c>
      <c r="AL24" s="130">
        <v>1</v>
      </c>
      <c r="AM24" s="2" t="s">
        <v>191</v>
      </c>
      <c r="AN24" s="319" t="s">
        <v>238</v>
      </c>
      <c r="AO24" s="143" t="s">
        <v>169</v>
      </c>
      <c r="AP24" s="179" t="s">
        <v>193</v>
      </c>
      <c r="AQ24" s="131"/>
      <c r="AR24" s="138"/>
      <c r="AS24" s="137"/>
      <c r="AT24" s="137"/>
      <c r="AU24" s="137"/>
      <c r="AV24" s="137"/>
      <c r="AW24" s="139"/>
      <c r="AX24" s="137"/>
      <c r="AY24" s="137"/>
      <c r="AZ24" s="131"/>
      <c r="BA24" s="143"/>
      <c r="BB24" s="137"/>
      <c r="BC24" s="134"/>
      <c r="BD24" s="135"/>
      <c r="BE24" s="119"/>
      <c r="BF24" s="143"/>
      <c r="BG24" s="179"/>
      <c r="BH24" s="2"/>
      <c r="BI24" s="131"/>
      <c r="BJ24" s="143"/>
      <c r="BK24" s="137"/>
      <c r="BL24" s="134"/>
      <c r="BM24" s="135"/>
      <c r="BN24" s="119"/>
      <c r="BO24" s="143"/>
      <c r="BP24" s="179"/>
      <c r="BQ24" s="2"/>
      <c r="BR24" s="2"/>
      <c r="BS24" s="2" t="str">
        <f t="shared" si="41"/>
        <v>CERRADO</v>
      </c>
    </row>
    <row r="25" spans="1:91" ht="35.1" customHeight="1">
      <c r="A25" s="218"/>
      <c r="B25" s="218"/>
      <c r="C25" s="217" t="s">
        <v>82</v>
      </c>
      <c r="D25" s="218"/>
      <c r="E25" s="406"/>
      <c r="F25" s="218"/>
      <c r="G25" s="405"/>
      <c r="H25" s="219" t="s">
        <v>154</v>
      </c>
      <c r="I25" s="413"/>
      <c r="J25" s="413"/>
      <c r="K25" s="221" t="s">
        <v>247</v>
      </c>
      <c r="L25" s="225" t="s">
        <v>187</v>
      </c>
      <c r="M25" s="218">
        <v>1</v>
      </c>
      <c r="N25" s="217"/>
      <c r="O25" s="217"/>
      <c r="P25" s="217"/>
      <c r="Q25" s="217" t="s">
        <v>188</v>
      </c>
      <c r="R25" s="218"/>
      <c r="S25" s="221"/>
      <c r="T25" s="222">
        <v>1</v>
      </c>
      <c r="U25" s="218"/>
      <c r="V25" s="223">
        <v>44440</v>
      </c>
      <c r="W25" s="33">
        <v>44469</v>
      </c>
      <c r="X25" s="224"/>
      <c r="Y25" s="47">
        <v>44469</v>
      </c>
      <c r="Z25" s="138" t="s">
        <v>189</v>
      </c>
      <c r="AA25" s="137">
        <v>0</v>
      </c>
      <c r="AB25" s="134">
        <f t="shared" si="36"/>
        <v>0</v>
      </c>
      <c r="AC25" s="130">
        <f t="shared" si="28"/>
        <v>0</v>
      </c>
      <c r="AD25" s="119" t="str">
        <f t="shared" si="39"/>
        <v>ALERTA</v>
      </c>
      <c r="AE25" s="312" t="s">
        <v>177</v>
      </c>
      <c r="AF25" s="313" t="s">
        <v>165</v>
      </c>
      <c r="AG25" s="1" t="str">
        <f t="shared" si="40"/>
        <v>ATENCIÓN</v>
      </c>
      <c r="AH25" s="131">
        <v>44515</v>
      </c>
      <c r="AI25" s="138" t="s">
        <v>248</v>
      </c>
      <c r="AJ25" s="137">
        <v>1</v>
      </c>
      <c r="AK25" s="134">
        <v>1</v>
      </c>
      <c r="AL25" s="130">
        <v>1</v>
      </c>
      <c r="AM25" s="2" t="s">
        <v>191</v>
      </c>
      <c r="AN25" s="319" t="s">
        <v>238</v>
      </c>
      <c r="AO25" s="143" t="s">
        <v>169</v>
      </c>
      <c r="AP25" s="179" t="s">
        <v>193</v>
      </c>
      <c r="AQ25" s="131"/>
      <c r="AR25" s="138"/>
      <c r="AS25" s="137"/>
      <c r="AT25" s="137"/>
      <c r="AU25" s="137"/>
      <c r="AV25" s="137"/>
      <c r="AW25" s="139"/>
      <c r="AX25" s="137"/>
      <c r="AY25" s="137"/>
      <c r="AZ25" s="131"/>
      <c r="BA25" s="143"/>
      <c r="BB25" s="137"/>
      <c r="BC25" s="134"/>
      <c r="BD25" s="135"/>
      <c r="BE25" s="119"/>
      <c r="BF25" s="143"/>
      <c r="BG25" s="179"/>
      <c r="BH25" s="2"/>
      <c r="BI25" s="131"/>
      <c r="BJ25" s="143"/>
      <c r="BK25" s="137"/>
      <c r="BL25" s="134"/>
      <c r="BM25" s="135"/>
      <c r="BN25" s="119"/>
      <c r="BO25" s="143"/>
      <c r="BP25" s="179"/>
      <c r="BQ25" s="2"/>
      <c r="BR25" s="2"/>
      <c r="BS25" s="2" t="str">
        <f t="shared" si="41"/>
        <v>CERRADO</v>
      </c>
    </row>
    <row r="26" spans="1:91" ht="35.1" customHeight="1">
      <c r="A26" s="218"/>
      <c r="B26" s="218"/>
      <c r="C26" s="217" t="s">
        <v>82</v>
      </c>
      <c r="D26" s="218"/>
      <c r="E26" s="406"/>
      <c r="F26" s="218"/>
      <c r="G26" s="405">
        <v>8</v>
      </c>
      <c r="H26" s="219" t="s">
        <v>154</v>
      </c>
      <c r="I26" s="413" t="s">
        <v>249</v>
      </c>
      <c r="J26" s="413" t="s">
        <v>250</v>
      </c>
      <c r="K26" s="221" t="s">
        <v>251</v>
      </c>
      <c r="L26" s="225" t="s">
        <v>252</v>
      </c>
      <c r="M26" s="218">
        <v>1</v>
      </c>
      <c r="N26" s="217"/>
      <c r="O26" s="217"/>
      <c r="P26" s="217"/>
      <c r="Q26" s="217" t="s">
        <v>188</v>
      </c>
      <c r="R26" s="218"/>
      <c r="S26" s="221"/>
      <c r="T26" s="222">
        <v>1</v>
      </c>
      <c r="U26" s="218"/>
      <c r="V26" s="223">
        <v>44440</v>
      </c>
      <c r="W26" s="33">
        <v>44469</v>
      </c>
      <c r="X26" s="224"/>
      <c r="Y26" s="47">
        <v>44469</v>
      </c>
      <c r="Z26" s="138" t="s">
        <v>189</v>
      </c>
      <c r="AA26" s="137">
        <v>0</v>
      </c>
      <c r="AB26" s="134">
        <f t="shared" si="36"/>
        <v>0</v>
      </c>
      <c r="AC26" s="130">
        <f t="shared" si="28"/>
        <v>0</v>
      </c>
      <c r="AD26" s="119" t="str">
        <f t="shared" si="39"/>
        <v>ALERTA</v>
      </c>
      <c r="AE26" s="312" t="s">
        <v>177</v>
      </c>
      <c r="AF26" s="313" t="s">
        <v>165</v>
      </c>
      <c r="AG26" s="1" t="str">
        <f t="shared" si="40"/>
        <v>ATENCIÓN</v>
      </c>
      <c r="AH26" s="131">
        <v>44515</v>
      </c>
      <c r="AI26" s="138"/>
      <c r="AJ26" s="137">
        <v>0</v>
      </c>
      <c r="AK26" s="134">
        <v>0</v>
      </c>
      <c r="AL26" s="130">
        <v>0</v>
      </c>
      <c r="AM26" s="2" t="s">
        <v>179</v>
      </c>
      <c r="AN26" s="143" t="s">
        <v>180</v>
      </c>
      <c r="AO26" s="143" t="s">
        <v>169</v>
      </c>
      <c r="AP26" s="179" t="s">
        <v>181</v>
      </c>
      <c r="AQ26" s="47">
        <v>44544</v>
      </c>
      <c r="AR26" s="157" t="s">
        <v>253</v>
      </c>
      <c r="AS26" s="137">
        <v>0.01</v>
      </c>
      <c r="AT26" s="134">
        <f>(IF(AS26="","",IF(OR($M26=0,$M26="",AQ26=""),"",AS26/$M26)))</f>
        <v>0.01</v>
      </c>
      <c r="AU26" s="130">
        <f t="shared" ref="AU26" si="54">(IF(OR($T26="",AT26=""),"",IF(OR($T26=0,AT26=0),0,IF((AT26*100%)/$T26&gt;100%,100%,(AT26*100%)/$T26))))</f>
        <v>0.01</v>
      </c>
      <c r="AV26" s="119" t="str">
        <f t="shared" ref="AV26" si="55">IF(AS26="","",IF(AU26&lt;100%, IF(AU26&lt;50%, "ALERTA","EN TERMINO"), IF(AU26=100%, "OK", "EN TERMINO")))</f>
        <v>ALERTA</v>
      </c>
      <c r="AW26" s="140" t="s">
        <v>254</v>
      </c>
      <c r="AX26" s="143" t="s">
        <v>118</v>
      </c>
      <c r="AY26" s="1" t="str">
        <f t="shared" ref="AY26" si="56">IF(AU26=100%,IF(AU26&gt;50%,"CUMPLIDA","PENDIENTE"),IF(AU26&lt;40%,"ATENCIÓN","PENDIENTE"))</f>
        <v>ATENCIÓN</v>
      </c>
      <c r="AZ26" s="179"/>
      <c r="BA26" s="143"/>
      <c r="BB26" s="137"/>
      <c r="BC26" s="134"/>
      <c r="BD26" s="135"/>
      <c r="BE26" s="119"/>
      <c r="BF26" s="143"/>
      <c r="BG26" s="179"/>
      <c r="BH26" s="2"/>
      <c r="BI26" s="131"/>
      <c r="BJ26" s="143"/>
      <c r="BK26" s="137"/>
      <c r="BL26" s="134"/>
      <c r="BM26" s="135"/>
      <c r="BN26" s="119"/>
      <c r="BO26" s="143"/>
      <c r="BP26" s="179"/>
      <c r="BQ26" s="2"/>
      <c r="BR26" s="2"/>
      <c r="BS26" s="2" t="str">
        <f t="shared" si="41"/>
        <v>ABIERTO</v>
      </c>
    </row>
    <row r="27" spans="1:91" ht="35.1" customHeight="1">
      <c r="A27" s="218"/>
      <c r="B27" s="218"/>
      <c r="C27" s="217" t="s">
        <v>82</v>
      </c>
      <c r="D27" s="218"/>
      <c r="E27" s="406"/>
      <c r="F27" s="218"/>
      <c r="G27" s="405"/>
      <c r="H27" s="219" t="s">
        <v>154</v>
      </c>
      <c r="I27" s="413"/>
      <c r="J27" s="413"/>
      <c r="K27" s="221" t="s">
        <v>255</v>
      </c>
      <c r="L27" s="225" t="s">
        <v>187</v>
      </c>
      <c r="M27" s="218">
        <v>1</v>
      </c>
      <c r="N27" s="217"/>
      <c r="O27" s="217"/>
      <c r="P27" s="217"/>
      <c r="Q27" s="217" t="s">
        <v>188</v>
      </c>
      <c r="R27" s="218"/>
      <c r="S27" s="221"/>
      <c r="T27" s="222">
        <v>1</v>
      </c>
      <c r="U27" s="218"/>
      <c r="V27" s="223">
        <v>44440</v>
      </c>
      <c r="W27" s="33">
        <v>44469</v>
      </c>
      <c r="X27" s="224"/>
      <c r="Y27" s="47">
        <v>44469</v>
      </c>
      <c r="Z27" s="138" t="s">
        <v>256</v>
      </c>
      <c r="AA27" s="137">
        <v>0</v>
      </c>
      <c r="AB27" s="134">
        <f t="shared" si="36"/>
        <v>0</v>
      </c>
      <c r="AC27" s="130">
        <f t="shared" si="28"/>
        <v>0</v>
      </c>
      <c r="AD27" s="119" t="str">
        <f t="shared" si="39"/>
        <v>ALERTA</v>
      </c>
      <c r="AE27" s="312" t="s">
        <v>177</v>
      </c>
      <c r="AF27" s="313" t="s">
        <v>165</v>
      </c>
      <c r="AG27" s="1" t="str">
        <f t="shared" si="40"/>
        <v>ATENCIÓN</v>
      </c>
      <c r="AH27" s="131">
        <v>44515</v>
      </c>
      <c r="AI27" s="138" t="s">
        <v>257</v>
      </c>
      <c r="AJ27" s="137">
        <v>1</v>
      </c>
      <c r="AK27" s="134">
        <v>1</v>
      </c>
      <c r="AL27" s="130">
        <v>1</v>
      </c>
      <c r="AM27" s="2" t="s">
        <v>191</v>
      </c>
      <c r="AN27" s="319" t="s">
        <v>258</v>
      </c>
      <c r="AO27" s="143" t="s">
        <v>169</v>
      </c>
      <c r="AP27" s="179" t="s">
        <v>193</v>
      </c>
      <c r="AQ27" s="131"/>
      <c r="AR27" s="138"/>
      <c r="AS27" s="137"/>
      <c r="AT27" s="137"/>
      <c r="AU27" s="137"/>
      <c r="AV27" s="137"/>
      <c r="AW27" s="139"/>
      <c r="AX27" s="137"/>
      <c r="AY27" s="137"/>
      <c r="AZ27" s="131"/>
      <c r="BA27" s="143"/>
      <c r="BB27" s="137"/>
      <c r="BC27" s="134"/>
      <c r="BD27" s="135"/>
      <c r="BE27" s="119"/>
      <c r="BF27" s="143"/>
      <c r="BG27" s="179"/>
      <c r="BH27" s="2"/>
      <c r="BI27" s="131"/>
      <c r="BJ27" s="143"/>
      <c r="BK27" s="137"/>
      <c r="BL27" s="134"/>
      <c r="BM27" s="135"/>
      <c r="BN27" s="119"/>
      <c r="BO27" s="143"/>
      <c r="BP27" s="179"/>
      <c r="BQ27" s="2"/>
      <c r="BR27" s="2"/>
      <c r="BS27" s="2" t="str">
        <f t="shared" si="41"/>
        <v>CERRADO</v>
      </c>
    </row>
    <row r="28" spans="1:91" ht="35.1" customHeight="1">
      <c r="A28" s="218"/>
      <c r="B28" s="218"/>
      <c r="C28" s="217" t="s">
        <v>82</v>
      </c>
      <c r="D28" s="218"/>
      <c r="E28" s="406"/>
      <c r="F28" s="218"/>
      <c r="G28" s="405"/>
      <c r="H28" s="219" t="s">
        <v>154</v>
      </c>
      <c r="I28" s="413" t="s">
        <v>259</v>
      </c>
      <c r="J28" s="413" t="s">
        <v>260</v>
      </c>
      <c r="K28" s="221" t="s">
        <v>261</v>
      </c>
      <c r="L28" s="225" t="s">
        <v>187</v>
      </c>
      <c r="M28" s="218">
        <v>1</v>
      </c>
      <c r="N28" s="217"/>
      <c r="O28" s="217"/>
      <c r="P28" s="217"/>
      <c r="Q28" s="217" t="s">
        <v>188</v>
      </c>
      <c r="R28" s="218"/>
      <c r="S28" s="221"/>
      <c r="T28" s="222">
        <v>1</v>
      </c>
      <c r="U28" s="218"/>
      <c r="V28" s="223">
        <v>44440</v>
      </c>
      <c r="W28" s="33">
        <v>44469</v>
      </c>
      <c r="X28" s="224"/>
      <c r="Y28" s="47">
        <v>44469</v>
      </c>
      <c r="Z28" s="138" t="s">
        <v>262</v>
      </c>
      <c r="AA28" s="137">
        <v>0</v>
      </c>
      <c r="AB28" s="134">
        <f t="shared" si="36"/>
        <v>0</v>
      </c>
      <c r="AC28" s="130">
        <f t="shared" si="28"/>
        <v>0</v>
      </c>
      <c r="AD28" s="119" t="str">
        <f t="shared" si="39"/>
        <v>ALERTA</v>
      </c>
      <c r="AE28" s="312" t="s">
        <v>177</v>
      </c>
      <c r="AF28" s="313" t="s">
        <v>165</v>
      </c>
      <c r="AG28" s="1" t="str">
        <f t="shared" si="40"/>
        <v>ATENCIÓN</v>
      </c>
      <c r="AH28" s="131">
        <v>44515</v>
      </c>
      <c r="AI28" s="138" t="s">
        <v>263</v>
      </c>
      <c r="AJ28" s="137">
        <v>1</v>
      </c>
      <c r="AK28" s="134">
        <v>1</v>
      </c>
      <c r="AL28" s="130">
        <v>1</v>
      </c>
      <c r="AM28" s="2" t="s">
        <v>191</v>
      </c>
      <c r="AN28" s="319" t="s">
        <v>264</v>
      </c>
      <c r="AO28" s="143" t="s">
        <v>169</v>
      </c>
      <c r="AP28" s="179" t="s">
        <v>193</v>
      </c>
      <c r="AQ28" s="131"/>
      <c r="AR28" s="138"/>
      <c r="AS28" s="137"/>
      <c r="AT28" s="137"/>
      <c r="AU28" s="137"/>
      <c r="AV28" s="137"/>
      <c r="AW28" s="139"/>
      <c r="AX28" s="137"/>
      <c r="AY28" s="137"/>
      <c r="AZ28" s="131"/>
      <c r="BA28" s="143"/>
      <c r="BB28" s="137"/>
      <c r="BC28" s="134"/>
      <c r="BD28" s="135"/>
      <c r="BE28" s="119"/>
      <c r="BF28" s="143"/>
      <c r="BG28" s="179"/>
      <c r="BH28" s="2"/>
      <c r="BI28" s="131"/>
      <c r="BJ28" s="143"/>
      <c r="BK28" s="137"/>
      <c r="BL28" s="134"/>
      <c r="BM28" s="135"/>
      <c r="BN28" s="119"/>
      <c r="BO28" s="143"/>
      <c r="BP28" s="179"/>
      <c r="BQ28" s="2"/>
      <c r="BR28" s="2"/>
      <c r="BS28" s="2" t="str">
        <f t="shared" si="41"/>
        <v>CERRADO</v>
      </c>
    </row>
    <row r="29" spans="1:91" ht="35.1" customHeight="1">
      <c r="A29" s="218"/>
      <c r="B29" s="218"/>
      <c r="C29" s="217" t="s">
        <v>82</v>
      </c>
      <c r="D29" s="218"/>
      <c r="E29" s="406"/>
      <c r="F29" s="218"/>
      <c r="G29" s="405"/>
      <c r="H29" s="219" t="s">
        <v>154</v>
      </c>
      <c r="I29" s="413"/>
      <c r="J29" s="413"/>
      <c r="K29" s="221" t="s">
        <v>265</v>
      </c>
      <c r="L29" s="225" t="s">
        <v>187</v>
      </c>
      <c r="M29" s="218">
        <v>1</v>
      </c>
      <c r="N29" s="217"/>
      <c r="O29" s="217"/>
      <c r="P29" s="217"/>
      <c r="Q29" s="217" t="s">
        <v>188</v>
      </c>
      <c r="R29" s="218"/>
      <c r="S29" s="221"/>
      <c r="T29" s="222">
        <v>1</v>
      </c>
      <c r="U29" s="218"/>
      <c r="V29" s="223">
        <v>44440</v>
      </c>
      <c r="W29" s="33">
        <v>44469</v>
      </c>
      <c r="X29" s="224"/>
      <c r="Y29" s="47">
        <v>44469</v>
      </c>
      <c r="Z29" s="138" t="s">
        <v>266</v>
      </c>
      <c r="AA29" s="137">
        <v>0</v>
      </c>
      <c r="AB29" s="134">
        <f t="shared" si="36"/>
        <v>0</v>
      </c>
      <c r="AC29" s="130">
        <f t="shared" si="28"/>
        <v>0</v>
      </c>
      <c r="AD29" s="119" t="str">
        <f>IF(AA29="","",IF(AC30&lt;100%, IF(AC30&lt;50%, "ALERTA","EN TERMINO"), IF(AC30=100%, "OK", "EN TERMINO")))</f>
        <v>ALERTA</v>
      </c>
      <c r="AE29" s="312" t="s">
        <v>177</v>
      </c>
      <c r="AF29" s="313" t="s">
        <v>165</v>
      </c>
      <c r="AG29" s="1" t="str">
        <f t="shared" si="40"/>
        <v>ATENCIÓN</v>
      </c>
      <c r="AH29" s="131">
        <v>44515</v>
      </c>
      <c r="AI29" s="138"/>
      <c r="AJ29" s="137">
        <v>0</v>
      </c>
      <c r="AK29" s="134">
        <v>0</v>
      </c>
      <c r="AL29" s="130">
        <v>0</v>
      </c>
      <c r="AM29" s="2" t="s">
        <v>179</v>
      </c>
      <c r="AN29" s="143" t="s">
        <v>180</v>
      </c>
      <c r="AO29" s="143" t="s">
        <v>169</v>
      </c>
      <c r="AP29" s="179" t="s">
        <v>181</v>
      </c>
      <c r="AQ29" s="47">
        <v>44544</v>
      </c>
      <c r="AR29" s="341" t="s">
        <v>267</v>
      </c>
      <c r="AS29" s="137">
        <v>0.95</v>
      </c>
      <c r="AT29" s="134">
        <f t="shared" ref="AT29:AT30" si="57">(IF(AS29="","",IF(OR($M29=0,$M29="",AQ29=""),"",AS29/$M29)))</f>
        <v>0.95</v>
      </c>
      <c r="AU29" s="130">
        <f t="shared" ref="AU29:AU30" si="58">(IF(OR($T29="",AT29=""),"",IF(OR($T29=0,AT29=0),0,IF((AT29*100%)/$T29&gt;100%,100%,(AT29*100%)/$T29))))</f>
        <v>0.95</v>
      </c>
      <c r="AV29" s="119" t="str">
        <f t="shared" ref="AV29:AV30" si="59">IF(AS29="","",IF(AU29&lt;100%, IF(AU29&lt;50%, "ALERTA","EN TERMINO"), IF(AU29=100%, "OK", "EN TERMINO")))</f>
        <v>EN TERMINO</v>
      </c>
      <c r="AW29" s="342" t="s">
        <v>268</v>
      </c>
      <c r="AX29" s="143" t="s">
        <v>118</v>
      </c>
      <c r="AY29" s="1" t="str">
        <f t="shared" ref="AY29:AY30" si="60">IF(AU29=100%,IF(AU29&gt;50%,"CUMPLIDA","PENDIENTE"),IF(AU29&lt;40%,"ATENCIÓN","PENDIENTE"))</f>
        <v>PENDIENTE</v>
      </c>
      <c r="AZ29" s="131"/>
      <c r="BA29" s="143"/>
      <c r="BB29" s="137"/>
      <c r="BC29" s="134"/>
      <c r="BD29" s="135"/>
      <c r="BE29" s="119"/>
      <c r="BF29" s="143"/>
      <c r="BG29" s="179"/>
      <c r="BH29" s="2"/>
      <c r="BI29" s="131"/>
      <c r="BJ29" s="143"/>
      <c r="BK29" s="137"/>
      <c r="BL29" s="134"/>
      <c r="BM29" s="135"/>
      <c r="BN29" s="119"/>
      <c r="BO29" s="143"/>
      <c r="BP29" s="179"/>
      <c r="BQ29" s="2"/>
      <c r="BR29" s="2"/>
      <c r="BS29" s="2" t="str">
        <f t="shared" si="41"/>
        <v>ABIERTO</v>
      </c>
    </row>
    <row r="30" spans="1:91" ht="35.1" customHeight="1">
      <c r="A30" s="218"/>
      <c r="B30" s="218"/>
      <c r="C30" s="217" t="s">
        <v>82</v>
      </c>
      <c r="D30" s="218"/>
      <c r="E30" s="406"/>
      <c r="F30" s="218"/>
      <c r="G30" s="218">
        <v>9</v>
      </c>
      <c r="H30" s="219" t="s">
        <v>154</v>
      </c>
      <c r="I30" s="220" t="s">
        <v>269</v>
      </c>
      <c r="J30" s="221" t="s">
        <v>270</v>
      </c>
      <c r="K30" s="221" t="s">
        <v>271</v>
      </c>
      <c r="L30" s="225" t="s">
        <v>200</v>
      </c>
      <c r="M30" s="218">
        <v>1</v>
      </c>
      <c r="N30" s="217"/>
      <c r="O30" s="217"/>
      <c r="P30" s="217"/>
      <c r="Q30" s="217" t="s">
        <v>188</v>
      </c>
      <c r="R30" s="218"/>
      <c r="S30" s="221"/>
      <c r="T30" s="222">
        <v>1</v>
      </c>
      <c r="U30" s="218"/>
      <c r="V30" s="223">
        <v>44470</v>
      </c>
      <c r="W30" s="226">
        <v>44561</v>
      </c>
      <c r="X30" s="224"/>
      <c r="Y30" s="47">
        <v>44469</v>
      </c>
      <c r="Z30" s="138" t="s">
        <v>272</v>
      </c>
      <c r="AA30" s="137">
        <v>0</v>
      </c>
      <c r="AB30" s="134">
        <f t="shared" si="36"/>
        <v>0</v>
      </c>
      <c r="AC30" s="130">
        <f t="shared" si="28"/>
        <v>0</v>
      </c>
      <c r="AD30" s="119" t="str">
        <f>IF(AA30="","",IF(AC31&lt;100%, IF(AC31&lt;50%, "ALERTA","EN TERMINO"), IF(AC31=100%, "OK", "EN TERMINO")))</f>
        <v>EN TERMINO</v>
      </c>
      <c r="AE30" s="312" t="s">
        <v>177</v>
      </c>
      <c r="AF30" s="313" t="s">
        <v>165</v>
      </c>
      <c r="AG30" s="1" t="str">
        <f t="shared" si="40"/>
        <v>ATENCIÓN</v>
      </c>
      <c r="AH30" s="131">
        <v>44515</v>
      </c>
      <c r="AI30" s="138" t="s">
        <v>273</v>
      </c>
      <c r="AJ30" s="137">
        <v>0.2</v>
      </c>
      <c r="AK30" s="134">
        <v>0.2</v>
      </c>
      <c r="AL30" s="130">
        <v>0.2</v>
      </c>
      <c r="AM30" s="2" t="s">
        <v>179</v>
      </c>
      <c r="AN30" s="143" t="s">
        <v>274</v>
      </c>
      <c r="AO30" s="143" t="s">
        <v>169</v>
      </c>
      <c r="AP30" s="179" t="s">
        <v>181</v>
      </c>
      <c r="AQ30" s="47">
        <v>44544</v>
      </c>
      <c r="AR30" s="340" t="s">
        <v>275</v>
      </c>
      <c r="AS30" s="137">
        <v>0.9</v>
      </c>
      <c r="AT30" s="134">
        <f t="shared" si="57"/>
        <v>0.9</v>
      </c>
      <c r="AU30" s="130">
        <f t="shared" si="58"/>
        <v>0.9</v>
      </c>
      <c r="AV30" s="119" t="str">
        <f t="shared" si="59"/>
        <v>EN TERMINO</v>
      </c>
      <c r="AW30" s="340" t="s">
        <v>276</v>
      </c>
      <c r="AX30" s="143" t="s">
        <v>169</v>
      </c>
      <c r="AY30" s="1" t="str">
        <f t="shared" si="60"/>
        <v>PENDIENTE</v>
      </c>
      <c r="AZ30" s="131"/>
      <c r="BA30" s="143"/>
      <c r="BB30" s="137"/>
      <c r="BC30" s="134"/>
      <c r="BD30" s="135"/>
      <c r="BE30" s="119"/>
      <c r="BF30" s="143"/>
      <c r="BG30" s="179"/>
      <c r="BH30" s="2"/>
      <c r="BI30" s="131"/>
      <c r="BJ30" s="143"/>
      <c r="BK30" s="137"/>
      <c r="BL30" s="134"/>
      <c r="BM30" s="135"/>
      <c r="BN30" s="119"/>
      <c r="BO30" s="143"/>
      <c r="BP30" s="179"/>
      <c r="BQ30" s="2"/>
      <c r="BR30" s="2"/>
      <c r="BS30" s="2" t="str">
        <f t="shared" si="41"/>
        <v>ABIERTO</v>
      </c>
    </row>
    <row r="31" spans="1:91" s="244" customFormat="1" ht="35.1" customHeight="1">
      <c r="A31" s="78"/>
      <c r="B31" s="78"/>
      <c r="C31" s="79" t="s">
        <v>82</v>
      </c>
      <c r="D31" s="78"/>
      <c r="E31" s="385" t="s">
        <v>277</v>
      </c>
      <c r="F31" s="78"/>
      <c r="G31" s="80">
        <v>1</v>
      </c>
      <c r="H31" s="81" t="s">
        <v>278</v>
      </c>
      <c r="I31" s="228" t="s">
        <v>279</v>
      </c>
      <c r="J31" s="374" t="s">
        <v>280</v>
      </c>
      <c r="K31" s="374" t="s">
        <v>281</v>
      </c>
      <c r="L31" s="386" t="s">
        <v>139</v>
      </c>
      <c r="M31" s="229">
        <v>1</v>
      </c>
      <c r="N31" s="227" t="s">
        <v>89</v>
      </c>
      <c r="O31" s="227"/>
      <c r="P31" s="227" t="s">
        <v>282</v>
      </c>
      <c r="Q31" s="230" t="s">
        <v>283</v>
      </c>
      <c r="R31" s="230" t="s">
        <v>284</v>
      </c>
      <c r="S31" s="230"/>
      <c r="T31" s="231">
        <v>1</v>
      </c>
      <c r="U31" s="374" t="s">
        <v>285</v>
      </c>
      <c r="V31" s="375">
        <v>43887</v>
      </c>
      <c r="W31" s="375">
        <v>44196</v>
      </c>
      <c r="X31" s="376">
        <v>44227</v>
      </c>
      <c r="Y31" s="247">
        <v>44286</v>
      </c>
      <c r="Z31" s="403" t="s">
        <v>286</v>
      </c>
      <c r="AA31" s="2"/>
      <c r="AB31" s="49" t="str">
        <f>(IF(AA31="","",IF(OR($M31=0,$M31="",$Y31=""),"",AA31/$M31)))</f>
        <v/>
      </c>
      <c r="AC31" s="50" t="str">
        <f>(IF(OR($T31="",AB31=""),"",IF(OR($T31=0,AB31=0),0,IF((AB31*100%)/$T31&gt;100%,100%,(AB31*100%)/$T31))))</f>
        <v/>
      </c>
      <c r="AD31" s="51" t="str">
        <f>IF(AA31="","",IF(AC31&lt;100%, IF(AC31&lt;25%, "ALERTA","EN TERMINO"), IF(AC31=100%, "OK", "EN TERMINO")))</f>
        <v/>
      </c>
      <c r="AE31" s="248" t="s">
        <v>287</v>
      </c>
      <c r="AF31" s="48" t="s">
        <v>288</v>
      </c>
      <c r="AG31" s="1" t="str">
        <f>IF(AC31=100%,IF(AC31&gt;25%,"CUMPLIDA","PENDIENTE"),IF(AC31&lt;25%,"INCUMPLIDA","PENDIENTE"))</f>
        <v>PENDIENTE</v>
      </c>
      <c r="AH31" s="137" t="s">
        <v>143</v>
      </c>
      <c r="AI31" s="137"/>
      <c r="AJ31" s="137">
        <v>0.5</v>
      </c>
      <c r="AK31" s="134">
        <f t="shared" ref="AK31:AK74" si="61">(IF(AJ31="","",IF(OR($M31=0,$M31="",AH31=""),"",AJ31/$M31)))</f>
        <v>0.5</v>
      </c>
      <c r="AL31" s="130">
        <f t="shared" ref="AL31:AL74" si="62">(IF(OR($T31="",AK31=""),"",IF(OR($T31=0,AK31=0),0,IF((AK31*100%)/$T31&gt;100%,100%,(AK31*100%)/$T31))))</f>
        <v>0.5</v>
      </c>
      <c r="AM31" s="119" t="str">
        <f t="shared" ref="AM31:AM74" si="63">IF(AJ31="","",IF(AL31&lt;100%, IF(AL31&lt;50%, "ALERTA","EN TERMINO"), IF(AL31=100%, "OK", "EN TERMINO")))</f>
        <v>EN TERMINO</v>
      </c>
      <c r="AN31" s="249" t="s">
        <v>287</v>
      </c>
      <c r="AO31" s="250" t="s">
        <v>289</v>
      </c>
      <c r="AP31" s="1" t="str">
        <f>IF(AL31=100%,IF(AL31&gt;50%,"CUMPLIDA","PENDIENTE"),IF(AL31&lt;100%,"INCUMPLIDA","PENDIENTE"))</f>
        <v>INCUMPLIDA</v>
      </c>
      <c r="AQ31" s="47">
        <v>44469</v>
      </c>
      <c r="AR31" s="317" t="s">
        <v>290</v>
      </c>
      <c r="AS31" s="137">
        <v>0.5</v>
      </c>
      <c r="AT31" s="134">
        <f t="shared" ref="AT31" si="64">(IF(AS31="","",IF(OR($M31=0,$M31="",AQ31=""),"",AS31/$M31)))</f>
        <v>0.5</v>
      </c>
      <c r="AU31" s="130">
        <f t="shared" ref="AU31" si="65">(IF(OR($T31="",AT31=""),"",IF(OR($T31=0,AT31=0),0,IF((AT31*100%)/$T31&gt;100%,100%,(AT31*100%)/$T31))))</f>
        <v>0.5</v>
      </c>
      <c r="AV31" s="119" t="str">
        <f t="shared" ref="AV31" si="66">IF(AS31="","",IF(AU31&lt;100%, IF(AU31&lt;50%, "ALERTA","EN TERMINO"), IF(AU31=100%, "OK", "EN TERMINO")))</f>
        <v>EN TERMINO</v>
      </c>
      <c r="AW31" s="317" t="s">
        <v>291</v>
      </c>
      <c r="AX31" s="315" t="s">
        <v>288</v>
      </c>
      <c r="AY31" s="1" t="str">
        <f>IF(AU31=100%,IF(AU31&gt;75%,"CUMPLIDA","PENDIENTE"),IF(AU31&lt;75%,"ATENCIÓN","PENDIENTE"))</f>
        <v>ATENCIÓN</v>
      </c>
      <c r="AZ31" s="131" t="s">
        <v>292</v>
      </c>
      <c r="BA31" s="143"/>
      <c r="BB31" s="137">
        <v>0.7</v>
      </c>
      <c r="BC31" s="134">
        <f t="shared" ref="BC31:BC35" si="67">(IF(BB31="","",IF(OR($M31=0,$M31="",AZ31=""),"",BB31/$M31)))</f>
        <v>0.7</v>
      </c>
      <c r="BD31" s="135">
        <f t="shared" ref="BD31:BD35" si="68">(IF(OR($T31="",BC31=""),"",IF(OR($T31=0,BC31=0),0,IF((BC31*100%)/$T31&gt;100%,100%,(BC31*100%)/$T31))))</f>
        <v>0.7</v>
      </c>
      <c r="BE31" s="119" t="str">
        <f t="shared" ref="BE31:BE35" si="69">IF(BB31="","",IF(BD31&lt;100%, IF(BD31&lt;100%, "ALERTA","EN TERMINO"), IF(BD31=100%, "OK", "EN TERMINO")))</f>
        <v>ALERTA</v>
      </c>
      <c r="BF31" s="343" t="s">
        <v>293</v>
      </c>
      <c r="BG31" s="137" t="s">
        <v>288</v>
      </c>
      <c r="BH31" s="1" t="str">
        <f t="shared" ref="BH31:BH59" si="70">IF(BD31=100%,IF(BD31&gt;25%,"CUMPLIDA","PENDIENTE"),IF(BD31&lt;25%,"INCUMPLIDA","PENDIENTE"))</f>
        <v>PENDIENTE</v>
      </c>
      <c r="BI31" s="131">
        <v>44544</v>
      </c>
      <c r="BJ31" s="143"/>
      <c r="BK31" s="137">
        <v>0.7</v>
      </c>
      <c r="BL31" s="134">
        <f t="shared" ref="BL31:BL84" si="71">(IF(BK31="","",IF(OR($M31=0,$M31="",BI31=""),"",BK31/$M31)))</f>
        <v>0.7</v>
      </c>
      <c r="BM31" s="135">
        <f t="shared" ref="BM31:BM92" si="72">(IF(OR($T31="",BL31=""),"",IF(OR($T31=0,BL31=0),0,IF((BL31*100%)/$T31&gt;100%,100%,(BL31*100%)/$T31))))</f>
        <v>0.7</v>
      </c>
      <c r="BN31" s="119" t="str">
        <f t="shared" ref="BN31:BN84" si="73">IF(BK31="","",IF(BM31&lt;100%, IF(BM31&lt;100%, "ALERTA","EN TERMINO"), IF(BM31=100%, "OK", "EN TERMINO")))</f>
        <v>ALERTA</v>
      </c>
      <c r="BO31" s="140" t="s">
        <v>294</v>
      </c>
      <c r="BP31" s="36"/>
      <c r="BQ31" s="1" t="str">
        <f t="shared" ref="BQ31:BQ84" si="74">IF(BM31=100%,IF(BM31&gt;25%,"CUMPLIDA","PENDIENTE"),IF(BM31&lt;25%,"INCUMPLIDA","PENDIENTE"))</f>
        <v>PENDIENTE</v>
      </c>
      <c r="BR31" s="2"/>
      <c r="BS31" s="2" t="str">
        <f>IF(BH31="CUMPLIDA","CERRADO","ABIERTO")</f>
        <v>ABIERTO</v>
      </c>
      <c r="BT31" s="36"/>
      <c r="BU31" s="36"/>
      <c r="BV31" s="36"/>
      <c r="BW31" s="36"/>
      <c r="BX31" s="36"/>
      <c r="BY31" s="36"/>
      <c r="BZ31" s="36"/>
      <c r="CA31" s="36"/>
      <c r="CB31" s="36"/>
      <c r="CC31" s="36"/>
      <c r="CD31" s="36"/>
      <c r="CE31" s="36"/>
      <c r="CF31" s="36"/>
      <c r="CG31" s="36"/>
      <c r="CH31" s="36"/>
      <c r="CI31" s="36"/>
      <c r="CJ31" s="36"/>
      <c r="CK31" s="36"/>
      <c r="CL31" s="36"/>
      <c r="CM31" s="36"/>
    </row>
    <row r="32" spans="1:91" s="244" customFormat="1" ht="35.1" customHeight="1">
      <c r="A32" s="78"/>
      <c r="B32" s="78"/>
      <c r="C32" s="79" t="s">
        <v>82</v>
      </c>
      <c r="D32" s="78"/>
      <c r="E32" s="385"/>
      <c r="F32" s="78"/>
      <c r="G32" s="80">
        <v>2</v>
      </c>
      <c r="H32" s="81" t="s">
        <v>278</v>
      </c>
      <c r="I32" s="228" t="s">
        <v>295</v>
      </c>
      <c r="J32" s="374"/>
      <c r="K32" s="374" t="s">
        <v>296</v>
      </c>
      <c r="L32" s="386" t="s">
        <v>297</v>
      </c>
      <c r="M32" s="229">
        <v>1</v>
      </c>
      <c r="N32" s="227" t="s">
        <v>298</v>
      </c>
      <c r="O32" s="227"/>
      <c r="P32" s="227" t="s">
        <v>282</v>
      </c>
      <c r="Q32" s="232" t="s">
        <v>299</v>
      </c>
      <c r="R32" s="230" t="s">
        <v>300</v>
      </c>
      <c r="S32" s="232"/>
      <c r="T32" s="231">
        <v>1</v>
      </c>
      <c r="U32" s="374" t="s">
        <v>301</v>
      </c>
      <c r="V32" s="375">
        <v>43887</v>
      </c>
      <c r="W32" s="375">
        <v>44196</v>
      </c>
      <c r="X32" s="376">
        <v>44196</v>
      </c>
      <c r="Y32" s="247">
        <v>44286</v>
      </c>
      <c r="Z32" s="403"/>
      <c r="AA32" s="2">
        <v>1</v>
      </c>
      <c r="AB32" s="49">
        <f t="shared" ref="AB32:AB74" si="75">(IF(AA32="","",IF(OR($M32=0,$M32="",$Y32=""),"",AA32/$M32)))</f>
        <v>1</v>
      </c>
      <c r="AC32" s="50">
        <f>(IF(OR($T32="",AB32=""),"",IF(OR($T32=0,AB32=0),0,IF((AB32*100%)/$T32&gt;100%,100%,(AB32*100%)/$T32))))</f>
        <v>1</v>
      </c>
      <c r="AD32" s="51" t="str">
        <f>IF(AA32="","",IF(AC32&lt;100%, IF(AC32&lt;25%, "ALERTA","EN TERMINO"), IF(AC32=100%, "OK", "EN TERMINO")))</f>
        <v>OK</v>
      </c>
      <c r="AE32" s="251" t="s">
        <v>302</v>
      </c>
      <c r="AF32" s="48" t="s">
        <v>288</v>
      </c>
      <c r="AG32" s="1" t="str">
        <f t="shared" ref="AG32:AG74" si="76">IF(AC32=100%,IF(AC32&gt;25%,"CUMPLIDA","PENDIENTE"),IF(AC32&lt;25%,"INCUMPLIDA","PENDIENTE"))</f>
        <v>CUMPLIDA</v>
      </c>
      <c r="AH32" s="137" t="s">
        <v>143</v>
      </c>
      <c r="AI32" s="137"/>
      <c r="AJ32" s="137">
        <v>0.5</v>
      </c>
      <c r="AK32" s="134">
        <f t="shared" si="61"/>
        <v>0.5</v>
      </c>
      <c r="AL32" s="130">
        <f t="shared" si="62"/>
        <v>0.5</v>
      </c>
      <c r="AM32" s="119" t="str">
        <f t="shared" si="63"/>
        <v>EN TERMINO</v>
      </c>
      <c r="AN32" s="249" t="s">
        <v>303</v>
      </c>
      <c r="AO32" s="252" t="s">
        <v>289</v>
      </c>
      <c r="AP32" s="1" t="str">
        <f t="shared" ref="AP32:AP33" si="77">IF(AL32=100%,IF(AL32&gt;50%,"CUMPLIDA","PENDIENTE"),IF(AL32&lt;100%,"INCUMPLIDA","PENDIENTE"))</f>
        <v>INCUMPLIDA</v>
      </c>
      <c r="AQ32" s="47">
        <v>44469</v>
      </c>
      <c r="AR32" s="317" t="s">
        <v>304</v>
      </c>
      <c r="AS32" s="315">
        <v>1</v>
      </c>
      <c r="AT32" s="134">
        <f t="shared" ref="AT32:AT84" si="78">(IF(AS32="","",IF(OR($M32=0,$M32="",AQ32=""),"",AS32/$M32)))</f>
        <v>1</v>
      </c>
      <c r="AU32" s="130">
        <f t="shared" ref="AU32:AU84" si="79">(IF(OR($T32="",AT32=""),"",IF(OR($T32=0,AT32=0),0,IF((AT32*100%)/$T32&gt;100%,100%,(AT32*100%)/$T32))))</f>
        <v>1</v>
      </c>
      <c r="AV32" s="119" t="str">
        <f t="shared" ref="AV32:AV84" si="80">IF(AS32="","",IF(AU32&lt;100%, IF(AU32&lt;50%, "ALERTA","EN TERMINO"), IF(AU32=100%, "OK", "EN TERMINO")))</f>
        <v>OK</v>
      </c>
      <c r="AW32" s="317" t="s">
        <v>305</v>
      </c>
      <c r="AX32" s="315" t="s">
        <v>288</v>
      </c>
      <c r="AY32" s="1" t="str">
        <f>IF(AU32=100%,IF(AU32&gt;75%,"CUMPLIDA","PENDIENTE"),IF(AU32&lt;75%,"ATENCIÓN","PENDIENTE"))</f>
        <v>CUMPLIDA</v>
      </c>
      <c r="AZ32" s="131"/>
      <c r="BA32" s="143"/>
      <c r="BB32" s="137"/>
      <c r="BC32" s="134" t="str">
        <f t="shared" si="67"/>
        <v/>
      </c>
      <c r="BD32" s="135" t="str">
        <f t="shared" si="68"/>
        <v/>
      </c>
      <c r="BE32" s="119" t="str">
        <f t="shared" si="69"/>
        <v/>
      </c>
      <c r="BF32" s="143"/>
      <c r="BG32" s="36"/>
      <c r="BH32" s="179"/>
      <c r="BI32" s="131"/>
      <c r="BJ32" s="143"/>
      <c r="BK32" s="137"/>
      <c r="BL32" s="134" t="str">
        <f t="shared" si="71"/>
        <v/>
      </c>
      <c r="BM32" s="135" t="str">
        <f t="shared" si="72"/>
        <v/>
      </c>
      <c r="BN32" s="119" t="str">
        <f t="shared" si="73"/>
        <v/>
      </c>
      <c r="BO32" s="143"/>
      <c r="BP32" s="36"/>
      <c r="BQ32" s="1" t="str">
        <f t="shared" si="74"/>
        <v>PENDIENTE</v>
      </c>
      <c r="BR32" s="2"/>
      <c r="BS32" s="2" t="str">
        <f t="shared" ref="BS32:BS34" si="81">IF(AY32="CUMPLIDA","CERRADO","ABIERTO")</f>
        <v>CERRADO</v>
      </c>
      <c r="BT32" s="36"/>
      <c r="BU32" s="36"/>
      <c r="BV32" s="36"/>
      <c r="BW32" s="36"/>
      <c r="BX32" s="36"/>
      <c r="BY32" s="36"/>
      <c r="BZ32" s="36"/>
      <c r="CA32" s="36"/>
      <c r="CB32" s="36"/>
      <c r="CC32" s="36"/>
      <c r="CD32" s="36"/>
      <c r="CE32" s="36"/>
      <c r="CF32" s="36"/>
      <c r="CG32" s="36"/>
      <c r="CH32" s="36"/>
      <c r="CI32" s="36"/>
      <c r="CJ32" s="36"/>
      <c r="CK32" s="36"/>
      <c r="CL32" s="36"/>
      <c r="CM32" s="36"/>
    </row>
    <row r="33" spans="1:91" s="244" customFormat="1" ht="35.1" customHeight="1">
      <c r="A33" s="78"/>
      <c r="B33" s="78"/>
      <c r="C33" s="79" t="s">
        <v>82</v>
      </c>
      <c r="D33" s="78"/>
      <c r="E33" s="385"/>
      <c r="F33" s="78"/>
      <c r="G33" s="80">
        <v>3</v>
      </c>
      <c r="H33" s="81" t="s">
        <v>278</v>
      </c>
      <c r="I33" s="228" t="s">
        <v>306</v>
      </c>
      <c r="J33" s="374"/>
      <c r="K33" s="374" t="s">
        <v>307</v>
      </c>
      <c r="L33" s="386" t="s">
        <v>308</v>
      </c>
      <c r="M33" s="229">
        <v>1</v>
      </c>
      <c r="N33" s="227" t="s">
        <v>307</v>
      </c>
      <c r="O33" s="227"/>
      <c r="P33" s="227" t="s">
        <v>282</v>
      </c>
      <c r="Q33" s="232" t="s">
        <v>299</v>
      </c>
      <c r="R33" s="230" t="s">
        <v>300</v>
      </c>
      <c r="S33" s="232"/>
      <c r="T33" s="231">
        <v>1</v>
      </c>
      <c r="U33" s="374" t="s">
        <v>309</v>
      </c>
      <c r="V33" s="375">
        <v>43887</v>
      </c>
      <c r="W33" s="375">
        <v>44196</v>
      </c>
      <c r="X33" s="376">
        <v>44196</v>
      </c>
      <c r="Y33" s="247">
        <v>44286</v>
      </c>
      <c r="Z33" s="403"/>
      <c r="AA33" s="2"/>
      <c r="AB33" s="49" t="str">
        <f t="shared" si="75"/>
        <v/>
      </c>
      <c r="AC33" s="50" t="str">
        <f t="shared" ref="AC33:AC75" si="82">(IF(OR($T33="",AB33=""),"",IF(OR($T33=0,AB33=0),0,IF((AB33*100%)/$T33&gt;100%,100%,(AB33*100%)/$T33))))</f>
        <v/>
      </c>
      <c r="AD33" s="51" t="str">
        <f t="shared" ref="AD33:AD75" si="83">IF(AA33="","",IF(AC33&lt;100%, IF(AC33&lt;25%, "ALERTA","EN TERMINO"), IF(AC33=100%, "OK", "EN TERMINO")))</f>
        <v/>
      </c>
      <c r="AE33" s="248" t="s">
        <v>310</v>
      </c>
      <c r="AF33" s="48" t="s">
        <v>288</v>
      </c>
      <c r="AG33" s="1" t="str">
        <f t="shared" si="76"/>
        <v>PENDIENTE</v>
      </c>
      <c r="AH33" s="137" t="s">
        <v>143</v>
      </c>
      <c r="AI33" s="137"/>
      <c r="AJ33" s="137">
        <v>0.5</v>
      </c>
      <c r="AK33" s="134">
        <f t="shared" si="61"/>
        <v>0.5</v>
      </c>
      <c r="AL33" s="130">
        <f t="shared" si="62"/>
        <v>0.5</v>
      </c>
      <c r="AM33" s="119" t="str">
        <f t="shared" si="63"/>
        <v>EN TERMINO</v>
      </c>
      <c r="AN33" s="249" t="s">
        <v>310</v>
      </c>
      <c r="AO33" s="252" t="s">
        <v>289</v>
      </c>
      <c r="AP33" s="1" t="str">
        <f t="shared" si="77"/>
        <v>INCUMPLIDA</v>
      </c>
      <c r="AQ33" s="47">
        <v>44469</v>
      </c>
      <c r="AR33" s="317" t="s">
        <v>311</v>
      </c>
      <c r="AS33" s="315">
        <v>0.4</v>
      </c>
      <c r="AT33" s="134">
        <f t="shared" si="78"/>
        <v>0.4</v>
      </c>
      <c r="AU33" s="130">
        <f t="shared" si="79"/>
        <v>0.4</v>
      </c>
      <c r="AV33" s="119" t="str">
        <f t="shared" si="80"/>
        <v>ALERTA</v>
      </c>
      <c r="AW33" s="317" t="s">
        <v>312</v>
      </c>
      <c r="AX33" s="315" t="s">
        <v>288</v>
      </c>
      <c r="AY33" s="1" t="str">
        <f t="shared" ref="AY33:AY84" si="84">IF(AU33=100%,IF(AU33&gt;75%,"CUMPLIDA","PENDIENTE"),IF(AU33&lt;75%,"ATENCIÓN","PENDIENTE"))</f>
        <v>ATENCIÓN</v>
      </c>
      <c r="AZ33" s="131" t="s">
        <v>292</v>
      </c>
      <c r="BA33" s="344" t="s">
        <v>311</v>
      </c>
      <c r="BB33" s="137">
        <v>1</v>
      </c>
      <c r="BC33" s="134">
        <f t="shared" si="67"/>
        <v>1</v>
      </c>
      <c r="BD33" s="135">
        <f t="shared" si="68"/>
        <v>1</v>
      </c>
      <c r="BE33" s="119" t="str">
        <f t="shared" si="69"/>
        <v>OK</v>
      </c>
      <c r="BF33" s="343" t="s">
        <v>313</v>
      </c>
      <c r="BG33" s="137" t="s">
        <v>288</v>
      </c>
      <c r="BH33" s="1" t="str">
        <f t="shared" si="70"/>
        <v>CUMPLIDA</v>
      </c>
      <c r="BI33" s="131"/>
      <c r="BJ33" s="143"/>
      <c r="BK33" s="137"/>
      <c r="BL33" s="134" t="str">
        <f t="shared" si="71"/>
        <v/>
      </c>
      <c r="BM33" s="135" t="str">
        <f t="shared" si="72"/>
        <v/>
      </c>
      <c r="BN33" s="119" t="str">
        <f t="shared" si="73"/>
        <v/>
      </c>
      <c r="BO33" s="143"/>
      <c r="BP33" s="36"/>
      <c r="BQ33" s="1" t="str">
        <f t="shared" si="74"/>
        <v>PENDIENTE</v>
      </c>
      <c r="BR33" s="2"/>
      <c r="BS33" s="2" t="str">
        <f>IF(BH33="CUMPLIDA","CERRADO","ABIERTO")</f>
        <v>CERRADO</v>
      </c>
      <c r="BT33" s="36"/>
      <c r="BU33" s="36"/>
      <c r="BV33" s="36"/>
      <c r="BW33" s="36"/>
      <c r="BX33" s="36"/>
      <c r="BY33" s="36"/>
      <c r="BZ33" s="36"/>
      <c r="CA33" s="36"/>
      <c r="CB33" s="36"/>
      <c r="CC33" s="36"/>
      <c r="CD33" s="36"/>
      <c r="CE33" s="36"/>
      <c r="CF33" s="36"/>
      <c r="CG33" s="36"/>
      <c r="CH33" s="36"/>
      <c r="CI33" s="36"/>
      <c r="CJ33" s="36"/>
      <c r="CK33" s="36"/>
      <c r="CL33" s="36"/>
      <c r="CM33" s="36"/>
    </row>
    <row r="34" spans="1:91" s="244" customFormat="1" ht="35.1" customHeight="1">
      <c r="A34" s="78"/>
      <c r="B34" s="78"/>
      <c r="C34" s="79" t="s">
        <v>82</v>
      </c>
      <c r="D34" s="78"/>
      <c r="E34" s="385"/>
      <c r="F34" s="78"/>
      <c r="G34" s="80">
        <v>10</v>
      </c>
      <c r="H34" s="81" t="s">
        <v>278</v>
      </c>
      <c r="I34" s="228" t="s">
        <v>314</v>
      </c>
      <c r="J34" s="228" t="s">
        <v>315</v>
      </c>
      <c r="K34" s="228" t="s">
        <v>316</v>
      </c>
      <c r="L34" s="228" t="s">
        <v>297</v>
      </c>
      <c r="M34" s="235">
        <v>1</v>
      </c>
      <c r="N34" s="227" t="s">
        <v>89</v>
      </c>
      <c r="O34" s="227"/>
      <c r="P34" s="227" t="s">
        <v>282</v>
      </c>
      <c r="Q34" s="236"/>
      <c r="R34" s="236"/>
      <c r="S34" s="236"/>
      <c r="T34" s="231">
        <v>1</v>
      </c>
      <c r="U34" s="228"/>
      <c r="V34" s="245"/>
      <c r="W34" s="245">
        <v>44196</v>
      </c>
      <c r="X34" s="290">
        <v>44196</v>
      </c>
      <c r="Y34" s="247">
        <v>44286</v>
      </c>
      <c r="Z34" s="291" t="s">
        <v>317</v>
      </c>
      <c r="AA34" s="2"/>
      <c r="AB34" s="49" t="str">
        <f t="shared" si="75"/>
        <v/>
      </c>
      <c r="AC34" s="50" t="str">
        <f t="shared" si="82"/>
        <v/>
      </c>
      <c r="AD34" s="51" t="str">
        <f t="shared" si="83"/>
        <v/>
      </c>
      <c r="AE34" s="253" t="s">
        <v>318</v>
      </c>
      <c r="AF34" s="48" t="s">
        <v>288</v>
      </c>
      <c r="AG34" s="1" t="str">
        <f t="shared" si="76"/>
        <v>PENDIENTE</v>
      </c>
      <c r="AH34" s="137" t="s">
        <v>143</v>
      </c>
      <c r="AI34" s="137"/>
      <c r="AJ34" s="137">
        <v>0.5</v>
      </c>
      <c r="AK34" s="134">
        <f t="shared" si="61"/>
        <v>0.5</v>
      </c>
      <c r="AL34" s="130">
        <f t="shared" si="62"/>
        <v>0.5</v>
      </c>
      <c r="AM34" s="119" t="str">
        <f t="shared" si="63"/>
        <v>EN TERMINO</v>
      </c>
      <c r="AN34" s="249" t="s">
        <v>318</v>
      </c>
      <c r="AO34" s="252" t="s">
        <v>289</v>
      </c>
      <c r="AP34" s="1" t="str">
        <f t="shared" ref="AP34:AP84" si="85">IF(AL34=100%,IF(AL34&gt;50%,"CUMPLIDA","PENDIENTE"),IF(AL34&lt;100%,"INCUMPLIDA","PENDIENTE"))</f>
        <v>INCUMPLIDA</v>
      </c>
      <c r="AQ34" s="47">
        <v>44469</v>
      </c>
      <c r="AR34" s="314" t="s">
        <v>319</v>
      </c>
      <c r="AS34" s="315">
        <v>1</v>
      </c>
      <c r="AT34" s="134">
        <f t="shared" si="78"/>
        <v>1</v>
      </c>
      <c r="AU34" s="130">
        <f t="shared" si="79"/>
        <v>1</v>
      </c>
      <c r="AV34" s="119" t="str">
        <f t="shared" si="80"/>
        <v>OK</v>
      </c>
      <c r="AW34" s="314" t="s">
        <v>320</v>
      </c>
      <c r="AX34" s="315" t="s">
        <v>288</v>
      </c>
      <c r="AY34" s="1" t="str">
        <f t="shared" si="84"/>
        <v>CUMPLIDA</v>
      </c>
      <c r="AZ34" s="131"/>
      <c r="BA34" s="143"/>
      <c r="BB34" s="137"/>
      <c r="BC34" s="134" t="str">
        <f t="shared" si="67"/>
        <v/>
      </c>
      <c r="BD34" s="135" t="str">
        <f t="shared" si="68"/>
        <v/>
      </c>
      <c r="BE34" s="119" t="str">
        <f t="shared" si="69"/>
        <v/>
      </c>
      <c r="BF34" s="143"/>
      <c r="BG34" s="36"/>
      <c r="BH34" s="179"/>
      <c r="BI34" s="131"/>
      <c r="BJ34" s="143"/>
      <c r="BK34" s="137"/>
      <c r="BL34" s="134" t="str">
        <f t="shared" si="71"/>
        <v/>
      </c>
      <c r="BM34" s="135" t="str">
        <f t="shared" si="72"/>
        <v/>
      </c>
      <c r="BN34" s="119" t="str">
        <f t="shared" si="73"/>
        <v/>
      </c>
      <c r="BO34" s="36"/>
      <c r="BP34" s="36"/>
      <c r="BQ34" s="1" t="str">
        <f t="shared" si="74"/>
        <v>PENDIENTE</v>
      </c>
      <c r="BR34" s="2"/>
      <c r="BS34" s="2" t="str">
        <f t="shared" si="81"/>
        <v>CERRADO</v>
      </c>
      <c r="BT34" s="36"/>
      <c r="BU34" s="36"/>
      <c r="BV34" s="36"/>
      <c r="BW34" s="36"/>
      <c r="BX34" s="36"/>
      <c r="BY34" s="36"/>
      <c r="BZ34" s="36"/>
      <c r="CA34" s="36"/>
      <c r="CB34" s="36"/>
      <c r="CC34" s="36"/>
      <c r="CD34" s="36"/>
      <c r="CE34" s="36"/>
      <c r="CF34" s="36"/>
      <c r="CG34" s="36"/>
      <c r="CH34" s="36"/>
      <c r="CI34" s="36"/>
      <c r="CJ34" s="36"/>
      <c r="CK34" s="36"/>
      <c r="CL34" s="36"/>
      <c r="CM34" s="36"/>
    </row>
    <row r="35" spans="1:91" s="244" customFormat="1" ht="35.1" customHeight="1">
      <c r="A35" s="78"/>
      <c r="B35" s="78"/>
      <c r="C35" s="79" t="s">
        <v>82</v>
      </c>
      <c r="D35" s="78"/>
      <c r="E35" s="385"/>
      <c r="F35" s="78"/>
      <c r="G35" s="80">
        <v>12</v>
      </c>
      <c r="H35" s="81" t="s">
        <v>278</v>
      </c>
      <c r="I35" s="228" t="s">
        <v>321</v>
      </c>
      <c r="J35" s="232" t="s">
        <v>322</v>
      </c>
      <c r="K35" s="232" t="s">
        <v>323</v>
      </c>
      <c r="L35" s="232" t="s">
        <v>297</v>
      </c>
      <c r="M35" s="233">
        <v>1</v>
      </c>
      <c r="N35" s="227" t="s">
        <v>324</v>
      </c>
      <c r="O35" s="227"/>
      <c r="P35" s="227" t="s">
        <v>282</v>
      </c>
      <c r="Q35" s="232" t="s">
        <v>299</v>
      </c>
      <c r="R35" s="230" t="s">
        <v>300</v>
      </c>
      <c r="S35" s="232"/>
      <c r="T35" s="231">
        <v>1</v>
      </c>
      <c r="U35" s="232" t="s">
        <v>325</v>
      </c>
      <c r="V35" s="234">
        <v>43891</v>
      </c>
      <c r="W35" s="234">
        <v>44196</v>
      </c>
      <c r="X35" s="246">
        <v>44227</v>
      </c>
      <c r="Y35" s="247">
        <v>44286</v>
      </c>
      <c r="Z35" s="137" t="s">
        <v>326</v>
      </c>
      <c r="AA35" s="2"/>
      <c r="AB35" s="49" t="str">
        <f t="shared" si="75"/>
        <v/>
      </c>
      <c r="AC35" s="50" t="str">
        <f t="shared" si="82"/>
        <v/>
      </c>
      <c r="AD35" s="51" t="str">
        <f t="shared" si="83"/>
        <v/>
      </c>
      <c r="AE35" s="248" t="s">
        <v>318</v>
      </c>
      <c r="AF35" s="48" t="s">
        <v>288</v>
      </c>
      <c r="AG35" s="1" t="str">
        <f t="shared" si="76"/>
        <v>PENDIENTE</v>
      </c>
      <c r="AH35" s="137" t="s">
        <v>143</v>
      </c>
      <c r="AI35" s="137"/>
      <c r="AJ35" s="137">
        <v>0.5</v>
      </c>
      <c r="AK35" s="134">
        <f t="shared" si="61"/>
        <v>0.5</v>
      </c>
      <c r="AL35" s="130">
        <f t="shared" si="62"/>
        <v>0.5</v>
      </c>
      <c r="AM35" s="119" t="str">
        <f t="shared" si="63"/>
        <v>EN TERMINO</v>
      </c>
      <c r="AN35" s="249" t="s">
        <v>318</v>
      </c>
      <c r="AO35" s="254" t="s">
        <v>289</v>
      </c>
      <c r="AP35" s="1" t="str">
        <f t="shared" si="85"/>
        <v>INCUMPLIDA</v>
      </c>
      <c r="AQ35" s="47">
        <v>44469</v>
      </c>
      <c r="AR35" s="316" t="s">
        <v>327</v>
      </c>
      <c r="AS35" s="315">
        <v>0.5</v>
      </c>
      <c r="AT35" s="134">
        <f t="shared" si="78"/>
        <v>0.5</v>
      </c>
      <c r="AU35" s="130">
        <f t="shared" si="79"/>
        <v>0.5</v>
      </c>
      <c r="AV35" s="119" t="str">
        <f t="shared" si="80"/>
        <v>EN TERMINO</v>
      </c>
      <c r="AW35" s="316" t="s">
        <v>328</v>
      </c>
      <c r="AX35" s="315" t="s">
        <v>288</v>
      </c>
      <c r="AY35" s="1" t="str">
        <f t="shared" si="84"/>
        <v>ATENCIÓN</v>
      </c>
      <c r="AZ35" s="131" t="s">
        <v>292</v>
      </c>
      <c r="BA35" s="344" t="s">
        <v>327</v>
      </c>
      <c r="BB35" s="137">
        <v>0.7</v>
      </c>
      <c r="BC35" s="134">
        <f t="shared" si="67"/>
        <v>0.7</v>
      </c>
      <c r="BD35" s="135">
        <f t="shared" si="68"/>
        <v>0.7</v>
      </c>
      <c r="BE35" s="119" t="str">
        <f t="shared" si="69"/>
        <v>ALERTA</v>
      </c>
      <c r="BF35" s="343" t="s">
        <v>329</v>
      </c>
      <c r="BG35" s="137" t="s">
        <v>288</v>
      </c>
      <c r="BH35" s="1" t="str">
        <f t="shared" si="70"/>
        <v>PENDIENTE</v>
      </c>
      <c r="BI35" s="131">
        <v>44544</v>
      </c>
      <c r="BJ35" s="143"/>
      <c r="BK35" s="137"/>
      <c r="BL35" s="134" t="str">
        <f t="shared" si="71"/>
        <v/>
      </c>
      <c r="BM35" s="135" t="str">
        <f t="shared" si="72"/>
        <v/>
      </c>
      <c r="BN35" s="119" t="str">
        <f t="shared" si="73"/>
        <v/>
      </c>
      <c r="BO35" s="140" t="s">
        <v>294</v>
      </c>
      <c r="BP35" s="36"/>
      <c r="BQ35" s="1" t="str">
        <f t="shared" si="74"/>
        <v>PENDIENTE</v>
      </c>
      <c r="BR35" s="2"/>
      <c r="BS35" s="2" t="str">
        <f>IF(BH35="CUMPLIDA","CERRADO","ABIERTO")</f>
        <v>ABIERTO</v>
      </c>
      <c r="BT35" s="36"/>
      <c r="BU35" s="36"/>
      <c r="BV35" s="36"/>
      <c r="BW35" s="36"/>
      <c r="BX35" s="36"/>
      <c r="BY35" s="36"/>
      <c r="BZ35" s="36"/>
      <c r="CA35" s="36"/>
      <c r="CB35" s="36"/>
      <c r="CC35" s="36"/>
      <c r="CD35" s="36"/>
      <c r="CE35" s="36"/>
      <c r="CF35" s="36"/>
      <c r="CG35" s="36"/>
      <c r="CH35" s="36"/>
      <c r="CI35" s="36"/>
      <c r="CJ35" s="36"/>
      <c r="CK35" s="36"/>
      <c r="CL35" s="36"/>
      <c r="CM35" s="36"/>
    </row>
    <row r="36" spans="1:91" s="244" customFormat="1" ht="35.1" customHeight="1">
      <c r="A36" s="78"/>
      <c r="B36" s="78"/>
      <c r="C36" s="79" t="s">
        <v>82</v>
      </c>
      <c r="D36" s="78"/>
      <c r="E36" s="385"/>
      <c r="F36" s="78"/>
      <c r="G36" s="80">
        <v>13</v>
      </c>
      <c r="H36" s="81" t="s">
        <v>278</v>
      </c>
      <c r="I36" s="228" t="s">
        <v>330</v>
      </c>
      <c r="J36" s="374" t="s">
        <v>331</v>
      </c>
      <c r="K36" s="374" t="s">
        <v>332</v>
      </c>
      <c r="L36" s="374" t="s">
        <v>297</v>
      </c>
      <c r="M36" s="233">
        <v>1</v>
      </c>
      <c r="N36" s="227" t="s">
        <v>89</v>
      </c>
      <c r="O36" s="227"/>
      <c r="P36" s="227" t="s">
        <v>282</v>
      </c>
      <c r="Q36" s="232" t="s">
        <v>299</v>
      </c>
      <c r="R36" s="230" t="s">
        <v>300</v>
      </c>
      <c r="S36" s="232"/>
      <c r="T36" s="231">
        <v>1</v>
      </c>
      <c r="U36" s="374" t="s">
        <v>301</v>
      </c>
      <c r="V36" s="375">
        <v>43983</v>
      </c>
      <c r="W36" s="375">
        <v>44196</v>
      </c>
      <c r="X36" s="376">
        <v>44227</v>
      </c>
      <c r="Y36" s="247">
        <v>44286</v>
      </c>
      <c r="Z36" s="404" t="s">
        <v>333</v>
      </c>
      <c r="AA36" s="2"/>
      <c r="AB36" s="49" t="str">
        <f t="shared" si="75"/>
        <v/>
      </c>
      <c r="AC36" s="50" t="str">
        <f t="shared" si="82"/>
        <v/>
      </c>
      <c r="AD36" s="51" t="str">
        <f t="shared" si="83"/>
        <v/>
      </c>
      <c r="AE36" s="248" t="s">
        <v>318</v>
      </c>
      <c r="AF36" s="48" t="s">
        <v>288</v>
      </c>
      <c r="AG36" s="1" t="str">
        <f t="shared" si="76"/>
        <v>PENDIENTE</v>
      </c>
      <c r="AH36" s="137" t="s">
        <v>143</v>
      </c>
      <c r="AI36" s="137"/>
      <c r="AJ36" s="137">
        <v>0.5</v>
      </c>
      <c r="AK36" s="134">
        <f t="shared" si="61"/>
        <v>0.5</v>
      </c>
      <c r="AL36" s="130">
        <f t="shared" si="62"/>
        <v>0.5</v>
      </c>
      <c r="AM36" s="119" t="str">
        <f t="shared" si="63"/>
        <v>EN TERMINO</v>
      </c>
      <c r="AN36" s="249" t="s">
        <v>318</v>
      </c>
      <c r="AO36" s="254" t="s">
        <v>289</v>
      </c>
      <c r="AP36" s="1" t="str">
        <f t="shared" si="85"/>
        <v>INCUMPLIDA</v>
      </c>
      <c r="AQ36" s="47">
        <v>44469</v>
      </c>
      <c r="AR36" s="318"/>
      <c r="AS36" s="315">
        <v>0.05</v>
      </c>
      <c r="AT36" s="134">
        <f t="shared" si="78"/>
        <v>0.05</v>
      </c>
      <c r="AU36" s="130">
        <f t="shared" si="79"/>
        <v>0.05</v>
      </c>
      <c r="AV36" s="119" t="str">
        <f t="shared" si="80"/>
        <v>ALERTA</v>
      </c>
      <c r="AW36" s="318" t="s">
        <v>334</v>
      </c>
      <c r="AX36" s="315" t="s">
        <v>288</v>
      </c>
      <c r="AY36" s="1" t="str">
        <f t="shared" si="84"/>
        <v>ATENCIÓN</v>
      </c>
      <c r="AZ36" s="131" t="s">
        <v>292</v>
      </c>
      <c r="BA36" s="143"/>
      <c r="BB36" s="343"/>
      <c r="BC36" s="345"/>
      <c r="BD36" s="345"/>
      <c r="BE36" s="346"/>
      <c r="BF36" s="343" t="s">
        <v>335</v>
      </c>
      <c r="BG36" s="137" t="s">
        <v>288</v>
      </c>
      <c r="BH36" s="1" t="str">
        <f>IF(BD36=100%,IF(BD36&gt;25%,"CUMPLIDA","PENDIENTE"),IF(BD36&lt;100%,"ATENCIÓN","PENDIENTE"))</f>
        <v>ATENCIÓN</v>
      </c>
      <c r="BI36" s="131">
        <v>44544</v>
      </c>
      <c r="BJ36" s="143"/>
      <c r="BK36" s="137"/>
      <c r="BL36" s="134" t="str">
        <f t="shared" si="71"/>
        <v/>
      </c>
      <c r="BM36" s="135" t="str">
        <f t="shared" si="72"/>
        <v/>
      </c>
      <c r="BN36" s="119" t="str">
        <f t="shared" si="73"/>
        <v/>
      </c>
      <c r="BO36" s="140" t="s">
        <v>294</v>
      </c>
      <c r="BP36" s="36"/>
      <c r="BQ36" s="1" t="str">
        <f t="shared" si="74"/>
        <v>PENDIENTE</v>
      </c>
      <c r="BR36" s="2"/>
      <c r="BS36" s="2" t="str">
        <f t="shared" ref="BS36:BS84" si="86">IF(BH36="CUMPLIDA","CERRADO","ABIERTO")</f>
        <v>ABIERTO</v>
      </c>
      <c r="BT36" s="36"/>
      <c r="BU36" s="36"/>
      <c r="BV36" s="36"/>
      <c r="BW36" s="36"/>
      <c r="BX36" s="36"/>
      <c r="BY36" s="36"/>
      <c r="BZ36" s="36"/>
      <c r="CA36" s="36"/>
      <c r="CB36" s="36"/>
      <c r="CC36" s="36"/>
      <c r="CD36" s="36"/>
      <c r="CE36" s="36"/>
      <c r="CF36" s="36"/>
      <c r="CG36" s="36"/>
      <c r="CH36" s="36"/>
      <c r="CI36" s="36"/>
      <c r="CJ36" s="36"/>
      <c r="CK36" s="36"/>
      <c r="CL36" s="36"/>
      <c r="CM36" s="36"/>
    </row>
    <row r="37" spans="1:91" s="244" customFormat="1" ht="35.1" customHeight="1">
      <c r="A37" s="78"/>
      <c r="B37" s="78"/>
      <c r="C37" s="79" t="s">
        <v>82</v>
      </c>
      <c r="D37" s="78"/>
      <c r="E37" s="385"/>
      <c r="F37" s="78"/>
      <c r="G37" s="80">
        <v>14</v>
      </c>
      <c r="H37" s="81" t="s">
        <v>278</v>
      </c>
      <c r="I37" s="228" t="s">
        <v>336</v>
      </c>
      <c r="J37" s="374"/>
      <c r="K37" s="374"/>
      <c r="L37" s="374" t="s">
        <v>297</v>
      </c>
      <c r="M37" s="233">
        <v>1</v>
      </c>
      <c r="N37" s="227" t="s">
        <v>89</v>
      </c>
      <c r="O37" s="227"/>
      <c r="P37" s="227" t="s">
        <v>282</v>
      </c>
      <c r="Q37" s="232" t="s">
        <v>299</v>
      </c>
      <c r="R37" s="230" t="s">
        <v>300</v>
      </c>
      <c r="S37" s="232"/>
      <c r="T37" s="231">
        <v>1</v>
      </c>
      <c r="U37" s="374" t="s">
        <v>337</v>
      </c>
      <c r="V37" s="375">
        <v>43887</v>
      </c>
      <c r="W37" s="375">
        <v>44196</v>
      </c>
      <c r="X37" s="376">
        <v>44196</v>
      </c>
      <c r="Y37" s="247">
        <v>44286</v>
      </c>
      <c r="Z37" s="404"/>
      <c r="AA37" s="2"/>
      <c r="AB37" s="49" t="str">
        <f t="shared" si="75"/>
        <v/>
      </c>
      <c r="AC37" s="50" t="str">
        <f t="shared" si="82"/>
        <v/>
      </c>
      <c r="AD37" s="51" t="str">
        <f t="shared" si="83"/>
        <v/>
      </c>
      <c r="AE37" s="248" t="s">
        <v>318</v>
      </c>
      <c r="AF37" s="48" t="s">
        <v>288</v>
      </c>
      <c r="AG37" s="1" t="str">
        <f t="shared" si="76"/>
        <v>PENDIENTE</v>
      </c>
      <c r="AH37" s="137" t="s">
        <v>143</v>
      </c>
      <c r="AI37" s="137"/>
      <c r="AJ37" s="137">
        <v>0.5</v>
      </c>
      <c r="AK37" s="134">
        <f t="shared" si="61"/>
        <v>0.5</v>
      </c>
      <c r="AL37" s="130">
        <f t="shared" si="62"/>
        <v>0.5</v>
      </c>
      <c r="AM37" s="119" t="str">
        <f t="shared" si="63"/>
        <v>EN TERMINO</v>
      </c>
      <c r="AN37" s="249" t="s">
        <v>318</v>
      </c>
      <c r="AO37" s="254" t="s">
        <v>289</v>
      </c>
      <c r="AP37" s="1" t="str">
        <f t="shared" si="85"/>
        <v>INCUMPLIDA</v>
      </c>
      <c r="AQ37" s="47">
        <v>44469</v>
      </c>
      <c r="AR37" s="318"/>
      <c r="AS37" s="315">
        <v>0.05</v>
      </c>
      <c r="AT37" s="134">
        <f t="shared" si="78"/>
        <v>0.05</v>
      </c>
      <c r="AU37" s="130">
        <f t="shared" si="79"/>
        <v>0.05</v>
      </c>
      <c r="AV37" s="119" t="str">
        <f t="shared" si="80"/>
        <v>ALERTA</v>
      </c>
      <c r="AW37" s="318" t="s">
        <v>334</v>
      </c>
      <c r="AX37" s="315" t="s">
        <v>288</v>
      </c>
      <c r="AY37" s="1" t="str">
        <f t="shared" si="84"/>
        <v>ATENCIÓN</v>
      </c>
      <c r="AZ37" s="131" t="s">
        <v>292</v>
      </c>
      <c r="BA37" s="143"/>
      <c r="BB37" s="343">
        <v>1</v>
      </c>
      <c r="BC37" s="134">
        <f>(IF(BB37="","",IF(OR($M37=0,$M37="",AZ37=""),"",BB37/$M37)))</f>
        <v>1</v>
      </c>
      <c r="BD37" s="135">
        <f t="shared" ref="BD37" si="87">(IF(OR($T37="",BC37=""),"",IF(OR($T37=0,BC37=0),0,IF((BC37*100%)/$T37&gt;100%,100%,(BC37*100%)/$T37))))</f>
        <v>1</v>
      </c>
      <c r="BE37" s="119" t="str">
        <f t="shared" ref="BE37" si="88">IF(BB37="","",IF(BD37&lt;100%, IF(BD37&lt;100%, "ALERTA","EN TERMINO"), IF(BD37=100%, "OK", "EN TERMINO")))</f>
        <v>OK</v>
      </c>
      <c r="BF37" s="343" t="s">
        <v>338</v>
      </c>
      <c r="BG37" s="137" t="s">
        <v>288</v>
      </c>
      <c r="BH37" s="1" t="str">
        <f t="shared" si="70"/>
        <v>CUMPLIDA</v>
      </c>
      <c r="BI37" s="131"/>
      <c r="BJ37" s="143"/>
      <c r="BK37" s="137"/>
      <c r="BL37" s="134" t="str">
        <f t="shared" si="71"/>
        <v/>
      </c>
      <c r="BM37" s="135" t="str">
        <f t="shared" si="72"/>
        <v/>
      </c>
      <c r="BN37" s="119" t="str">
        <f t="shared" si="73"/>
        <v/>
      </c>
      <c r="BO37" s="143"/>
      <c r="BP37" s="36"/>
      <c r="BQ37" s="1" t="str">
        <f t="shared" si="74"/>
        <v>PENDIENTE</v>
      </c>
      <c r="BR37" s="2"/>
      <c r="BS37" s="2" t="str">
        <f t="shared" si="86"/>
        <v>CERRADO</v>
      </c>
      <c r="BT37" s="36"/>
      <c r="BU37" s="36"/>
      <c r="BV37" s="36"/>
      <c r="BW37" s="36"/>
      <c r="BX37" s="36"/>
      <c r="BY37" s="36"/>
      <c r="BZ37" s="36"/>
      <c r="CA37" s="36"/>
      <c r="CB37" s="36"/>
      <c r="CC37" s="36"/>
      <c r="CD37" s="36"/>
      <c r="CE37" s="36"/>
      <c r="CF37" s="36"/>
      <c r="CG37" s="36"/>
      <c r="CH37" s="36"/>
      <c r="CI37" s="36"/>
      <c r="CJ37" s="36"/>
      <c r="CK37" s="36"/>
      <c r="CL37" s="36"/>
      <c r="CM37" s="36"/>
    </row>
    <row r="38" spans="1:91" s="244" customFormat="1" ht="35.1" customHeight="1">
      <c r="A38" s="78"/>
      <c r="B38" s="78"/>
      <c r="C38" s="79" t="s">
        <v>82</v>
      </c>
      <c r="D38" s="78"/>
      <c r="E38" s="385"/>
      <c r="F38" s="78"/>
      <c r="G38" s="80">
        <v>25</v>
      </c>
      <c r="H38" s="81" t="s">
        <v>278</v>
      </c>
      <c r="I38" s="228" t="s">
        <v>339</v>
      </c>
      <c r="J38" s="374" t="s">
        <v>340</v>
      </c>
      <c r="K38" s="374" t="s">
        <v>341</v>
      </c>
      <c r="L38" s="374" t="s">
        <v>297</v>
      </c>
      <c r="M38" s="233">
        <v>1</v>
      </c>
      <c r="N38" s="227" t="s">
        <v>89</v>
      </c>
      <c r="O38" s="227"/>
      <c r="P38" s="227" t="s">
        <v>282</v>
      </c>
      <c r="Q38" s="232" t="s">
        <v>299</v>
      </c>
      <c r="R38" s="230" t="s">
        <v>300</v>
      </c>
      <c r="S38" s="232"/>
      <c r="T38" s="231">
        <v>1</v>
      </c>
      <c r="U38" s="228"/>
      <c r="V38" s="234">
        <v>43891</v>
      </c>
      <c r="W38" s="234">
        <v>44196</v>
      </c>
      <c r="X38" s="246">
        <v>44227</v>
      </c>
      <c r="Y38" s="247">
        <v>44286</v>
      </c>
      <c r="Z38" s="403" t="s">
        <v>317</v>
      </c>
      <c r="AA38" s="2">
        <v>0.5</v>
      </c>
      <c r="AB38" s="49">
        <f t="shared" si="75"/>
        <v>0.5</v>
      </c>
      <c r="AC38" s="50">
        <f t="shared" si="82"/>
        <v>0.5</v>
      </c>
      <c r="AD38" s="51" t="str">
        <f t="shared" si="83"/>
        <v>EN TERMINO</v>
      </c>
      <c r="AE38" s="248" t="s">
        <v>342</v>
      </c>
      <c r="AF38" s="48" t="s">
        <v>288</v>
      </c>
      <c r="AG38" s="1" t="str">
        <f t="shared" si="76"/>
        <v>PENDIENTE</v>
      </c>
      <c r="AH38" s="137" t="s">
        <v>143</v>
      </c>
      <c r="AI38" s="137"/>
      <c r="AJ38" s="137">
        <v>0.5</v>
      </c>
      <c r="AK38" s="134">
        <f t="shared" si="61"/>
        <v>0.5</v>
      </c>
      <c r="AL38" s="130">
        <f t="shared" si="62"/>
        <v>0.5</v>
      </c>
      <c r="AM38" s="119" t="str">
        <f t="shared" si="63"/>
        <v>EN TERMINO</v>
      </c>
      <c r="AN38" s="249" t="s">
        <v>342</v>
      </c>
      <c r="AO38" s="254" t="s">
        <v>289</v>
      </c>
      <c r="AP38" s="1" t="str">
        <f t="shared" si="85"/>
        <v>INCUMPLIDA</v>
      </c>
      <c r="AQ38" s="47">
        <v>44469</v>
      </c>
      <c r="AR38" s="317"/>
      <c r="AS38" s="315">
        <v>0.05</v>
      </c>
      <c r="AT38" s="134">
        <f t="shared" si="78"/>
        <v>0.05</v>
      </c>
      <c r="AU38" s="130">
        <f t="shared" si="79"/>
        <v>0.05</v>
      </c>
      <c r="AV38" s="119" t="str">
        <f t="shared" si="80"/>
        <v>ALERTA</v>
      </c>
      <c r="AW38" s="317" t="s">
        <v>334</v>
      </c>
      <c r="AX38" s="315" t="s">
        <v>288</v>
      </c>
      <c r="AY38" s="1" t="str">
        <f t="shared" si="84"/>
        <v>ATENCIÓN</v>
      </c>
      <c r="AZ38" s="131" t="s">
        <v>292</v>
      </c>
      <c r="BA38" s="143"/>
      <c r="BB38" s="343">
        <v>1</v>
      </c>
      <c r="BC38" s="134">
        <f t="shared" ref="BC38:BC59" si="89">(IF(BB38="","",IF(OR($M38=0,$M38="",AZ38=""),"",BB38/$M38)))</f>
        <v>1</v>
      </c>
      <c r="BD38" s="135">
        <f t="shared" ref="BD38:BD59" si="90">(IF(OR($T38="",BC38=""),"",IF(OR($T38=0,BC38=0),0,IF((BC38*100%)/$T38&gt;100%,100%,(BC38*100%)/$T38))))</f>
        <v>1</v>
      </c>
      <c r="BE38" s="119" t="str">
        <f t="shared" ref="BE38:BE59" si="91">IF(BB38="","",IF(BD38&lt;100%, IF(BD38&lt;100%, "ALERTA","EN TERMINO"), IF(BD38=100%, "OK", "EN TERMINO")))</f>
        <v>OK</v>
      </c>
      <c r="BF38" s="343" t="s">
        <v>343</v>
      </c>
      <c r="BG38" s="137" t="s">
        <v>288</v>
      </c>
      <c r="BH38" s="1" t="str">
        <f t="shared" si="70"/>
        <v>CUMPLIDA</v>
      </c>
      <c r="BI38" s="131"/>
      <c r="BJ38" s="143"/>
      <c r="BK38" s="137"/>
      <c r="BL38" s="134" t="str">
        <f t="shared" si="71"/>
        <v/>
      </c>
      <c r="BM38" s="135" t="str">
        <f t="shared" si="72"/>
        <v/>
      </c>
      <c r="BN38" s="119" t="str">
        <f t="shared" si="73"/>
        <v/>
      </c>
      <c r="BO38" s="143"/>
      <c r="BP38" s="36"/>
      <c r="BQ38" s="1" t="str">
        <f t="shared" si="74"/>
        <v>PENDIENTE</v>
      </c>
      <c r="BR38" s="2"/>
      <c r="BS38" s="2" t="str">
        <f t="shared" si="86"/>
        <v>CERRADO</v>
      </c>
      <c r="BT38" s="36"/>
      <c r="BU38" s="36"/>
      <c r="BV38" s="36"/>
      <c r="BW38" s="36"/>
      <c r="BX38" s="36"/>
      <c r="BY38" s="36"/>
      <c r="BZ38" s="36"/>
      <c r="CA38" s="36"/>
      <c r="CB38" s="36"/>
      <c r="CC38" s="36"/>
      <c r="CD38" s="36"/>
      <c r="CE38" s="36"/>
      <c r="CF38" s="36"/>
      <c r="CG38" s="36"/>
      <c r="CH38" s="36"/>
      <c r="CI38" s="36"/>
      <c r="CJ38" s="36"/>
      <c r="CK38" s="36"/>
      <c r="CL38" s="36"/>
      <c r="CM38" s="36"/>
    </row>
    <row r="39" spans="1:91" s="244" customFormat="1" ht="35.1" customHeight="1">
      <c r="A39" s="78"/>
      <c r="B39" s="78"/>
      <c r="C39" s="79" t="s">
        <v>82</v>
      </c>
      <c r="D39" s="78"/>
      <c r="E39" s="385"/>
      <c r="F39" s="78"/>
      <c r="G39" s="80">
        <v>27</v>
      </c>
      <c r="H39" s="81" t="s">
        <v>278</v>
      </c>
      <c r="I39" s="228" t="s">
        <v>344</v>
      </c>
      <c r="J39" s="374"/>
      <c r="K39" s="374"/>
      <c r="L39" s="374" t="s">
        <v>297</v>
      </c>
      <c r="M39" s="238">
        <v>1</v>
      </c>
      <c r="N39" s="227" t="s">
        <v>89</v>
      </c>
      <c r="O39" s="227"/>
      <c r="P39" s="227" t="s">
        <v>282</v>
      </c>
      <c r="Q39" s="232" t="s">
        <v>299</v>
      </c>
      <c r="R39" s="230" t="s">
        <v>300</v>
      </c>
      <c r="S39" s="232"/>
      <c r="T39" s="231">
        <v>1</v>
      </c>
      <c r="U39" s="374"/>
      <c r="V39" s="234">
        <v>43983</v>
      </c>
      <c r="W39" s="234">
        <v>44196</v>
      </c>
      <c r="X39" s="246">
        <v>44227</v>
      </c>
      <c r="Y39" s="247">
        <v>44286</v>
      </c>
      <c r="Z39" s="403"/>
      <c r="AA39" s="2"/>
      <c r="AB39" s="49" t="str">
        <f t="shared" si="75"/>
        <v/>
      </c>
      <c r="AC39" s="50" t="str">
        <f t="shared" si="82"/>
        <v/>
      </c>
      <c r="AD39" s="51" t="str">
        <f t="shared" si="83"/>
        <v/>
      </c>
      <c r="AE39" s="248" t="s">
        <v>345</v>
      </c>
      <c r="AF39" s="48" t="s">
        <v>288</v>
      </c>
      <c r="AG39" s="1" t="str">
        <f t="shared" si="76"/>
        <v>PENDIENTE</v>
      </c>
      <c r="AH39" s="137" t="s">
        <v>143</v>
      </c>
      <c r="AI39" s="137"/>
      <c r="AJ39" s="137">
        <v>0.5</v>
      </c>
      <c r="AK39" s="134">
        <f t="shared" si="61"/>
        <v>0.5</v>
      </c>
      <c r="AL39" s="130">
        <f t="shared" si="62"/>
        <v>0.5</v>
      </c>
      <c r="AM39" s="119" t="str">
        <f t="shared" si="63"/>
        <v>EN TERMINO</v>
      </c>
      <c r="AN39" s="249" t="s">
        <v>345</v>
      </c>
      <c r="AO39" s="254" t="s">
        <v>289</v>
      </c>
      <c r="AP39" s="1" t="str">
        <f t="shared" si="85"/>
        <v>INCUMPLIDA</v>
      </c>
      <c r="AQ39" s="47">
        <v>44469</v>
      </c>
      <c r="AR39" s="317"/>
      <c r="AS39" s="315">
        <v>0.05</v>
      </c>
      <c r="AT39" s="134">
        <f t="shared" si="78"/>
        <v>0.05</v>
      </c>
      <c r="AU39" s="130">
        <f t="shared" si="79"/>
        <v>0.05</v>
      </c>
      <c r="AV39" s="119" t="str">
        <f t="shared" si="80"/>
        <v>ALERTA</v>
      </c>
      <c r="AW39" s="317" t="s">
        <v>334</v>
      </c>
      <c r="AX39" s="315" t="s">
        <v>288</v>
      </c>
      <c r="AY39" s="1" t="str">
        <f t="shared" si="84"/>
        <v>ATENCIÓN</v>
      </c>
      <c r="AZ39" s="131" t="s">
        <v>292</v>
      </c>
      <c r="BA39" s="143"/>
      <c r="BB39" s="343">
        <v>100</v>
      </c>
      <c r="BC39" s="134">
        <f t="shared" si="89"/>
        <v>100</v>
      </c>
      <c r="BD39" s="135">
        <f t="shared" si="90"/>
        <v>1</v>
      </c>
      <c r="BE39" s="119" t="str">
        <f t="shared" si="91"/>
        <v>OK</v>
      </c>
      <c r="BF39" s="343" t="s">
        <v>346</v>
      </c>
      <c r="BG39" s="137" t="s">
        <v>288</v>
      </c>
      <c r="BH39" s="1" t="str">
        <f t="shared" si="70"/>
        <v>CUMPLIDA</v>
      </c>
      <c r="BI39" s="131"/>
      <c r="BJ39" s="143"/>
      <c r="BK39" s="137"/>
      <c r="BL39" s="134" t="str">
        <f t="shared" si="71"/>
        <v/>
      </c>
      <c r="BM39" s="135" t="str">
        <f t="shared" si="72"/>
        <v/>
      </c>
      <c r="BN39" s="119" t="str">
        <f t="shared" si="73"/>
        <v/>
      </c>
      <c r="BO39" s="143"/>
      <c r="BP39" s="36"/>
      <c r="BQ39" s="1" t="str">
        <f t="shared" si="74"/>
        <v>PENDIENTE</v>
      </c>
      <c r="BR39" s="2"/>
      <c r="BS39" s="2" t="str">
        <f t="shared" si="86"/>
        <v>CERRADO</v>
      </c>
      <c r="BT39" s="36"/>
      <c r="BU39" s="36"/>
      <c r="BV39" s="36"/>
      <c r="BW39" s="36"/>
      <c r="BX39" s="36"/>
      <c r="BY39" s="36"/>
      <c r="BZ39" s="36"/>
      <c r="CA39" s="36"/>
      <c r="CB39" s="36"/>
      <c r="CC39" s="36"/>
      <c r="CD39" s="36"/>
      <c r="CE39" s="36"/>
      <c r="CF39" s="36"/>
      <c r="CG39" s="36"/>
      <c r="CH39" s="36"/>
      <c r="CI39" s="36"/>
      <c r="CJ39" s="36"/>
      <c r="CK39" s="36"/>
      <c r="CL39" s="36"/>
      <c r="CM39" s="36"/>
    </row>
    <row r="40" spans="1:91" s="244" customFormat="1" ht="35.1" customHeight="1">
      <c r="A40" s="78"/>
      <c r="B40" s="78"/>
      <c r="C40" s="79" t="s">
        <v>82</v>
      </c>
      <c r="D40" s="78"/>
      <c r="E40" s="385"/>
      <c r="F40" s="78"/>
      <c r="G40" s="80">
        <v>29</v>
      </c>
      <c r="H40" s="81" t="s">
        <v>278</v>
      </c>
      <c r="I40" s="228" t="s">
        <v>347</v>
      </c>
      <c r="J40" s="374"/>
      <c r="K40" s="374"/>
      <c r="L40" s="374" t="s">
        <v>297</v>
      </c>
      <c r="M40" s="239">
        <v>1</v>
      </c>
      <c r="N40" s="227" t="s">
        <v>89</v>
      </c>
      <c r="O40" s="227"/>
      <c r="P40" s="227" t="s">
        <v>282</v>
      </c>
      <c r="Q40" s="232" t="s">
        <v>299</v>
      </c>
      <c r="R40" s="230" t="s">
        <v>300</v>
      </c>
      <c r="S40" s="230"/>
      <c r="T40" s="231">
        <v>1</v>
      </c>
      <c r="U40" s="374"/>
      <c r="V40" s="234">
        <v>43983</v>
      </c>
      <c r="W40" s="234">
        <v>44196</v>
      </c>
      <c r="X40" s="246">
        <v>44227</v>
      </c>
      <c r="Y40" s="247">
        <v>44286</v>
      </c>
      <c r="Z40" s="403"/>
      <c r="AA40" s="2"/>
      <c r="AB40" s="49" t="str">
        <f t="shared" si="75"/>
        <v/>
      </c>
      <c r="AC40" s="50" t="str">
        <f t="shared" si="82"/>
        <v/>
      </c>
      <c r="AD40" s="51" t="str">
        <f t="shared" si="83"/>
        <v/>
      </c>
      <c r="AE40" s="248" t="s">
        <v>348</v>
      </c>
      <c r="AF40" s="48" t="s">
        <v>288</v>
      </c>
      <c r="AG40" s="1" t="str">
        <f t="shared" si="76"/>
        <v>PENDIENTE</v>
      </c>
      <c r="AH40" s="137" t="s">
        <v>143</v>
      </c>
      <c r="AI40" s="137"/>
      <c r="AJ40" s="137">
        <v>0.5</v>
      </c>
      <c r="AK40" s="134">
        <f t="shared" si="61"/>
        <v>0.5</v>
      </c>
      <c r="AL40" s="130">
        <f t="shared" si="62"/>
        <v>0.5</v>
      </c>
      <c r="AM40" s="119" t="str">
        <f t="shared" si="63"/>
        <v>EN TERMINO</v>
      </c>
      <c r="AN40" s="249" t="s">
        <v>349</v>
      </c>
      <c r="AO40" s="254" t="s">
        <v>289</v>
      </c>
      <c r="AP40" s="1" t="str">
        <f t="shared" si="85"/>
        <v>INCUMPLIDA</v>
      </c>
      <c r="AQ40" s="47">
        <v>44469</v>
      </c>
      <c r="AR40" s="317"/>
      <c r="AS40" s="315">
        <v>0.05</v>
      </c>
      <c r="AT40" s="134">
        <f t="shared" si="78"/>
        <v>0.05</v>
      </c>
      <c r="AU40" s="130">
        <f t="shared" si="79"/>
        <v>0.05</v>
      </c>
      <c r="AV40" s="119" t="str">
        <f t="shared" si="80"/>
        <v>ALERTA</v>
      </c>
      <c r="AW40" s="317" t="s">
        <v>334</v>
      </c>
      <c r="AX40" s="315" t="s">
        <v>288</v>
      </c>
      <c r="AY40" s="1" t="str">
        <f t="shared" si="84"/>
        <v>ATENCIÓN</v>
      </c>
      <c r="AZ40" s="131" t="s">
        <v>292</v>
      </c>
      <c r="BA40" s="143"/>
      <c r="BB40" s="343">
        <v>1</v>
      </c>
      <c r="BC40" s="134">
        <f t="shared" si="89"/>
        <v>1</v>
      </c>
      <c r="BD40" s="135">
        <f t="shared" si="90"/>
        <v>1</v>
      </c>
      <c r="BE40" s="119" t="str">
        <f t="shared" si="91"/>
        <v>OK</v>
      </c>
      <c r="BF40" s="343" t="s">
        <v>350</v>
      </c>
      <c r="BG40" s="137" t="s">
        <v>288</v>
      </c>
      <c r="BH40" s="1" t="str">
        <f t="shared" si="70"/>
        <v>CUMPLIDA</v>
      </c>
      <c r="BI40" s="131"/>
      <c r="BJ40" s="143"/>
      <c r="BK40" s="137"/>
      <c r="BL40" s="134" t="str">
        <f t="shared" si="71"/>
        <v/>
      </c>
      <c r="BM40" s="135" t="str">
        <f t="shared" si="72"/>
        <v/>
      </c>
      <c r="BN40" s="119" t="str">
        <f t="shared" si="73"/>
        <v/>
      </c>
      <c r="BO40" s="143"/>
      <c r="BP40" s="36"/>
      <c r="BQ40" s="1" t="str">
        <f t="shared" si="74"/>
        <v>PENDIENTE</v>
      </c>
      <c r="BR40" s="2"/>
      <c r="BS40" s="2" t="str">
        <f t="shared" si="86"/>
        <v>CERRADO</v>
      </c>
      <c r="BT40" s="36"/>
      <c r="BU40" s="36"/>
      <c r="BV40" s="36"/>
      <c r="BW40" s="36"/>
      <c r="BX40" s="36"/>
      <c r="BY40" s="36"/>
      <c r="BZ40" s="36"/>
      <c r="CA40" s="36"/>
      <c r="CB40" s="36"/>
      <c r="CC40" s="36"/>
      <c r="CD40" s="36"/>
      <c r="CE40" s="36"/>
      <c r="CF40" s="36"/>
      <c r="CG40" s="36"/>
      <c r="CH40" s="36"/>
      <c r="CI40" s="36"/>
      <c r="CJ40" s="36"/>
      <c r="CK40" s="36"/>
      <c r="CL40" s="36"/>
      <c r="CM40" s="36"/>
    </row>
    <row r="41" spans="1:91" s="244" customFormat="1" ht="35.1" customHeight="1">
      <c r="A41" s="78"/>
      <c r="B41" s="78"/>
      <c r="C41" s="79" t="s">
        <v>82</v>
      </c>
      <c r="D41" s="78"/>
      <c r="E41" s="385"/>
      <c r="F41" s="78"/>
      <c r="G41" s="80">
        <v>30</v>
      </c>
      <c r="H41" s="81" t="s">
        <v>278</v>
      </c>
      <c r="I41" s="228" t="s">
        <v>351</v>
      </c>
      <c r="J41" s="374" t="s">
        <v>352</v>
      </c>
      <c r="K41" s="374" t="s">
        <v>353</v>
      </c>
      <c r="L41" s="374" t="s">
        <v>297</v>
      </c>
      <c r="M41" s="237">
        <v>1</v>
      </c>
      <c r="N41" s="227" t="s">
        <v>89</v>
      </c>
      <c r="O41" s="227"/>
      <c r="P41" s="227" t="s">
        <v>282</v>
      </c>
      <c r="Q41" s="232" t="s">
        <v>299</v>
      </c>
      <c r="R41" s="230" t="s">
        <v>300</v>
      </c>
      <c r="S41" s="240"/>
      <c r="T41" s="231">
        <v>1</v>
      </c>
      <c r="U41" s="232" t="s">
        <v>354</v>
      </c>
      <c r="V41" s="234">
        <v>43983</v>
      </c>
      <c r="W41" s="234">
        <v>44196</v>
      </c>
      <c r="X41" s="246">
        <v>44227</v>
      </c>
      <c r="Y41" s="247">
        <v>44286</v>
      </c>
      <c r="Z41" s="403" t="s">
        <v>355</v>
      </c>
      <c r="AA41" s="2">
        <v>0.2</v>
      </c>
      <c r="AB41" s="49">
        <f t="shared" si="75"/>
        <v>0.2</v>
      </c>
      <c r="AC41" s="50">
        <f t="shared" si="82"/>
        <v>0.2</v>
      </c>
      <c r="AD41" s="51" t="str">
        <f t="shared" si="83"/>
        <v>ALERTA</v>
      </c>
      <c r="AE41" s="248" t="s">
        <v>356</v>
      </c>
      <c r="AF41" s="48" t="s">
        <v>288</v>
      </c>
      <c r="AG41" s="1" t="str">
        <f t="shared" si="76"/>
        <v>INCUMPLIDA</v>
      </c>
      <c r="AH41" s="137" t="s">
        <v>143</v>
      </c>
      <c r="AI41" s="137"/>
      <c r="AJ41" s="137">
        <v>0.5</v>
      </c>
      <c r="AK41" s="134">
        <f t="shared" si="61"/>
        <v>0.5</v>
      </c>
      <c r="AL41" s="130">
        <f t="shared" si="62"/>
        <v>0.5</v>
      </c>
      <c r="AM41" s="119" t="str">
        <f t="shared" si="63"/>
        <v>EN TERMINO</v>
      </c>
      <c r="AN41" s="249" t="s">
        <v>357</v>
      </c>
      <c r="AO41" s="254" t="s">
        <v>289</v>
      </c>
      <c r="AP41" s="1" t="str">
        <f t="shared" si="85"/>
        <v>INCUMPLIDA</v>
      </c>
      <c r="AQ41" s="47">
        <v>44469</v>
      </c>
      <c r="AR41" s="317" t="s">
        <v>358</v>
      </c>
      <c r="AS41" s="315">
        <v>0.5</v>
      </c>
      <c r="AT41" s="134">
        <f t="shared" si="78"/>
        <v>0.5</v>
      </c>
      <c r="AU41" s="130">
        <f t="shared" si="79"/>
        <v>0.5</v>
      </c>
      <c r="AV41" s="119" t="str">
        <f t="shared" si="80"/>
        <v>EN TERMINO</v>
      </c>
      <c r="AW41" s="317" t="s">
        <v>359</v>
      </c>
      <c r="AX41" s="315" t="s">
        <v>288</v>
      </c>
      <c r="AY41" s="1" t="str">
        <f t="shared" si="84"/>
        <v>ATENCIÓN</v>
      </c>
      <c r="AZ41" s="131" t="s">
        <v>292</v>
      </c>
      <c r="BA41" s="143"/>
      <c r="BB41" s="343">
        <v>1</v>
      </c>
      <c r="BC41" s="134">
        <f t="shared" si="89"/>
        <v>1</v>
      </c>
      <c r="BD41" s="135">
        <f t="shared" si="90"/>
        <v>1</v>
      </c>
      <c r="BE41" s="119" t="str">
        <f t="shared" si="91"/>
        <v>OK</v>
      </c>
      <c r="BF41" s="343" t="s">
        <v>360</v>
      </c>
      <c r="BG41" s="137" t="s">
        <v>288</v>
      </c>
      <c r="BH41" s="1" t="str">
        <f t="shared" si="70"/>
        <v>CUMPLIDA</v>
      </c>
      <c r="BI41" s="131"/>
      <c r="BJ41" s="143"/>
      <c r="BK41" s="137"/>
      <c r="BL41" s="134" t="str">
        <f t="shared" si="71"/>
        <v/>
      </c>
      <c r="BM41" s="135" t="str">
        <f t="shared" si="72"/>
        <v/>
      </c>
      <c r="BN41" s="119" t="str">
        <f t="shared" si="73"/>
        <v/>
      </c>
      <c r="BO41" s="143"/>
      <c r="BP41" s="36"/>
      <c r="BQ41" s="1" t="str">
        <f t="shared" si="74"/>
        <v>PENDIENTE</v>
      </c>
      <c r="BR41" s="2"/>
      <c r="BS41" s="2" t="str">
        <f t="shared" si="86"/>
        <v>CERRADO</v>
      </c>
      <c r="BT41" s="36"/>
      <c r="BU41" s="36"/>
      <c r="BV41" s="36"/>
      <c r="BW41" s="36"/>
      <c r="BX41" s="36"/>
      <c r="BY41" s="36"/>
      <c r="BZ41" s="36"/>
      <c r="CA41" s="36"/>
      <c r="CB41" s="36"/>
      <c r="CC41" s="36"/>
      <c r="CD41" s="36"/>
      <c r="CE41" s="36"/>
      <c r="CF41" s="36"/>
      <c r="CG41" s="36"/>
      <c r="CH41" s="36"/>
      <c r="CI41" s="36"/>
      <c r="CJ41" s="36"/>
      <c r="CK41" s="36"/>
      <c r="CL41" s="36"/>
      <c r="CM41" s="36"/>
    </row>
    <row r="42" spans="1:91" s="244" customFormat="1" ht="35.1" customHeight="1">
      <c r="A42" s="78"/>
      <c r="B42" s="78"/>
      <c r="C42" s="79" t="s">
        <v>82</v>
      </c>
      <c r="D42" s="78"/>
      <c r="E42" s="385"/>
      <c r="F42" s="78"/>
      <c r="G42" s="80">
        <v>31</v>
      </c>
      <c r="H42" s="81" t="s">
        <v>278</v>
      </c>
      <c r="I42" s="228" t="s">
        <v>361</v>
      </c>
      <c r="J42" s="374"/>
      <c r="K42" s="374"/>
      <c r="L42" s="374" t="s">
        <v>297</v>
      </c>
      <c r="M42" s="233">
        <v>1</v>
      </c>
      <c r="N42" s="227" t="s">
        <v>89</v>
      </c>
      <c r="O42" s="227"/>
      <c r="P42" s="227" t="s">
        <v>282</v>
      </c>
      <c r="Q42" s="241"/>
      <c r="R42" s="241"/>
      <c r="S42" s="241"/>
      <c r="T42" s="231">
        <v>1</v>
      </c>
      <c r="U42" s="374" t="s">
        <v>362</v>
      </c>
      <c r="V42" s="375">
        <v>43887</v>
      </c>
      <c r="W42" s="375">
        <v>44196</v>
      </c>
      <c r="X42" s="376">
        <v>44227</v>
      </c>
      <c r="Y42" s="247">
        <v>44286</v>
      </c>
      <c r="Z42" s="403"/>
      <c r="AA42" s="2">
        <v>0.2</v>
      </c>
      <c r="AB42" s="49">
        <f t="shared" si="75"/>
        <v>0.2</v>
      </c>
      <c r="AC42" s="50">
        <f t="shared" si="82"/>
        <v>0.2</v>
      </c>
      <c r="AD42" s="51" t="str">
        <f t="shared" si="83"/>
        <v>ALERTA</v>
      </c>
      <c r="AE42" s="248" t="s">
        <v>356</v>
      </c>
      <c r="AF42" s="48" t="s">
        <v>288</v>
      </c>
      <c r="AG42" s="1" t="str">
        <f t="shared" si="76"/>
        <v>INCUMPLIDA</v>
      </c>
      <c r="AH42" s="137" t="s">
        <v>143</v>
      </c>
      <c r="AI42" s="137"/>
      <c r="AJ42" s="137">
        <v>0.5</v>
      </c>
      <c r="AK42" s="134">
        <f t="shared" si="61"/>
        <v>0.5</v>
      </c>
      <c r="AL42" s="130">
        <f t="shared" si="62"/>
        <v>0.5</v>
      </c>
      <c r="AM42" s="119" t="str">
        <f t="shared" si="63"/>
        <v>EN TERMINO</v>
      </c>
      <c r="AN42" s="249" t="s">
        <v>356</v>
      </c>
      <c r="AO42" s="252" t="s">
        <v>289</v>
      </c>
      <c r="AP42" s="1" t="str">
        <f t="shared" si="85"/>
        <v>INCUMPLIDA</v>
      </c>
      <c r="AQ42" s="47">
        <v>44469</v>
      </c>
      <c r="AR42" s="317"/>
      <c r="AS42" s="315">
        <v>0.05</v>
      </c>
      <c r="AT42" s="134">
        <f t="shared" si="78"/>
        <v>0.05</v>
      </c>
      <c r="AU42" s="130">
        <f t="shared" si="79"/>
        <v>0.05</v>
      </c>
      <c r="AV42" s="119" t="str">
        <f t="shared" si="80"/>
        <v>ALERTA</v>
      </c>
      <c r="AW42" s="317" t="s">
        <v>334</v>
      </c>
      <c r="AX42" s="315" t="s">
        <v>288</v>
      </c>
      <c r="AY42" s="1" t="str">
        <f t="shared" si="84"/>
        <v>ATENCIÓN</v>
      </c>
      <c r="AZ42" s="131" t="s">
        <v>292</v>
      </c>
      <c r="BA42" s="143"/>
      <c r="BB42" s="343">
        <v>1</v>
      </c>
      <c r="BC42" s="134">
        <f t="shared" si="89"/>
        <v>1</v>
      </c>
      <c r="BD42" s="135">
        <f t="shared" si="90"/>
        <v>1</v>
      </c>
      <c r="BE42" s="119" t="str">
        <f t="shared" si="91"/>
        <v>OK</v>
      </c>
      <c r="BF42" s="343" t="s">
        <v>363</v>
      </c>
      <c r="BG42" s="137" t="s">
        <v>288</v>
      </c>
      <c r="BH42" s="1" t="str">
        <f t="shared" si="70"/>
        <v>CUMPLIDA</v>
      </c>
      <c r="BI42" s="131"/>
      <c r="BJ42" s="143"/>
      <c r="BK42" s="137"/>
      <c r="BL42" s="134" t="str">
        <f t="shared" si="71"/>
        <v/>
      </c>
      <c r="BM42" s="135" t="str">
        <f t="shared" si="72"/>
        <v/>
      </c>
      <c r="BN42" s="119" t="str">
        <f t="shared" si="73"/>
        <v/>
      </c>
      <c r="BO42" s="143"/>
      <c r="BP42" s="36"/>
      <c r="BQ42" s="1" t="str">
        <f t="shared" si="74"/>
        <v>PENDIENTE</v>
      </c>
      <c r="BR42" s="2"/>
      <c r="BS42" s="2" t="str">
        <f t="shared" si="86"/>
        <v>CERRADO</v>
      </c>
      <c r="BT42" s="36"/>
      <c r="BU42" s="36"/>
      <c r="BV42" s="36"/>
      <c r="BW42" s="36"/>
      <c r="BX42" s="36"/>
      <c r="BY42" s="36"/>
      <c r="BZ42" s="36"/>
      <c r="CA42" s="36"/>
      <c r="CB42" s="36"/>
      <c r="CC42" s="36"/>
      <c r="CD42" s="36"/>
      <c r="CE42" s="36"/>
      <c r="CF42" s="36"/>
      <c r="CG42" s="36"/>
      <c r="CH42" s="36"/>
      <c r="CI42" s="36"/>
      <c r="CJ42" s="36"/>
      <c r="CK42" s="36"/>
      <c r="CL42" s="36"/>
      <c r="CM42" s="36"/>
    </row>
    <row r="43" spans="1:91" s="244" customFormat="1" ht="35.1" customHeight="1">
      <c r="A43" s="78"/>
      <c r="B43" s="78"/>
      <c r="C43" s="79" t="s">
        <v>82</v>
      </c>
      <c r="D43" s="78"/>
      <c r="E43" s="385"/>
      <c r="F43" s="78"/>
      <c r="G43" s="80">
        <v>32</v>
      </c>
      <c r="H43" s="81" t="s">
        <v>278</v>
      </c>
      <c r="I43" s="228" t="s">
        <v>364</v>
      </c>
      <c r="J43" s="374"/>
      <c r="K43" s="374"/>
      <c r="L43" s="374" t="s">
        <v>297</v>
      </c>
      <c r="M43" s="233">
        <v>1</v>
      </c>
      <c r="N43" s="227" t="s">
        <v>89</v>
      </c>
      <c r="O43" s="227"/>
      <c r="P43" s="227" t="s">
        <v>282</v>
      </c>
      <c r="Q43" s="232" t="s">
        <v>299</v>
      </c>
      <c r="R43" s="230" t="s">
        <v>300</v>
      </c>
      <c r="S43" s="232"/>
      <c r="T43" s="231">
        <v>1</v>
      </c>
      <c r="U43" s="374"/>
      <c r="V43" s="375">
        <v>43887</v>
      </c>
      <c r="W43" s="375">
        <v>44196</v>
      </c>
      <c r="X43" s="376">
        <v>44196</v>
      </c>
      <c r="Y43" s="247">
        <v>44286</v>
      </c>
      <c r="Z43" s="403"/>
      <c r="AA43" s="2">
        <v>0.2</v>
      </c>
      <c r="AB43" s="49">
        <f t="shared" si="75"/>
        <v>0.2</v>
      </c>
      <c r="AC43" s="50">
        <f t="shared" si="82"/>
        <v>0.2</v>
      </c>
      <c r="AD43" s="51" t="str">
        <f t="shared" si="83"/>
        <v>ALERTA</v>
      </c>
      <c r="AE43" s="248" t="s">
        <v>356</v>
      </c>
      <c r="AF43" s="48" t="s">
        <v>288</v>
      </c>
      <c r="AG43" s="1" t="str">
        <f t="shared" si="76"/>
        <v>INCUMPLIDA</v>
      </c>
      <c r="AH43" s="137" t="s">
        <v>143</v>
      </c>
      <c r="AI43" s="137"/>
      <c r="AJ43" s="137">
        <v>0.5</v>
      </c>
      <c r="AK43" s="134">
        <f t="shared" si="61"/>
        <v>0.5</v>
      </c>
      <c r="AL43" s="130">
        <f t="shared" si="62"/>
        <v>0.5</v>
      </c>
      <c r="AM43" s="119" t="str">
        <f t="shared" si="63"/>
        <v>EN TERMINO</v>
      </c>
      <c r="AN43" s="249" t="s">
        <v>356</v>
      </c>
      <c r="AO43" s="252" t="s">
        <v>289</v>
      </c>
      <c r="AP43" s="1" t="str">
        <f t="shared" si="85"/>
        <v>INCUMPLIDA</v>
      </c>
      <c r="AQ43" s="47">
        <v>44469</v>
      </c>
      <c r="AR43" s="317"/>
      <c r="AS43" s="315">
        <v>0.05</v>
      </c>
      <c r="AT43" s="134">
        <f t="shared" si="78"/>
        <v>0.05</v>
      </c>
      <c r="AU43" s="130">
        <f t="shared" si="79"/>
        <v>0.05</v>
      </c>
      <c r="AV43" s="119" t="str">
        <f t="shared" si="80"/>
        <v>ALERTA</v>
      </c>
      <c r="AW43" s="317" t="s">
        <v>365</v>
      </c>
      <c r="AX43" s="315" t="s">
        <v>288</v>
      </c>
      <c r="AY43" s="1" t="str">
        <f t="shared" si="84"/>
        <v>ATENCIÓN</v>
      </c>
      <c r="AZ43" s="131" t="s">
        <v>292</v>
      </c>
      <c r="BA43" s="143"/>
      <c r="BB43" s="343">
        <v>1</v>
      </c>
      <c r="BC43" s="134">
        <f t="shared" si="89"/>
        <v>1</v>
      </c>
      <c r="BD43" s="135">
        <f t="shared" si="90"/>
        <v>1</v>
      </c>
      <c r="BE43" s="119" t="str">
        <f t="shared" si="91"/>
        <v>OK</v>
      </c>
      <c r="BF43" s="343" t="s">
        <v>366</v>
      </c>
      <c r="BG43" s="137" t="s">
        <v>288</v>
      </c>
      <c r="BH43" s="1" t="str">
        <f t="shared" si="70"/>
        <v>CUMPLIDA</v>
      </c>
      <c r="BI43" s="131"/>
      <c r="BJ43" s="143"/>
      <c r="BK43" s="137"/>
      <c r="BL43" s="134" t="str">
        <f t="shared" si="71"/>
        <v/>
      </c>
      <c r="BM43" s="135" t="str">
        <f t="shared" si="72"/>
        <v/>
      </c>
      <c r="BN43" s="119" t="str">
        <f t="shared" si="73"/>
        <v/>
      </c>
      <c r="BO43" s="143"/>
      <c r="BP43" s="36"/>
      <c r="BQ43" s="1" t="str">
        <f t="shared" si="74"/>
        <v>PENDIENTE</v>
      </c>
      <c r="BR43" s="2"/>
      <c r="BS43" s="2" t="str">
        <f t="shared" si="86"/>
        <v>CERRADO</v>
      </c>
      <c r="BT43" s="36"/>
      <c r="BU43" s="36"/>
      <c r="BV43" s="36"/>
      <c r="BW43" s="36"/>
      <c r="BX43" s="36"/>
      <c r="BY43" s="36"/>
      <c r="BZ43" s="36"/>
      <c r="CA43" s="36"/>
      <c r="CB43" s="36"/>
      <c r="CC43" s="36"/>
      <c r="CD43" s="36"/>
      <c r="CE43" s="36"/>
      <c r="CF43" s="36"/>
      <c r="CG43" s="36"/>
      <c r="CH43" s="36"/>
      <c r="CI43" s="36"/>
      <c r="CJ43" s="36"/>
      <c r="CK43" s="36"/>
      <c r="CL43" s="36"/>
      <c r="CM43" s="36"/>
    </row>
    <row r="44" spans="1:91" s="244" customFormat="1" ht="35.1" customHeight="1">
      <c r="A44" s="78"/>
      <c r="B44" s="78"/>
      <c r="C44" s="79" t="s">
        <v>82</v>
      </c>
      <c r="D44" s="78"/>
      <c r="E44" s="385"/>
      <c r="F44" s="78"/>
      <c r="G44" s="80">
        <v>33</v>
      </c>
      <c r="H44" s="81" t="s">
        <v>278</v>
      </c>
      <c r="I44" s="228" t="s">
        <v>367</v>
      </c>
      <c r="J44" s="374"/>
      <c r="K44" s="374"/>
      <c r="L44" s="374" t="s">
        <v>297</v>
      </c>
      <c r="M44" s="233">
        <v>1</v>
      </c>
      <c r="N44" s="227" t="s">
        <v>89</v>
      </c>
      <c r="O44" s="227"/>
      <c r="P44" s="227" t="s">
        <v>282</v>
      </c>
      <c r="Q44" s="232" t="s">
        <v>299</v>
      </c>
      <c r="R44" s="230" t="s">
        <v>300</v>
      </c>
      <c r="S44" s="232"/>
      <c r="T44" s="231">
        <v>1</v>
      </c>
      <c r="U44" s="374"/>
      <c r="V44" s="375">
        <v>43887</v>
      </c>
      <c r="W44" s="375">
        <v>44196</v>
      </c>
      <c r="X44" s="376">
        <v>44196</v>
      </c>
      <c r="Y44" s="247">
        <v>44286</v>
      </c>
      <c r="Z44" s="403"/>
      <c r="AA44" s="2">
        <v>0.2</v>
      </c>
      <c r="AB44" s="49">
        <f t="shared" si="75"/>
        <v>0.2</v>
      </c>
      <c r="AC44" s="50">
        <f t="shared" si="82"/>
        <v>0.2</v>
      </c>
      <c r="AD44" s="51" t="str">
        <f t="shared" si="83"/>
        <v>ALERTA</v>
      </c>
      <c r="AE44" s="248" t="s">
        <v>356</v>
      </c>
      <c r="AF44" s="48" t="s">
        <v>288</v>
      </c>
      <c r="AG44" s="1" t="str">
        <f t="shared" si="76"/>
        <v>INCUMPLIDA</v>
      </c>
      <c r="AH44" s="137" t="s">
        <v>143</v>
      </c>
      <c r="AI44" s="137"/>
      <c r="AJ44" s="137">
        <v>0.5</v>
      </c>
      <c r="AK44" s="134">
        <f t="shared" si="61"/>
        <v>0.5</v>
      </c>
      <c r="AL44" s="130">
        <f t="shared" si="62"/>
        <v>0.5</v>
      </c>
      <c r="AM44" s="119" t="str">
        <f t="shared" si="63"/>
        <v>EN TERMINO</v>
      </c>
      <c r="AN44" s="249" t="s">
        <v>356</v>
      </c>
      <c r="AO44" s="252" t="s">
        <v>289</v>
      </c>
      <c r="AP44" s="1" t="str">
        <f t="shared" si="85"/>
        <v>INCUMPLIDA</v>
      </c>
      <c r="AQ44" s="47">
        <v>44469</v>
      </c>
      <c r="AR44" s="317" t="s">
        <v>368</v>
      </c>
      <c r="AS44" s="315">
        <v>0.5</v>
      </c>
      <c r="AT44" s="134">
        <f t="shared" si="78"/>
        <v>0.5</v>
      </c>
      <c r="AU44" s="130">
        <f t="shared" si="79"/>
        <v>0.5</v>
      </c>
      <c r="AV44" s="119" t="str">
        <f t="shared" si="80"/>
        <v>EN TERMINO</v>
      </c>
      <c r="AW44" s="317" t="s">
        <v>369</v>
      </c>
      <c r="AX44" s="315" t="s">
        <v>288</v>
      </c>
      <c r="AY44" s="1" t="str">
        <f t="shared" si="84"/>
        <v>ATENCIÓN</v>
      </c>
      <c r="AZ44" s="131" t="s">
        <v>292</v>
      </c>
      <c r="BA44" s="143"/>
      <c r="BB44" s="343">
        <v>1</v>
      </c>
      <c r="BC44" s="134">
        <f t="shared" si="89"/>
        <v>1</v>
      </c>
      <c r="BD44" s="135">
        <f t="shared" si="90"/>
        <v>1</v>
      </c>
      <c r="BE44" s="119" t="str">
        <f t="shared" si="91"/>
        <v>OK</v>
      </c>
      <c r="BF44" s="343" t="s">
        <v>370</v>
      </c>
      <c r="BG44" s="137" t="s">
        <v>288</v>
      </c>
      <c r="BH44" s="1" t="str">
        <f t="shared" si="70"/>
        <v>CUMPLIDA</v>
      </c>
      <c r="BI44" s="131"/>
      <c r="BJ44" s="143"/>
      <c r="BK44" s="137"/>
      <c r="BL44" s="134" t="str">
        <f t="shared" si="71"/>
        <v/>
      </c>
      <c r="BM44" s="135" t="str">
        <f t="shared" si="72"/>
        <v/>
      </c>
      <c r="BN44" s="119" t="str">
        <f t="shared" si="73"/>
        <v/>
      </c>
      <c r="BO44" s="143"/>
      <c r="BP44" s="36"/>
      <c r="BQ44" s="1" t="str">
        <f t="shared" si="74"/>
        <v>PENDIENTE</v>
      </c>
      <c r="BR44" s="2"/>
      <c r="BS44" s="2" t="str">
        <f t="shared" si="86"/>
        <v>CERRADO</v>
      </c>
      <c r="BT44" s="36"/>
      <c r="BU44" s="36"/>
      <c r="BV44" s="36"/>
      <c r="BW44" s="36"/>
      <c r="BX44" s="36"/>
      <c r="BY44" s="36"/>
      <c r="BZ44" s="36"/>
      <c r="CA44" s="36"/>
      <c r="CB44" s="36"/>
      <c r="CC44" s="36"/>
      <c r="CD44" s="36"/>
      <c r="CE44" s="36"/>
      <c r="CF44" s="36"/>
      <c r="CG44" s="36"/>
      <c r="CH44" s="36"/>
      <c r="CI44" s="36"/>
      <c r="CJ44" s="36"/>
      <c r="CK44" s="36"/>
      <c r="CL44" s="36"/>
      <c r="CM44" s="36"/>
    </row>
    <row r="45" spans="1:91" s="244" customFormat="1" ht="35.1" customHeight="1">
      <c r="A45" s="78"/>
      <c r="B45" s="78"/>
      <c r="C45" s="79" t="s">
        <v>82</v>
      </c>
      <c r="D45" s="78"/>
      <c r="E45" s="385"/>
      <c r="F45" s="78"/>
      <c r="G45" s="80">
        <v>34</v>
      </c>
      <c r="H45" s="81" t="s">
        <v>278</v>
      </c>
      <c r="I45" s="228" t="s">
        <v>371</v>
      </c>
      <c r="J45" s="374"/>
      <c r="K45" s="374"/>
      <c r="L45" s="374" t="s">
        <v>297</v>
      </c>
      <c r="M45" s="233">
        <v>1</v>
      </c>
      <c r="N45" s="227" t="s">
        <v>89</v>
      </c>
      <c r="O45" s="227"/>
      <c r="P45" s="227" t="s">
        <v>282</v>
      </c>
      <c r="Q45" s="232" t="s">
        <v>299</v>
      </c>
      <c r="R45" s="230" t="s">
        <v>300</v>
      </c>
      <c r="S45" s="232"/>
      <c r="T45" s="231">
        <v>1</v>
      </c>
      <c r="U45" s="374"/>
      <c r="V45" s="375">
        <v>43983</v>
      </c>
      <c r="W45" s="375">
        <v>44196</v>
      </c>
      <c r="X45" s="376">
        <v>44196</v>
      </c>
      <c r="Y45" s="247">
        <v>44286</v>
      </c>
      <c r="Z45" s="403"/>
      <c r="AA45" s="2">
        <v>0.2</v>
      </c>
      <c r="AB45" s="49">
        <f t="shared" si="75"/>
        <v>0.2</v>
      </c>
      <c r="AC45" s="50">
        <f t="shared" si="82"/>
        <v>0.2</v>
      </c>
      <c r="AD45" s="51" t="str">
        <f t="shared" si="83"/>
        <v>ALERTA</v>
      </c>
      <c r="AE45" s="248" t="s">
        <v>356</v>
      </c>
      <c r="AF45" s="48" t="s">
        <v>288</v>
      </c>
      <c r="AG45" s="1" t="str">
        <f t="shared" si="76"/>
        <v>INCUMPLIDA</v>
      </c>
      <c r="AH45" s="137" t="s">
        <v>143</v>
      </c>
      <c r="AI45" s="137"/>
      <c r="AJ45" s="137">
        <v>0.5</v>
      </c>
      <c r="AK45" s="134">
        <f t="shared" si="61"/>
        <v>0.5</v>
      </c>
      <c r="AL45" s="130">
        <f t="shared" si="62"/>
        <v>0.5</v>
      </c>
      <c r="AM45" s="119" t="str">
        <f t="shared" si="63"/>
        <v>EN TERMINO</v>
      </c>
      <c r="AN45" s="249" t="s">
        <v>356</v>
      </c>
      <c r="AO45" s="252" t="s">
        <v>289</v>
      </c>
      <c r="AP45" s="1" t="str">
        <f t="shared" si="85"/>
        <v>INCUMPLIDA</v>
      </c>
      <c r="AQ45" s="47">
        <v>44469</v>
      </c>
      <c r="AR45" s="317"/>
      <c r="AS45" s="315">
        <v>0.05</v>
      </c>
      <c r="AT45" s="134">
        <f t="shared" si="78"/>
        <v>0.05</v>
      </c>
      <c r="AU45" s="130">
        <f t="shared" si="79"/>
        <v>0.05</v>
      </c>
      <c r="AV45" s="119" t="str">
        <f t="shared" si="80"/>
        <v>ALERTA</v>
      </c>
      <c r="AW45" s="317" t="s">
        <v>365</v>
      </c>
      <c r="AX45" s="315" t="s">
        <v>288</v>
      </c>
      <c r="AY45" s="1" t="str">
        <f t="shared" si="84"/>
        <v>ATENCIÓN</v>
      </c>
      <c r="AZ45" s="131" t="s">
        <v>292</v>
      </c>
      <c r="BA45" s="143"/>
      <c r="BB45" s="343">
        <v>1</v>
      </c>
      <c r="BC45" s="134">
        <f t="shared" si="89"/>
        <v>1</v>
      </c>
      <c r="BD45" s="135">
        <f t="shared" si="90"/>
        <v>1</v>
      </c>
      <c r="BE45" s="119" t="str">
        <f t="shared" si="91"/>
        <v>OK</v>
      </c>
      <c r="BF45" s="343" t="s">
        <v>372</v>
      </c>
      <c r="BG45" s="137" t="s">
        <v>288</v>
      </c>
      <c r="BH45" s="1" t="str">
        <f t="shared" si="70"/>
        <v>CUMPLIDA</v>
      </c>
      <c r="BI45" s="131"/>
      <c r="BJ45" s="143"/>
      <c r="BK45" s="137"/>
      <c r="BL45" s="134" t="str">
        <f t="shared" si="71"/>
        <v/>
      </c>
      <c r="BM45" s="135" t="str">
        <f t="shared" si="72"/>
        <v/>
      </c>
      <c r="BN45" s="119" t="str">
        <f t="shared" si="73"/>
        <v/>
      </c>
      <c r="BO45" s="143"/>
      <c r="BP45" s="36"/>
      <c r="BQ45" s="1" t="str">
        <f t="shared" si="74"/>
        <v>PENDIENTE</v>
      </c>
      <c r="BR45" s="2"/>
      <c r="BS45" s="2" t="str">
        <f t="shared" si="86"/>
        <v>CERRADO</v>
      </c>
      <c r="BT45" s="36"/>
      <c r="BU45" s="36"/>
      <c r="BV45" s="36"/>
      <c r="BW45" s="36"/>
      <c r="BX45" s="36"/>
      <c r="BY45" s="36"/>
      <c r="BZ45" s="36"/>
      <c r="CA45" s="36"/>
      <c r="CB45" s="36"/>
      <c r="CC45" s="36"/>
      <c r="CD45" s="36"/>
      <c r="CE45" s="36"/>
      <c r="CF45" s="36"/>
      <c r="CG45" s="36"/>
      <c r="CH45" s="36"/>
      <c r="CI45" s="36"/>
      <c r="CJ45" s="36"/>
      <c r="CK45" s="36"/>
      <c r="CL45" s="36"/>
      <c r="CM45" s="36"/>
    </row>
    <row r="46" spans="1:91" s="244" customFormat="1" ht="35.1" customHeight="1">
      <c r="A46" s="78"/>
      <c r="B46" s="78"/>
      <c r="C46" s="79" t="s">
        <v>82</v>
      </c>
      <c r="D46" s="78"/>
      <c r="E46" s="385"/>
      <c r="F46" s="78"/>
      <c r="G46" s="80">
        <v>35</v>
      </c>
      <c r="H46" s="81" t="s">
        <v>278</v>
      </c>
      <c r="I46" s="228" t="s">
        <v>373</v>
      </c>
      <c r="J46" s="374"/>
      <c r="K46" s="374"/>
      <c r="L46" s="374" t="s">
        <v>297</v>
      </c>
      <c r="M46" s="233">
        <v>1</v>
      </c>
      <c r="N46" s="227" t="s">
        <v>89</v>
      </c>
      <c r="O46" s="227"/>
      <c r="P46" s="227" t="s">
        <v>282</v>
      </c>
      <c r="Q46" s="232" t="s">
        <v>299</v>
      </c>
      <c r="R46" s="230" t="s">
        <v>300</v>
      </c>
      <c r="S46" s="242"/>
      <c r="T46" s="231">
        <v>1</v>
      </c>
      <c r="U46" s="374"/>
      <c r="V46" s="375">
        <v>43983</v>
      </c>
      <c r="W46" s="375">
        <v>44196</v>
      </c>
      <c r="X46" s="376">
        <v>44196</v>
      </c>
      <c r="Y46" s="247">
        <v>44286</v>
      </c>
      <c r="Z46" s="403"/>
      <c r="AA46" s="2">
        <v>0.2</v>
      </c>
      <c r="AB46" s="49">
        <f t="shared" si="75"/>
        <v>0.2</v>
      </c>
      <c r="AC46" s="50">
        <f t="shared" si="82"/>
        <v>0.2</v>
      </c>
      <c r="AD46" s="51" t="str">
        <f t="shared" si="83"/>
        <v>ALERTA</v>
      </c>
      <c r="AE46" s="248" t="s">
        <v>356</v>
      </c>
      <c r="AF46" s="48" t="s">
        <v>288</v>
      </c>
      <c r="AG46" s="1" t="str">
        <f t="shared" si="76"/>
        <v>INCUMPLIDA</v>
      </c>
      <c r="AH46" s="137" t="s">
        <v>143</v>
      </c>
      <c r="AI46" s="137"/>
      <c r="AJ46" s="137">
        <v>0.5</v>
      </c>
      <c r="AK46" s="134">
        <f t="shared" si="61"/>
        <v>0.5</v>
      </c>
      <c r="AL46" s="130">
        <f t="shared" si="62"/>
        <v>0.5</v>
      </c>
      <c r="AM46" s="119" t="str">
        <f t="shared" si="63"/>
        <v>EN TERMINO</v>
      </c>
      <c r="AN46" s="249" t="s">
        <v>356</v>
      </c>
      <c r="AO46" s="252" t="s">
        <v>289</v>
      </c>
      <c r="AP46" s="1" t="str">
        <f t="shared" si="85"/>
        <v>INCUMPLIDA</v>
      </c>
      <c r="AQ46" s="47">
        <v>44469</v>
      </c>
      <c r="AR46" s="317" t="s">
        <v>374</v>
      </c>
      <c r="AS46" s="315">
        <v>0.5</v>
      </c>
      <c r="AT46" s="134">
        <f t="shared" si="78"/>
        <v>0.5</v>
      </c>
      <c r="AU46" s="130">
        <f t="shared" si="79"/>
        <v>0.5</v>
      </c>
      <c r="AV46" s="119" t="str">
        <f t="shared" si="80"/>
        <v>EN TERMINO</v>
      </c>
      <c r="AW46" s="317" t="s">
        <v>375</v>
      </c>
      <c r="AX46" s="315" t="s">
        <v>288</v>
      </c>
      <c r="AY46" s="1" t="str">
        <f t="shared" si="84"/>
        <v>ATENCIÓN</v>
      </c>
      <c r="AZ46" s="131" t="s">
        <v>292</v>
      </c>
      <c r="BA46" s="143"/>
      <c r="BB46" s="343">
        <v>1</v>
      </c>
      <c r="BC46" s="134">
        <f t="shared" si="89"/>
        <v>1</v>
      </c>
      <c r="BD46" s="135">
        <f t="shared" si="90"/>
        <v>1</v>
      </c>
      <c r="BE46" s="119" t="str">
        <f t="shared" si="91"/>
        <v>OK</v>
      </c>
      <c r="BF46" s="343" t="s">
        <v>376</v>
      </c>
      <c r="BG46" s="137" t="s">
        <v>288</v>
      </c>
      <c r="BH46" s="1" t="str">
        <f t="shared" si="70"/>
        <v>CUMPLIDA</v>
      </c>
      <c r="BI46" s="131"/>
      <c r="BJ46" s="143"/>
      <c r="BK46" s="137"/>
      <c r="BL46" s="134" t="str">
        <f t="shared" si="71"/>
        <v/>
      </c>
      <c r="BM46" s="135" t="str">
        <f t="shared" si="72"/>
        <v/>
      </c>
      <c r="BN46" s="119" t="str">
        <f t="shared" si="73"/>
        <v/>
      </c>
      <c r="BO46" s="143"/>
      <c r="BP46" s="36"/>
      <c r="BQ46" s="1" t="str">
        <f t="shared" si="74"/>
        <v>PENDIENTE</v>
      </c>
      <c r="BR46" s="2"/>
      <c r="BS46" s="2" t="str">
        <f t="shared" si="86"/>
        <v>CERRADO</v>
      </c>
      <c r="BT46" s="36"/>
      <c r="BU46" s="36"/>
      <c r="BV46" s="36"/>
      <c r="BW46" s="36"/>
      <c r="BX46" s="36"/>
      <c r="BY46" s="36"/>
      <c r="BZ46" s="36"/>
      <c r="CA46" s="36"/>
      <c r="CB46" s="36"/>
      <c r="CC46" s="36"/>
      <c r="CD46" s="36"/>
      <c r="CE46" s="36"/>
      <c r="CF46" s="36"/>
      <c r="CG46" s="36"/>
      <c r="CH46" s="36"/>
      <c r="CI46" s="36"/>
      <c r="CJ46" s="36"/>
      <c r="CK46" s="36"/>
      <c r="CL46" s="36"/>
      <c r="CM46" s="36"/>
    </row>
    <row r="47" spans="1:91" s="244" customFormat="1" ht="35.1" customHeight="1">
      <c r="A47" s="78"/>
      <c r="B47" s="78"/>
      <c r="C47" s="79" t="s">
        <v>82</v>
      </c>
      <c r="D47" s="78"/>
      <c r="E47" s="385"/>
      <c r="F47" s="78"/>
      <c r="G47" s="80">
        <v>36</v>
      </c>
      <c r="H47" s="81" t="s">
        <v>278</v>
      </c>
      <c r="I47" s="228" t="s">
        <v>377</v>
      </c>
      <c r="J47" s="374"/>
      <c r="K47" s="374"/>
      <c r="L47" s="374" t="s">
        <v>297</v>
      </c>
      <c r="M47" s="233">
        <v>1</v>
      </c>
      <c r="N47" s="227" t="s">
        <v>89</v>
      </c>
      <c r="O47" s="227"/>
      <c r="P47" s="227" t="s">
        <v>282</v>
      </c>
      <c r="Q47" s="232" t="s">
        <v>299</v>
      </c>
      <c r="R47" s="230" t="s">
        <v>300</v>
      </c>
      <c r="S47" s="232"/>
      <c r="T47" s="231">
        <v>1</v>
      </c>
      <c r="U47" s="374"/>
      <c r="V47" s="375">
        <v>43887</v>
      </c>
      <c r="W47" s="375">
        <v>44196</v>
      </c>
      <c r="X47" s="376">
        <v>44196</v>
      </c>
      <c r="Y47" s="247">
        <v>44286</v>
      </c>
      <c r="Z47" s="403"/>
      <c r="AA47" s="2">
        <v>0.2</v>
      </c>
      <c r="AB47" s="49">
        <f t="shared" si="75"/>
        <v>0.2</v>
      </c>
      <c r="AC47" s="50">
        <f t="shared" si="82"/>
        <v>0.2</v>
      </c>
      <c r="AD47" s="51" t="str">
        <f t="shared" si="83"/>
        <v>ALERTA</v>
      </c>
      <c r="AE47" s="248" t="s">
        <v>356</v>
      </c>
      <c r="AF47" s="48" t="s">
        <v>288</v>
      </c>
      <c r="AG47" s="1" t="str">
        <f t="shared" si="76"/>
        <v>INCUMPLIDA</v>
      </c>
      <c r="AH47" s="137" t="s">
        <v>143</v>
      </c>
      <c r="AI47" s="137"/>
      <c r="AJ47" s="137">
        <v>0.5</v>
      </c>
      <c r="AK47" s="134">
        <f t="shared" si="61"/>
        <v>0.5</v>
      </c>
      <c r="AL47" s="130">
        <f t="shared" si="62"/>
        <v>0.5</v>
      </c>
      <c r="AM47" s="119" t="str">
        <f t="shared" si="63"/>
        <v>EN TERMINO</v>
      </c>
      <c r="AN47" s="249" t="s">
        <v>356</v>
      </c>
      <c r="AO47" s="252" t="s">
        <v>289</v>
      </c>
      <c r="AP47" s="1" t="str">
        <f t="shared" si="85"/>
        <v>INCUMPLIDA</v>
      </c>
      <c r="AQ47" s="47">
        <v>44469</v>
      </c>
      <c r="AR47" s="317"/>
      <c r="AS47" s="315">
        <v>0.05</v>
      </c>
      <c r="AT47" s="134">
        <f t="shared" si="78"/>
        <v>0.05</v>
      </c>
      <c r="AU47" s="130">
        <f t="shared" si="79"/>
        <v>0.05</v>
      </c>
      <c r="AV47" s="119" t="str">
        <f t="shared" si="80"/>
        <v>ALERTA</v>
      </c>
      <c r="AW47" s="317" t="s">
        <v>378</v>
      </c>
      <c r="AX47" s="315" t="s">
        <v>288</v>
      </c>
      <c r="AY47" s="1" t="str">
        <f t="shared" si="84"/>
        <v>ATENCIÓN</v>
      </c>
      <c r="AZ47" s="131" t="s">
        <v>292</v>
      </c>
      <c r="BA47" s="143"/>
      <c r="BB47" s="343">
        <v>1</v>
      </c>
      <c r="BC47" s="134">
        <f t="shared" si="89"/>
        <v>1</v>
      </c>
      <c r="BD47" s="135">
        <f t="shared" si="90"/>
        <v>1</v>
      </c>
      <c r="BE47" s="119" t="str">
        <f t="shared" si="91"/>
        <v>OK</v>
      </c>
      <c r="BF47" s="343" t="s">
        <v>379</v>
      </c>
      <c r="BG47" s="137" t="s">
        <v>288</v>
      </c>
      <c r="BH47" s="1" t="str">
        <f t="shared" si="70"/>
        <v>CUMPLIDA</v>
      </c>
      <c r="BI47" s="131"/>
      <c r="BJ47" s="143"/>
      <c r="BK47" s="137"/>
      <c r="BL47" s="134" t="str">
        <f t="shared" si="71"/>
        <v/>
      </c>
      <c r="BM47" s="135" t="str">
        <f t="shared" si="72"/>
        <v/>
      </c>
      <c r="BN47" s="119" t="str">
        <f t="shared" si="73"/>
        <v/>
      </c>
      <c r="BO47" s="143"/>
      <c r="BP47" s="36"/>
      <c r="BQ47" s="1" t="str">
        <f t="shared" si="74"/>
        <v>PENDIENTE</v>
      </c>
      <c r="BR47" s="2"/>
      <c r="BS47" s="2" t="str">
        <f t="shared" si="86"/>
        <v>CERRADO</v>
      </c>
      <c r="BT47" s="36"/>
      <c r="BU47" s="36"/>
      <c r="BV47" s="36"/>
      <c r="BW47" s="36"/>
      <c r="BX47" s="36"/>
      <c r="BY47" s="36"/>
      <c r="BZ47" s="36"/>
      <c r="CA47" s="36"/>
      <c r="CB47" s="36"/>
      <c r="CC47" s="36"/>
      <c r="CD47" s="36"/>
      <c r="CE47" s="36"/>
      <c r="CF47" s="36"/>
      <c r="CG47" s="36"/>
      <c r="CH47" s="36"/>
      <c r="CI47" s="36"/>
      <c r="CJ47" s="36"/>
      <c r="CK47" s="36"/>
      <c r="CL47" s="36"/>
      <c r="CM47" s="36"/>
    </row>
    <row r="48" spans="1:91" s="244" customFormat="1" ht="35.1" customHeight="1">
      <c r="A48" s="78"/>
      <c r="B48" s="78"/>
      <c r="C48" s="79" t="s">
        <v>82</v>
      </c>
      <c r="D48" s="78"/>
      <c r="E48" s="385"/>
      <c r="F48" s="78"/>
      <c r="G48" s="80">
        <v>37</v>
      </c>
      <c r="H48" s="81" t="s">
        <v>278</v>
      </c>
      <c r="I48" s="228" t="s">
        <v>380</v>
      </c>
      <c r="J48" s="374"/>
      <c r="K48" s="374"/>
      <c r="L48" s="374" t="s">
        <v>297</v>
      </c>
      <c r="M48" s="233">
        <v>1</v>
      </c>
      <c r="N48" s="227" t="s">
        <v>89</v>
      </c>
      <c r="O48" s="227"/>
      <c r="P48" s="227" t="s">
        <v>282</v>
      </c>
      <c r="Q48" s="232" t="s">
        <v>299</v>
      </c>
      <c r="R48" s="230" t="s">
        <v>300</v>
      </c>
      <c r="S48" s="232"/>
      <c r="T48" s="231">
        <v>1</v>
      </c>
      <c r="U48" s="374"/>
      <c r="V48" s="375">
        <v>43887</v>
      </c>
      <c r="W48" s="375">
        <v>44196</v>
      </c>
      <c r="X48" s="376">
        <v>44196</v>
      </c>
      <c r="Y48" s="247">
        <v>44286</v>
      </c>
      <c r="Z48" s="403"/>
      <c r="AA48" s="2">
        <v>0.2</v>
      </c>
      <c r="AB48" s="49">
        <f t="shared" si="75"/>
        <v>0.2</v>
      </c>
      <c r="AC48" s="50">
        <f t="shared" si="82"/>
        <v>0.2</v>
      </c>
      <c r="AD48" s="51" t="str">
        <f t="shared" si="83"/>
        <v>ALERTA</v>
      </c>
      <c r="AE48" s="248" t="s">
        <v>356</v>
      </c>
      <c r="AF48" s="48" t="s">
        <v>288</v>
      </c>
      <c r="AG48" s="1" t="str">
        <f t="shared" si="76"/>
        <v>INCUMPLIDA</v>
      </c>
      <c r="AH48" s="137" t="s">
        <v>143</v>
      </c>
      <c r="AI48" s="137"/>
      <c r="AJ48" s="137">
        <v>0.5</v>
      </c>
      <c r="AK48" s="134">
        <f t="shared" si="61"/>
        <v>0.5</v>
      </c>
      <c r="AL48" s="130">
        <f t="shared" si="62"/>
        <v>0.5</v>
      </c>
      <c r="AM48" s="119" t="str">
        <f t="shared" si="63"/>
        <v>EN TERMINO</v>
      </c>
      <c r="AN48" s="249" t="s">
        <v>356</v>
      </c>
      <c r="AO48" s="252" t="s">
        <v>289</v>
      </c>
      <c r="AP48" s="1" t="str">
        <f t="shared" si="85"/>
        <v>INCUMPLIDA</v>
      </c>
      <c r="AQ48" s="47">
        <v>44469</v>
      </c>
      <c r="AR48" s="317"/>
      <c r="AS48" s="315">
        <v>0.05</v>
      </c>
      <c r="AT48" s="134">
        <f t="shared" si="78"/>
        <v>0.05</v>
      </c>
      <c r="AU48" s="130">
        <f t="shared" si="79"/>
        <v>0.05</v>
      </c>
      <c r="AV48" s="119" t="str">
        <f t="shared" si="80"/>
        <v>ALERTA</v>
      </c>
      <c r="AW48" s="317" t="s">
        <v>365</v>
      </c>
      <c r="AX48" s="315" t="s">
        <v>288</v>
      </c>
      <c r="AY48" s="1" t="str">
        <f t="shared" si="84"/>
        <v>ATENCIÓN</v>
      </c>
      <c r="AZ48" s="131" t="s">
        <v>292</v>
      </c>
      <c r="BA48" s="143"/>
      <c r="BB48" s="343">
        <v>1</v>
      </c>
      <c r="BC48" s="134">
        <f t="shared" si="89"/>
        <v>1</v>
      </c>
      <c r="BD48" s="135">
        <f t="shared" si="90"/>
        <v>1</v>
      </c>
      <c r="BE48" s="119" t="str">
        <f t="shared" si="91"/>
        <v>OK</v>
      </c>
      <c r="BF48" s="343" t="s">
        <v>381</v>
      </c>
      <c r="BG48" s="137" t="s">
        <v>288</v>
      </c>
      <c r="BH48" s="1" t="str">
        <f t="shared" si="70"/>
        <v>CUMPLIDA</v>
      </c>
      <c r="BI48" s="131"/>
      <c r="BJ48" s="143"/>
      <c r="BK48" s="137"/>
      <c r="BL48" s="134" t="str">
        <f t="shared" si="71"/>
        <v/>
      </c>
      <c r="BM48" s="135" t="str">
        <f t="shared" si="72"/>
        <v/>
      </c>
      <c r="BN48" s="119" t="str">
        <f t="shared" si="73"/>
        <v/>
      </c>
      <c r="BO48" s="143"/>
      <c r="BP48" s="36"/>
      <c r="BQ48" s="1" t="str">
        <f t="shared" si="74"/>
        <v>PENDIENTE</v>
      </c>
      <c r="BR48" s="2"/>
      <c r="BS48" s="2" t="str">
        <f t="shared" si="86"/>
        <v>CERRADO</v>
      </c>
      <c r="BT48" s="36"/>
      <c r="BU48" s="36"/>
      <c r="BV48" s="36"/>
      <c r="BW48" s="36"/>
      <c r="BX48" s="36"/>
      <c r="BY48" s="36"/>
      <c r="BZ48" s="36"/>
      <c r="CA48" s="36"/>
      <c r="CB48" s="36"/>
      <c r="CC48" s="36"/>
      <c r="CD48" s="36"/>
      <c r="CE48" s="36"/>
      <c r="CF48" s="36"/>
      <c r="CG48" s="36"/>
      <c r="CH48" s="36"/>
      <c r="CI48" s="36"/>
      <c r="CJ48" s="36"/>
      <c r="CK48" s="36"/>
      <c r="CL48" s="36"/>
      <c r="CM48" s="36"/>
    </row>
    <row r="49" spans="1:91" s="244" customFormat="1" ht="35.1" customHeight="1">
      <c r="A49" s="78"/>
      <c r="B49" s="78"/>
      <c r="C49" s="79" t="s">
        <v>82</v>
      </c>
      <c r="D49" s="78"/>
      <c r="E49" s="385"/>
      <c r="F49" s="78"/>
      <c r="G49" s="80">
        <v>38</v>
      </c>
      <c r="H49" s="81" t="s">
        <v>278</v>
      </c>
      <c r="I49" s="228" t="s">
        <v>382</v>
      </c>
      <c r="J49" s="374"/>
      <c r="K49" s="374"/>
      <c r="L49" s="374" t="s">
        <v>297</v>
      </c>
      <c r="M49" s="233">
        <v>1</v>
      </c>
      <c r="N49" s="227" t="s">
        <v>89</v>
      </c>
      <c r="O49" s="227"/>
      <c r="P49" s="227" t="s">
        <v>282</v>
      </c>
      <c r="Q49" s="232" t="s">
        <v>299</v>
      </c>
      <c r="R49" s="230" t="s">
        <v>300</v>
      </c>
      <c r="S49" s="232"/>
      <c r="T49" s="231">
        <v>1</v>
      </c>
      <c r="U49" s="374"/>
      <c r="V49" s="375">
        <v>43891</v>
      </c>
      <c r="W49" s="375">
        <v>44196</v>
      </c>
      <c r="X49" s="376">
        <v>44196</v>
      </c>
      <c r="Y49" s="247">
        <v>44286</v>
      </c>
      <c r="Z49" s="403"/>
      <c r="AA49" s="2">
        <v>0.2</v>
      </c>
      <c r="AB49" s="49">
        <f t="shared" si="75"/>
        <v>0.2</v>
      </c>
      <c r="AC49" s="50">
        <f t="shared" si="82"/>
        <v>0.2</v>
      </c>
      <c r="AD49" s="51" t="str">
        <f t="shared" si="83"/>
        <v>ALERTA</v>
      </c>
      <c r="AE49" s="248" t="s">
        <v>356</v>
      </c>
      <c r="AF49" s="48" t="s">
        <v>288</v>
      </c>
      <c r="AG49" s="1" t="str">
        <f t="shared" si="76"/>
        <v>INCUMPLIDA</v>
      </c>
      <c r="AH49" s="137" t="s">
        <v>143</v>
      </c>
      <c r="AI49" s="137"/>
      <c r="AJ49" s="137">
        <v>0.5</v>
      </c>
      <c r="AK49" s="134">
        <f t="shared" si="61"/>
        <v>0.5</v>
      </c>
      <c r="AL49" s="130">
        <f t="shared" si="62"/>
        <v>0.5</v>
      </c>
      <c r="AM49" s="119" t="str">
        <f t="shared" si="63"/>
        <v>EN TERMINO</v>
      </c>
      <c r="AN49" s="249" t="s">
        <v>356</v>
      </c>
      <c r="AO49" s="252" t="s">
        <v>289</v>
      </c>
      <c r="AP49" s="1" t="str">
        <f t="shared" si="85"/>
        <v>INCUMPLIDA</v>
      </c>
      <c r="AQ49" s="47">
        <v>44469</v>
      </c>
      <c r="AR49" s="317"/>
      <c r="AS49" s="315">
        <v>0.05</v>
      </c>
      <c r="AT49" s="134">
        <f t="shared" si="78"/>
        <v>0.05</v>
      </c>
      <c r="AU49" s="130">
        <f t="shared" si="79"/>
        <v>0.05</v>
      </c>
      <c r="AV49" s="119" t="str">
        <f t="shared" si="80"/>
        <v>ALERTA</v>
      </c>
      <c r="AW49" s="317" t="s">
        <v>383</v>
      </c>
      <c r="AX49" s="315" t="s">
        <v>288</v>
      </c>
      <c r="AY49" s="1" t="str">
        <f t="shared" si="84"/>
        <v>ATENCIÓN</v>
      </c>
      <c r="AZ49" s="131" t="s">
        <v>292</v>
      </c>
      <c r="BA49" s="143"/>
      <c r="BB49" s="343">
        <v>1</v>
      </c>
      <c r="BC49" s="134">
        <f t="shared" si="89"/>
        <v>1</v>
      </c>
      <c r="BD49" s="135">
        <f t="shared" si="90"/>
        <v>1</v>
      </c>
      <c r="BE49" s="119" t="str">
        <f t="shared" si="91"/>
        <v>OK</v>
      </c>
      <c r="BF49" s="343" t="s">
        <v>384</v>
      </c>
      <c r="BG49" s="137" t="s">
        <v>288</v>
      </c>
      <c r="BH49" s="1" t="str">
        <f t="shared" si="70"/>
        <v>CUMPLIDA</v>
      </c>
      <c r="BI49" s="131"/>
      <c r="BJ49" s="143"/>
      <c r="BK49" s="137"/>
      <c r="BL49" s="134" t="str">
        <f t="shared" si="71"/>
        <v/>
      </c>
      <c r="BM49" s="135" t="str">
        <f t="shared" si="72"/>
        <v/>
      </c>
      <c r="BN49" s="119" t="str">
        <f t="shared" si="73"/>
        <v/>
      </c>
      <c r="BO49" s="143"/>
      <c r="BP49" s="36"/>
      <c r="BQ49" s="1" t="str">
        <f t="shared" si="74"/>
        <v>PENDIENTE</v>
      </c>
      <c r="BR49" s="2"/>
      <c r="BS49" s="2" t="str">
        <f t="shared" si="86"/>
        <v>CERRADO</v>
      </c>
      <c r="BT49" s="36"/>
      <c r="BU49" s="36"/>
      <c r="BV49" s="36"/>
      <c r="BW49" s="36"/>
      <c r="BX49" s="36"/>
      <c r="BY49" s="36"/>
      <c r="BZ49" s="36"/>
      <c r="CA49" s="36"/>
      <c r="CB49" s="36"/>
      <c r="CC49" s="36"/>
      <c r="CD49" s="36"/>
      <c r="CE49" s="36"/>
      <c r="CF49" s="36"/>
      <c r="CG49" s="36"/>
      <c r="CH49" s="36"/>
      <c r="CI49" s="36"/>
      <c r="CJ49" s="36"/>
      <c r="CK49" s="36"/>
      <c r="CL49" s="36"/>
      <c r="CM49" s="36"/>
    </row>
    <row r="50" spans="1:91" s="244" customFormat="1" ht="35.1" customHeight="1">
      <c r="A50" s="78"/>
      <c r="B50" s="78"/>
      <c r="C50" s="79" t="s">
        <v>82</v>
      </c>
      <c r="D50" s="78"/>
      <c r="E50" s="385"/>
      <c r="F50" s="78"/>
      <c r="G50" s="80">
        <v>41</v>
      </c>
      <c r="H50" s="81" t="s">
        <v>278</v>
      </c>
      <c r="I50" s="228" t="s">
        <v>385</v>
      </c>
      <c r="J50" s="374" t="s">
        <v>386</v>
      </c>
      <c r="K50" s="374" t="s">
        <v>387</v>
      </c>
      <c r="L50" s="374" t="s">
        <v>297</v>
      </c>
      <c r="M50" s="374">
        <v>1</v>
      </c>
      <c r="N50" s="227" t="s">
        <v>324</v>
      </c>
      <c r="O50" s="227"/>
      <c r="P50" s="227" t="s">
        <v>282</v>
      </c>
      <c r="Q50" s="232" t="s">
        <v>299</v>
      </c>
      <c r="R50" s="230" t="s">
        <v>300</v>
      </c>
      <c r="S50" s="232"/>
      <c r="T50" s="231">
        <v>1</v>
      </c>
      <c r="U50" s="374" t="s">
        <v>388</v>
      </c>
      <c r="V50" s="375">
        <v>43983</v>
      </c>
      <c r="W50" s="375">
        <v>44196</v>
      </c>
      <c r="X50" s="376">
        <v>44227</v>
      </c>
      <c r="Y50" s="247">
        <v>44286</v>
      </c>
      <c r="Z50" s="403" t="s">
        <v>389</v>
      </c>
      <c r="AA50" s="2"/>
      <c r="AB50" s="49" t="str">
        <f t="shared" si="75"/>
        <v/>
      </c>
      <c r="AC50" s="50" t="str">
        <f t="shared" si="82"/>
        <v/>
      </c>
      <c r="AD50" s="51" t="str">
        <f t="shared" si="83"/>
        <v/>
      </c>
      <c r="AE50" s="248" t="s">
        <v>390</v>
      </c>
      <c r="AF50" s="48" t="s">
        <v>288</v>
      </c>
      <c r="AG50" s="1" t="str">
        <f t="shared" si="76"/>
        <v>PENDIENTE</v>
      </c>
      <c r="AH50" s="137" t="s">
        <v>143</v>
      </c>
      <c r="AI50" s="137"/>
      <c r="AJ50" s="137">
        <v>0.5</v>
      </c>
      <c r="AK50" s="134">
        <f t="shared" si="61"/>
        <v>0.5</v>
      </c>
      <c r="AL50" s="130">
        <f t="shared" si="62"/>
        <v>0.5</v>
      </c>
      <c r="AM50" s="119" t="str">
        <f t="shared" si="63"/>
        <v>EN TERMINO</v>
      </c>
      <c r="AN50" s="249" t="s">
        <v>390</v>
      </c>
      <c r="AO50" s="252" t="s">
        <v>289</v>
      </c>
      <c r="AP50" s="1" t="str">
        <f t="shared" si="85"/>
        <v>INCUMPLIDA</v>
      </c>
      <c r="AQ50" s="47">
        <v>44469</v>
      </c>
      <c r="AR50" s="317"/>
      <c r="AS50" s="315">
        <v>0.05</v>
      </c>
      <c r="AT50" s="134">
        <f t="shared" si="78"/>
        <v>0.05</v>
      </c>
      <c r="AU50" s="130">
        <f t="shared" si="79"/>
        <v>0.05</v>
      </c>
      <c r="AV50" s="119" t="str">
        <f t="shared" si="80"/>
        <v>ALERTA</v>
      </c>
      <c r="AW50" s="317" t="s">
        <v>391</v>
      </c>
      <c r="AX50" s="315" t="s">
        <v>288</v>
      </c>
      <c r="AY50" s="1" t="str">
        <f t="shared" si="84"/>
        <v>ATENCIÓN</v>
      </c>
      <c r="AZ50" s="131" t="s">
        <v>292</v>
      </c>
      <c r="BA50" s="143"/>
      <c r="BB50" s="343">
        <v>1</v>
      </c>
      <c r="BC50" s="134">
        <f t="shared" si="89"/>
        <v>1</v>
      </c>
      <c r="BD50" s="135">
        <f t="shared" si="90"/>
        <v>1</v>
      </c>
      <c r="BE50" s="119" t="str">
        <f t="shared" si="91"/>
        <v>OK</v>
      </c>
      <c r="BF50" s="343" t="s">
        <v>392</v>
      </c>
      <c r="BG50" s="137" t="s">
        <v>288</v>
      </c>
      <c r="BH50" s="1" t="str">
        <f t="shared" si="70"/>
        <v>CUMPLIDA</v>
      </c>
      <c r="BI50" s="131"/>
      <c r="BJ50" s="143"/>
      <c r="BK50" s="137"/>
      <c r="BL50" s="134" t="str">
        <f t="shared" si="71"/>
        <v/>
      </c>
      <c r="BM50" s="135" t="str">
        <f t="shared" si="72"/>
        <v/>
      </c>
      <c r="BN50" s="119" t="str">
        <f t="shared" si="73"/>
        <v/>
      </c>
      <c r="BO50" s="143"/>
      <c r="BP50" s="36"/>
      <c r="BQ50" s="1" t="str">
        <f t="shared" si="74"/>
        <v>PENDIENTE</v>
      </c>
      <c r="BR50" s="2"/>
      <c r="BS50" s="2" t="str">
        <f t="shared" si="86"/>
        <v>CERRADO</v>
      </c>
      <c r="BT50" s="36"/>
      <c r="BU50" s="36"/>
      <c r="BV50" s="36"/>
      <c r="BW50" s="36"/>
      <c r="BX50" s="36"/>
      <c r="BY50" s="36"/>
      <c r="BZ50" s="36"/>
      <c r="CA50" s="36"/>
      <c r="CB50" s="36"/>
      <c r="CC50" s="36"/>
      <c r="CD50" s="36"/>
      <c r="CE50" s="36"/>
      <c r="CF50" s="36"/>
      <c r="CG50" s="36"/>
      <c r="CH50" s="36"/>
      <c r="CI50" s="36"/>
      <c r="CJ50" s="36"/>
      <c r="CK50" s="36"/>
      <c r="CL50" s="36"/>
      <c r="CM50" s="36"/>
    </row>
    <row r="51" spans="1:91" s="244" customFormat="1" ht="35.1" customHeight="1">
      <c r="A51" s="78"/>
      <c r="B51" s="78"/>
      <c r="C51" s="79" t="s">
        <v>82</v>
      </c>
      <c r="D51" s="78"/>
      <c r="E51" s="385"/>
      <c r="F51" s="78"/>
      <c r="G51" s="80">
        <v>42</v>
      </c>
      <c r="H51" s="81" t="s">
        <v>278</v>
      </c>
      <c r="I51" s="228" t="s">
        <v>393</v>
      </c>
      <c r="J51" s="374"/>
      <c r="K51" s="374"/>
      <c r="L51" s="374"/>
      <c r="M51" s="374">
        <v>1</v>
      </c>
      <c r="N51" s="227" t="s">
        <v>89</v>
      </c>
      <c r="O51" s="227"/>
      <c r="P51" s="227" t="s">
        <v>282</v>
      </c>
      <c r="Q51" s="232" t="s">
        <v>299</v>
      </c>
      <c r="R51" s="230" t="s">
        <v>300</v>
      </c>
      <c r="S51" s="232"/>
      <c r="T51" s="231">
        <v>1</v>
      </c>
      <c r="U51" s="374" t="s">
        <v>301</v>
      </c>
      <c r="V51" s="375">
        <v>43983</v>
      </c>
      <c r="W51" s="375">
        <v>44196</v>
      </c>
      <c r="X51" s="376">
        <v>44196</v>
      </c>
      <c r="Y51" s="247">
        <v>44286</v>
      </c>
      <c r="Z51" s="403"/>
      <c r="AA51" s="2"/>
      <c r="AB51" s="49" t="str">
        <f t="shared" si="75"/>
        <v/>
      </c>
      <c r="AC51" s="50" t="str">
        <f t="shared" si="82"/>
        <v/>
      </c>
      <c r="AD51" s="51" t="str">
        <f t="shared" si="83"/>
        <v/>
      </c>
      <c r="AE51" s="248" t="s">
        <v>394</v>
      </c>
      <c r="AF51" s="48" t="s">
        <v>288</v>
      </c>
      <c r="AG51" s="1" t="str">
        <f t="shared" si="76"/>
        <v>PENDIENTE</v>
      </c>
      <c r="AH51" s="137" t="s">
        <v>143</v>
      </c>
      <c r="AI51" s="137"/>
      <c r="AJ51" s="137">
        <v>0.5</v>
      </c>
      <c r="AK51" s="134">
        <f t="shared" si="61"/>
        <v>0.5</v>
      </c>
      <c r="AL51" s="130">
        <f t="shared" si="62"/>
        <v>0.5</v>
      </c>
      <c r="AM51" s="119" t="str">
        <f t="shared" si="63"/>
        <v>EN TERMINO</v>
      </c>
      <c r="AN51" s="249" t="s">
        <v>394</v>
      </c>
      <c r="AO51" s="252" t="s">
        <v>289</v>
      </c>
      <c r="AP51" s="1" t="str">
        <f t="shared" si="85"/>
        <v>INCUMPLIDA</v>
      </c>
      <c r="AQ51" s="47">
        <v>44469</v>
      </c>
      <c r="AR51" s="317"/>
      <c r="AS51" s="315">
        <v>0.05</v>
      </c>
      <c r="AT51" s="134">
        <f t="shared" si="78"/>
        <v>0.05</v>
      </c>
      <c r="AU51" s="130">
        <f t="shared" si="79"/>
        <v>0.05</v>
      </c>
      <c r="AV51" s="119" t="str">
        <f t="shared" si="80"/>
        <v>ALERTA</v>
      </c>
      <c r="AW51" s="317" t="s">
        <v>334</v>
      </c>
      <c r="AX51" s="315" t="s">
        <v>288</v>
      </c>
      <c r="AY51" s="1" t="str">
        <f t="shared" si="84"/>
        <v>ATENCIÓN</v>
      </c>
      <c r="AZ51" s="131" t="s">
        <v>292</v>
      </c>
      <c r="BA51" s="143"/>
      <c r="BB51" s="343">
        <v>1</v>
      </c>
      <c r="BC51" s="134">
        <f t="shared" si="89"/>
        <v>1</v>
      </c>
      <c r="BD51" s="135">
        <f t="shared" si="90"/>
        <v>1</v>
      </c>
      <c r="BE51" s="119" t="str">
        <f t="shared" si="91"/>
        <v>OK</v>
      </c>
      <c r="BF51" s="343" t="s">
        <v>395</v>
      </c>
      <c r="BG51" s="137" t="s">
        <v>288</v>
      </c>
      <c r="BH51" s="1" t="str">
        <f t="shared" si="70"/>
        <v>CUMPLIDA</v>
      </c>
      <c r="BI51" s="131"/>
      <c r="BJ51" s="143"/>
      <c r="BK51" s="137"/>
      <c r="BL51" s="134" t="str">
        <f t="shared" si="71"/>
        <v/>
      </c>
      <c r="BM51" s="135" t="str">
        <f t="shared" si="72"/>
        <v/>
      </c>
      <c r="BN51" s="119" t="str">
        <f t="shared" si="73"/>
        <v/>
      </c>
      <c r="BO51" s="143"/>
      <c r="BP51" s="36"/>
      <c r="BQ51" s="1" t="str">
        <f t="shared" si="74"/>
        <v>PENDIENTE</v>
      </c>
      <c r="BR51" s="2"/>
      <c r="BS51" s="2" t="str">
        <f t="shared" si="86"/>
        <v>CERRADO</v>
      </c>
      <c r="BT51" s="36"/>
      <c r="BU51" s="36"/>
      <c r="BV51" s="36"/>
      <c r="BW51" s="36"/>
      <c r="BX51" s="36"/>
      <c r="BY51" s="36"/>
      <c r="BZ51" s="36"/>
      <c r="CA51" s="36"/>
      <c r="CB51" s="36"/>
      <c r="CC51" s="36"/>
      <c r="CD51" s="36"/>
      <c r="CE51" s="36"/>
      <c r="CF51" s="36"/>
      <c r="CG51" s="36"/>
      <c r="CH51" s="36"/>
      <c r="CI51" s="36"/>
      <c r="CJ51" s="36"/>
      <c r="CK51" s="36"/>
      <c r="CL51" s="36"/>
      <c r="CM51" s="36"/>
    </row>
    <row r="52" spans="1:91" s="244" customFormat="1" ht="35.1" customHeight="1">
      <c r="A52" s="78"/>
      <c r="B52" s="78"/>
      <c r="C52" s="79" t="s">
        <v>82</v>
      </c>
      <c r="D52" s="78"/>
      <c r="E52" s="385"/>
      <c r="F52" s="78"/>
      <c r="G52" s="80">
        <v>43</v>
      </c>
      <c r="H52" s="81" t="s">
        <v>278</v>
      </c>
      <c r="I52" s="228" t="s">
        <v>396</v>
      </c>
      <c r="J52" s="374"/>
      <c r="K52" s="374"/>
      <c r="L52" s="374"/>
      <c r="M52" s="374">
        <v>1</v>
      </c>
      <c r="N52" s="227" t="s">
        <v>89</v>
      </c>
      <c r="O52" s="227"/>
      <c r="P52" s="227" t="s">
        <v>282</v>
      </c>
      <c r="Q52" s="232" t="s">
        <v>299</v>
      </c>
      <c r="R52" s="230" t="s">
        <v>300</v>
      </c>
      <c r="S52" s="243"/>
      <c r="T52" s="231">
        <v>1</v>
      </c>
      <c r="U52" s="374" t="s">
        <v>301</v>
      </c>
      <c r="V52" s="375">
        <v>43983</v>
      </c>
      <c r="W52" s="375">
        <v>44196</v>
      </c>
      <c r="X52" s="376">
        <v>44196</v>
      </c>
      <c r="Y52" s="247">
        <v>44286</v>
      </c>
      <c r="Z52" s="403"/>
      <c r="AA52" s="2"/>
      <c r="AB52" s="49" t="str">
        <f t="shared" si="75"/>
        <v/>
      </c>
      <c r="AC52" s="50" t="str">
        <f t="shared" si="82"/>
        <v/>
      </c>
      <c r="AD52" s="51" t="str">
        <f t="shared" si="83"/>
        <v/>
      </c>
      <c r="AE52" s="248" t="s">
        <v>397</v>
      </c>
      <c r="AF52" s="48" t="s">
        <v>288</v>
      </c>
      <c r="AG52" s="1" t="str">
        <f t="shared" si="76"/>
        <v>PENDIENTE</v>
      </c>
      <c r="AH52" s="137" t="s">
        <v>143</v>
      </c>
      <c r="AI52" s="137"/>
      <c r="AJ52" s="137">
        <v>0.5</v>
      </c>
      <c r="AK52" s="134">
        <f t="shared" si="61"/>
        <v>0.5</v>
      </c>
      <c r="AL52" s="130">
        <f t="shared" si="62"/>
        <v>0.5</v>
      </c>
      <c r="AM52" s="119" t="str">
        <f t="shared" si="63"/>
        <v>EN TERMINO</v>
      </c>
      <c r="AN52" s="249" t="s">
        <v>397</v>
      </c>
      <c r="AO52" s="252" t="s">
        <v>289</v>
      </c>
      <c r="AP52" s="1" t="str">
        <f t="shared" si="85"/>
        <v>INCUMPLIDA</v>
      </c>
      <c r="AQ52" s="47">
        <v>44469</v>
      </c>
      <c r="AR52" s="317"/>
      <c r="AS52" s="315">
        <v>0.05</v>
      </c>
      <c r="AT52" s="134">
        <f t="shared" si="78"/>
        <v>0.05</v>
      </c>
      <c r="AU52" s="130">
        <f t="shared" si="79"/>
        <v>0.05</v>
      </c>
      <c r="AV52" s="119" t="str">
        <f t="shared" si="80"/>
        <v>ALERTA</v>
      </c>
      <c r="AW52" s="317" t="s">
        <v>398</v>
      </c>
      <c r="AX52" s="315" t="s">
        <v>288</v>
      </c>
      <c r="AY52" s="1" t="str">
        <f t="shared" si="84"/>
        <v>ATENCIÓN</v>
      </c>
      <c r="AZ52" s="131" t="s">
        <v>292</v>
      </c>
      <c r="BA52" s="143"/>
      <c r="BB52" s="343">
        <v>1</v>
      </c>
      <c r="BC52" s="134">
        <f t="shared" si="89"/>
        <v>1</v>
      </c>
      <c r="BD52" s="135">
        <f t="shared" si="90"/>
        <v>1</v>
      </c>
      <c r="BE52" s="119" t="str">
        <f t="shared" si="91"/>
        <v>OK</v>
      </c>
      <c r="BF52" s="343" t="s">
        <v>399</v>
      </c>
      <c r="BG52" s="137" t="s">
        <v>288</v>
      </c>
      <c r="BH52" s="1" t="str">
        <f t="shared" si="70"/>
        <v>CUMPLIDA</v>
      </c>
      <c r="BI52" s="131"/>
      <c r="BJ52" s="143"/>
      <c r="BK52" s="137"/>
      <c r="BL52" s="134" t="str">
        <f t="shared" si="71"/>
        <v/>
      </c>
      <c r="BM52" s="135" t="str">
        <f t="shared" si="72"/>
        <v/>
      </c>
      <c r="BN52" s="119" t="str">
        <f t="shared" si="73"/>
        <v/>
      </c>
      <c r="BO52" s="143"/>
      <c r="BP52" s="36"/>
      <c r="BQ52" s="1" t="str">
        <f t="shared" si="74"/>
        <v>PENDIENTE</v>
      </c>
      <c r="BR52" s="2"/>
      <c r="BS52" s="2" t="str">
        <f t="shared" si="86"/>
        <v>CERRADO</v>
      </c>
      <c r="BT52" s="36"/>
      <c r="BU52" s="36"/>
      <c r="BV52" s="36"/>
      <c r="BW52" s="36"/>
      <c r="BX52" s="36"/>
      <c r="BY52" s="36"/>
      <c r="BZ52" s="36"/>
      <c r="CA52" s="36"/>
      <c r="CB52" s="36"/>
      <c r="CC52" s="36"/>
      <c r="CD52" s="36"/>
      <c r="CE52" s="36"/>
      <c r="CF52" s="36"/>
      <c r="CG52" s="36"/>
      <c r="CH52" s="36"/>
      <c r="CI52" s="36"/>
      <c r="CJ52" s="36"/>
      <c r="CK52" s="36"/>
      <c r="CL52" s="36"/>
      <c r="CM52" s="36"/>
    </row>
    <row r="53" spans="1:91" s="244" customFormat="1" ht="35.1" customHeight="1">
      <c r="A53" s="78"/>
      <c r="B53" s="78"/>
      <c r="C53" s="79" t="s">
        <v>82</v>
      </c>
      <c r="D53" s="78"/>
      <c r="E53" s="385"/>
      <c r="F53" s="78"/>
      <c r="G53" s="80">
        <v>44</v>
      </c>
      <c r="H53" s="81" t="s">
        <v>278</v>
      </c>
      <c r="I53" s="228" t="s">
        <v>400</v>
      </c>
      <c r="J53" s="374"/>
      <c r="K53" s="374"/>
      <c r="L53" s="374"/>
      <c r="M53" s="374">
        <v>1</v>
      </c>
      <c r="N53" s="227" t="s">
        <v>89</v>
      </c>
      <c r="O53" s="227"/>
      <c r="P53" s="227" t="s">
        <v>282</v>
      </c>
      <c r="Q53" s="232" t="s">
        <v>299</v>
      </c>
      <c r="R53" s="230" t="s">
        <v>300</v>
      </c>
      <c r="S53" s="232"/>
      <c r="T53" s="231">
        <v>1</v>
      </c>
      <c r="U53" s="374" t="s">
        <v>401</v>
      </c>
      <c r="V53" s="375">
        <v>43983</v>
      </c>
      <c r="W53" s="375">
        <v>44196</v>
      </c>
      <c r="X53" s="376">
        <v>44196</v>
      </c>
      <c r="Y53" s="247">
        <v>44286</v>
      </c>
      <c r="Z53" s="403"/>
      <c r="AA53" s="2"/>
      <c r="AB53" s="49" t="str">
        <f t="shared" si="75"/>
        <v/>
      </c>
      <c r="AC53" s="50" t="str">
        <f t="shared" si="82"/>
        <v/>
      </c>
      <c r="AD53" s="51" t="str">
        <f t="shared" si="83"/>
        <v/>
      </c>
      <c r="AE53" s="248" t="s">
        <v>397</v>
      </c>
      <c r="AF53" s="48" t="s">
        <v>288</v>
      </c>
      <c r="AG53" s="1" t="str">
        <f t="shared" si="76"/>
        <v>PENDIENTE</v>
      </c>
      <c r="AH53" s="137" t="s">
        <v>143</v>
      </c>
      <c r="AI53" s="137"/>
      <c r="AJ53" s="137">
        <v>0.5</v>
      </c>
      <c r="AK53" s="134">
        <f t="shared" si="61"/>
        <v>0.5</v>
      </c>
      <c r="AL53" s="130">
        <f t="shared" si="62"/>
        <v>0.5</v>
      </c>
      <c r="AM53" s="119" t="str">
        <f t="shared" si="63"/>
        <v>EN TERMINO</v>
      </c>
      <c r="AN53" s="249" t="s">
        <v>397</v>
      </c>
      <c r="AO53" s="252" t="s">
        <v>289</v>
      </c>
      <c r="AP53" s="1" t="str">
        <f t="shared" si="85"/>
        <v>INCUMPLIDA</v>
      </c>
      <c r="AQ53" s="47">
        <v>44469</v>
      </c>
      <c r="AR53" s="317"/>
      <c r="AS53" s="315">
        <v>0.05</v>
      </c>
      <c r="AT53" s="134">
        <f t="shared" si="78"/>
        <v>0.05</v>
      </c>
      <c r="AU53" s="130">
        <f t="shared" si="79"/>
        <v>0.05</v>
      </c>
      <c r="AV53" s="119" t="str">
        <f t="shared" si="80"/>
        <v>ALERTA</v>
      </c>
      <c r="AW53" s="317" t="s">
        <v>402</v>
      </c>
      <c r="AX53" s="315" t="s">
        <v>288</v>
      </c>
      <c r="AY53" s="1" t="str">
        <f t="shared" si="84"/>
        <v>ATENCIÓN</v>
      </c>
      <c r="AZ53" s="131" t="s">
        <v>292</v>
      </c>
      <c r="BA53" s="143"/>
      <c r="BB53" s="343">
        <v>1</v>
      </c>
      <c r="BC53" s="134">
        <f t="shared" si="89"/>
        <v>1</v>
      </c>
      <c r="BD53" s="135">
        <f t="shared" si="90"/>
        <v>1</v>
      </c>
      <c r="BE53" s="119" t="str">
        <f t="shared" si="91"/>
        <v>OK</v>
      </c>
      <c r="BF53" s="343" t="s">
        <v>403</v>
      </c>
      <c r="BG53" s="137" t="s">
        <v>288</v>
      </c>
      <c r="BH53" s="1" t="str">
        <f t="shared" si="70"/>
        <v>CUMPLIDA</v>
      </c>
      <c r="BI53" s="131"/>
      <c r="BJ53" s="143"/>
      <c r="BK53" s="137"/>
      <c r="BL53" s="134" t="str">
        <f t="shared" si="71"/>
        <v/>
      </c>
      <c r="BM53" s="135" t="str">
        <f t="shared" si="72"/>
        <v/>
      </c>
      <c r="BN53" s="119" t="str">
        <f t="shared" si="73"/>
        <v/>
      </c>
      <c r="BO53" s="143"/>
      <c r="BP53" s="36"/>
      <c r="BQ53" s="1" t="str">
        <f t="shared" si="74"/>
        <v>PENDIENTE</v>
      </c>
      <c r="BR53" s="2"/>
      <c r="BS53" s="2" t="str">
        <f t="shared" si="86"/>
        <v>CERRADO</v>
      </c>
      <c r="BT53" s="36"/>
      <c r="BU53" s="36"/>
      <c r="BV53" s="36"/>
      <c r="BW53" s="36"/>
      <c r="BX53" s="36"/>
      <c r="BY53" s="36"/>
      <c r="BZ53" s="36"/>
      <c r="CA53" s="36"/>
      <c r="CB53" s="36"/>
      <c r="CC53" s="36"/>
      <c r="CD53" s="36"/>
      <c r="CE53" s="36"/>
      <c r="CF53" s="36"/>
      <c r="CG53" s="36"/>
      <c r="CH53" s="36"/>
      <c r="CI53" s="36"/>
      <c r="CJ53" s="36"/>
      <c r="CK53" s="36"/>
      <c r="CL53" s="36"/>
      <c r="CM53" s="36"/>
    </row>
    <row r="54" spans="1:91" s="244" customFormat="1" ht="35.1" customHeight="1">
      <c r="A54" s="78"/>
      <c r="B54" s="78"/>
      <c r="C54" s="79" t="s">
        <v>82</v>
      </c>
      <c r="D54" s="78"/>
      <c r="E54" s="385"/>
      <c r="F54" s="78"/>
      <c r="G54" s="80">
        <v>45</v>
      </c>
      <c r="H54" s="81" t="s">
        <v>278</v>
      </c>
      <c r="I54" s="228" t="s">
        <v>404</v>
      </c>
      <c r="J54" s="374"/>
      <c r="K54" s="374"/>
      <c r="L54" s="374"/>
      <c r="M54" s="374">
        <v>1</v>
      </c>
      <c r="N54" s="227" t="s">
        <v>89</v>
      </c>
      <c r="O54" s="227"/>
      <c r="P54" s="227" t="s">
        <v>282</v>
      </c>
      <c r="Q54" s="232" t="s">
        <v>299</v>
      </c>
      <c r="R54" s="230" t="s">
        <v>300</v>
      </c>
      <c r="S54" s="232"/>
      <c r="T54" s="231">
        <v>1</v>
      </c>
      <c r="U54" s="374" t="s">
        <v>405</v>
      </c>
      <c r="V54" s="375">
        <v>43983</v>
      </c>
      <c r="W54" s="375">
        <v>44196</v>
      </c>
      <c r="X54" s="376">
        <v>44196</v>
      </c>
      <c r="Y54" s="247">
        <v>44286</v>
      </c>
      <c r="Z54" s="403"/>
      <c r="AA54" s="2"/>
      <c r="AB54" s="49" t="str">
        <f t="shared" si="75"/>
        <v/>
      </c>
      <c r="AC54" s="50" t="str">
        <f t="shared" si="82"/>
        <v/>
      </c>
      <c r="AD54" s="51" t="str">
        <f t="shared" si="83"/>
        <v/>
      </c>
      <c r="AE54" s="248" t="s">
        <v>406</v>
      </c>
      <c r="AF54" s="48" t="s">
        <v>288</v>
      </c>
      <c r="AG54" s="1" t="str">
        <f t="shared" si="76"/>
        <v>PENDIENTE</v>
      </c>
      <c r="AH54" s="137" t="s">
        <v>143</v>
      </c>
      <c r="AI54" s="137"/>
      <c r="AJ54" s="137">
        <v>0.5</v>
      </c>
      <c r="AK54" s="134">
        <f t="shared" si="61"/>
        <v>0.5</v>
      </c>
      <c r="AL54" s="130">
        <f t="shared" si="62"/>
        <v>0.5</v>
      </c>
      <c r="AM54" s="119" t="str">
        <f t="shared" si="63"/>
        <v>EN TERMINO</v>
      </c>
      <c r="AN54" s="249" t="s">
        <v>406</v>
      </c>
      <c r="AO54" s="252" t="s">
        <v>289</v>
      </c>
      <c r="AP54" s="1" t="str">
        <f t="shared" si="85"/>
        <v>INCUMPLIDA</v>
      </c>
      <c r="AQ54" s="47">
        <v>44469</v>
      </c>
      <c r="AR54" s="317"/>
      <c r="AS54" s="315">
        <v>0.05</v>
      </c>
      <c r="AT54" s="134">
        <f t="shared" si="78"/>
        <v>0.05</v>
      </c>
      <c r="AU54" s="130">
        <f t="shared" si="79"/>
        <v>0.05</v>
      </c>
      <c r="AV54" s="119" t="str">
        <f t="shared" si="80"/>
        <v>ALERTA</v>
      </c>
      <c r="AW54" s="317" t="s">
        <v>407</v>
      </c>
      <c r="AX54" s="315" t="s">
        <v>288</v>
      </c>
      <c r="AY54" s="1" t="str">
        <f t="shared" si="84"/>
        <v>ATENCIÓN</v>
      </c>
      <c r="AZ54" s="131" t="s">
        <v>292</v>
      </c>
      <c r="BA54" s="143"/>
      <c r="BB54" s="343">
        <v>1</v>
      </c>
      <c r="BC54" s="134">
        <f t="shared" si="89"/>
        <v>1</v>
      </c>
      <c r="BD54" s="135">
        <f t="shared" si="90"/>
        <v>1</v>
      </c>
      <c r="BE54" s="119" t="str">
        <f t="shared" si="91"/>
        <v>OK</v>
      </c>
      <c r="BF54" s="343" t="s">
        <v>408</v>
      </c>
      <c r="BG54" s="137" t="s">
        <v>288</v>
      </c>
      <c r="BH54" s="1" t="str">
        <f t="shared" si="70"/>
        <v>CUMPLIDA</v>
      </c>
      <c r="BI54" s="131"/>
      <c r="BJ54" s="143"/>
      <c r="BK54" s="137"/>
      <c r="BL54" s="134" t="str">
        <f t="shared" si="71"/>
        <v/>
      </c>
      <c r="BM54" s="135" t="str">
        <f t="shared" si="72"/>
        <v/>
      </c>
      <c r="BN54" s="119" t="str">
        <f t="shared" si="73"/>
        <v/>
      </c>
      <c r="BO54" s="143"/>
      <c r="BP54" s="36"/>
      <c r="BQ54" s="1" t="str">
        <f t="shared" si="74"/>
        <v>PENDIENTE</v>
      </c>
      <c r="BR54" s="2"/>
      <c r="BS54" s="2" t="str">
        <f t="shared" si="86"/>
        <v>CERRADO</v>
      </c>
      <c r="BT54" s="36"/>
      <c r="BU54" s="36"/>
      <c r="BV54" s="36"/>
      <c r="BW54" s="36"/>
      <c r="BX54" s="36"/>
      <c r="BY54" s="36"/>
      <c r="BZ54" s="36"/>
      <c r="CA54" s="36"/>
      <c r="CB54" s="36"/>
      <c r="CC54" s="36"/>
      <c r="CD54" s="36"/>
      <c r="CE54" s="36"/>
      <c r="CF54" s="36"/>
      <c r="CG54" s="36"/>
      <c r="CH54" s="36"/>
      <c r="CI54" s="36"/>
      <c r="CJ54" s="36"/>
      <c r="CK54" s="36"/>
      <c r="CL54" s="36"/>
      <c r="CM54" s="36"/>
    </row>
    <row r="55" spans="1:91" s="244" customFormat="1" ht="35.1" customHeight="1">
      <c r="A55" s="78"/>
      <c r="B55" s="78"/>
      <c r="C55" s="79" t="s">
        <v>82</v>
      </c>
      <c r="D55" s="78"/>
      <c r="E55" s="385"/>
      <c r="F55" s="78"/>
      <c r="G55" s="80">
        <v>46</v>
      </c>
      <c r="H55" s="81" t="s">
        <v>278</v>
      </c>
      <c r="I55" s="228" t="s">
        <v>409</v>
      </c>
      <c r="J55" s="232" t="s">
        <v>410</v>
      </c>
      <c r="K55" s="232" t="s">
        <v>411</v>
      </c>
      <c r="L55" s="232" t="s">
        <v>297</v>
      </c>
      <c r="M55" s="233">
        <v>1</v>
      </c>
      <c r="N55" s="227" t="s">
        <v>324</v>
      </c>
      <c r="O55" s="227"/>
      <c r="P55" s="227" t="s">
        <v>282</v>
      </c>
      <c r="Q55" s="232" t="s">
        <v>299</v>
      </c>
      <c r="R55" s="230" t="s">
        <v>300</v>
      </c>
      <c r="S55" s="232"/>
      <c r="T55" s="231">
        <v>1</v>
      </c>
      <c r="U55" s="232" t="s">
        <v>301</v>
      </c>
      <c r="V55" s="234">
        <v>43983</v>
      </c>
      <c r="W55" s="234">
        <v>44196</v>
      </c>
      <c r="X55" s="246">
        <v>44227</v>
      </c>
      <c r="Y55" s="247">
        <v>44286</v>
      </c>
      <c r="Z55" s="137" t="s">
        <v>412</v>
      </c>
      <c r="AA55" s="2"/>
      <c r="AB55" s="49" t="str">
        <f t="shared" si="75"/>
        <v/>
      </c>
      <c r="AC55" s="50" t="str">
        <f t="shared" si="82"/>
        <v/>
      </c>
      <c r="AD55" s="51" t="str">
        <f t="shared" si="83"/>
        <v/>
      </c>
      <c r="AE55" s="248" t="s">
        <v>413</v>
      </c>
      <c r="AF55" s="48" t="s">
        <v>288</v>
      </c>
      <c r="AG55" s="1" t="str">
        <f t="shared" si="76"/>
        <v>PENDIENTE</v>
      </c>
      <c r="AH55" s="137" t="s">
        <v>143</v>
      </c>
      <c r="AI55" s="137"/>
      <c r="AJ55" s="137">
        <v>0.5</v>
      </c>
      <c r="AK55" s="134">
        <f t="shared" si="61"/>
        <v>0.5</v>
      </c>
      <c r="AL55" s="130">
        <f t="shared" si="62"/>
        <v>0.5</v>
      </c>
      <c r="AM55" s="119" t="str">
        <f t="shared" si="63"/>
        <v>EN TERMINO</v>
      </c>
      <c r="AN55" s="249" t="s">
        <v>413</v>
      </c>
      <c r="AO55" s="252" t="s">
        <v>289</v>
      </c>
      <c r="AP55" s="1" t="str">
        <f t="shared" si="85"/>
        <v>INCUMPLIDA</v>
      </c>
      <c r="AQ55" s="47">
        <v>44469</v>
      </c>
      <c r="AR55" s="317"/>
      <c r="AS55" s="315">
        <v>0.05</v>
      </c>
      <c r="AT55" s="134">
        <f t="shared" si="78"/>
        <v>0.05</v>
      </c>
      <c r="AU55" s="130">
        <f t="shared" si="79"/>
        <v>0.05</v>
      </c>
      <c r="AV55" s="119" t="str">
        <f t="shared" si="80"/>
        <v>ALERTA</v>
      </c>
      <c r="AW55" s="317" t="s">
        <v>407</v>
      </c>
      <c r="AX55" s="315" t="s">
        <v>288</v>
      </c>
      <c r="AY55" s="1" t="str">
        <f t="shared" si="84"/>
        <v>ATENCIÓN</v>
      </c>
      <c r="AZ55" s="131" t="s">
        <v>292</v>
      </c>
      <c r="BA55" s="143"/>
      <c r="BB55" s="343">
        <v>1</v>
      </c>
      <c r="BC55" s="134">
        <f t="shared" si="89"/>
        <v>1</v>
      </c>
      <c r="BD55" s="135">
        <f t="shared" si="90"/>
        <v>1</v>
      </c>
      <c r="BE55" s="119" t="str">
        <f t="shared" si="91"/>
        <v>OK</v>
      </c>
      <c r="BF55" s="343" t="s">
        <v>414</v>
      </c>
      <c r="BG55" s="137" t="s">
        <v>288</v>
      </c>
      <c r="BH55" s="1" t="str">
        <f t="shared" si="70"/>
        <v>CUMPLIDA</v>
      </c>
      <c r="BI55" s="131"/>
      <c r="BJ55" s="143"/>
      <c r="BK55" s="137"/>
      <c r="BL55" s="134" t="str">
        <f t="shared" si="71"/>
        <v/>
      </c>
      <c r="BM55" s="135" t="str">
        <f t="shared" si="72"/>
        <v/>
      </c>
      <c r="BN55" s="119" t="str">
        <f t="shared" si="73"/>
        <v/>
      </c>
      <c r="BO55" s="143"/>
      <c r="BP55" s="36"/>
      <c r="BQ55" s="1" t="str">
        <f t="shared" si="74"/>
        <v>PENDIENTE</v>
      </c>
      <c r="BR55" s="2"/>
      <c r="BS55" s="2" t="str">
        <f t="shared" si="86"/>
        <v>CERRADO</v>
      </c>
      <c r="BT55" s="36"/>
      <c r="BU55" s="36"/>
      <c r="BV55" s="36"/>
      <c r="BW55" s="36"/>
      <c r="BX55" s="36"/>
      <c r="BY55" s="36"/>
      <c r="BZ55" s="36"/>
      <c r="CA55" s="36"/>
      <c r="CB55" s="36"/>
      <c r="CC55" s="36"/>
      <c r="CD55" s="36"/>
      <c r="CE55" s="36"/>
      <c r="CF55" s="36"/>
      <c r="CG55" s="36"/>
      <c r="CH55" s="36"/>
      <c r="CI55" s="36"/>
      <c r="CJ55" s="36"/>
      <c r="CK55" s="36"/>
      <c r="CL55" s="36"/>
      <c r="CM55" s="36"/>
    </row>
    <row r="56" spans="1:91" s="244" customFormat="1" ht="35.1" customHeight="1">
      <c r="A56" s="78"/>
      <c r="B56" s="78"/>
      <c r="C56" s="79" t="s">
        <v>82</v>
      </c>
      <c r="D56" s="78"/>
      <c r="E56" s="385"/>
      <c r="F56" s="78"/>
      <c r="G56" s="80">
        <v>47</v>
      </c>
      <c r="H56" s="81" t="s">
        <v>278</v>
      </c>
      <c r="I56" s="228" t="s">
        <v>415</v>
      </c>
      <c r="J56" s="374" t="s">
        <v>416</v>
      </c>
      <c r="K56" s="374" t="s">
        <v>417</v>
      </c>
      <c r="L56" s="374" t="s">
        <v>297</v>
      </c>
      <c r="M56" s="374">
        <v>1</v>
      </c>
      <c r="N56" s="227" t="s">
        <v>324</v>
      </c>
      <c r="O56" s="227"/>
      <c r="P56" s="227" t="s">
        <v>282</v>
      </c>
      <c r="Q56" s="232" t="s">
        <v>299</v>
      </c>
      <c r="R56" s="230" t="s">
        <v>300</v>
      </c>
      <c r="S56" s="232"/>
      <c r="T56" s="231">
        <v>1</v>
      </c>
      <c r="U56" s="374" t="s">
        <v>418</v>
      </c>
      <c r="V56" s="234">
        <v>43887</v>
      </c>
      <c r="W56" s="234">
        <v>44196</v>
      </c>
      <c r="X56" s="246">
        <v>44227</v>
      </c>
      <c r="Y56" s="247">
        <v>44286</v>
      </c>
      <c r="Z56" s="403" t="s">
        <v>419</v>
      </c>
      <c r="AA56" s="2"/>
      <c r="AB56" s="49" t="str">
        <f t="shared" si="75"/>
        <v/>
      </c>
      <c r="AC56" s="50" t="str">
        <f t="shared" si="82"/>
        <v/>
      </c>
      <c r="AD56" s="51" t="str">
        <f t="shared" si="83"/>
        <v/>
      </c>
      <c r="AE56" s="248" t="s">
        <v>420</v>
      </c>
      <c r="AF56" s="48" t="s">
        <v>288</v>
      </c>
      <c r="AG56" s="1" t="str">
        <f t="shared" si="76"/>
        <v>PENDIENTE</v>
      </c>
      <c r="AH56" s="137" t="s">
        <v>143</v>
      </c>
      <c r="AI56" s="137"/>
      <c r="AJ56" s="137">
        <v>0.5</v>
      </c>
      <c r="AK56" s="134">
        <f t="shared" si="61"/>
        <v>0.5</v>
      </c>
      <c r="AL56" s="130">
        <f t="shared" si="62"/>
        <v>0.5</v>
      </c>
      <c r="AM56" s="119" t="str">
        <f t="shared" si="63"/>
        <v>EN TERMINO</v>
      </c>
      <c r="AN56" s="249" t="s">
        <v>420</v>
      </c>
      <c r="AO56" s="252" t="s">
        <v>289</v>
      </c>
      <c r="AP56" s="1" t="str">
        <f t="shared" si="85"/>
        <v>INCUMPLIDA</v>
      </c>
      <c r="AQ56" s="47">
        <v>44469</v>
      </c>
      <c r="AR56" s="317"/>
      <c r="AS56" s="315">
        <v>0.05</v>
      </c>
      <c r="AT56" s="134">
        <f t="shared" si="78"/>
        <v>0.05</v>
      </c>
      <c r="AU56" s="130">
        <f t="shared" si="79"/>
        <v>0.05</v>
      </c>
      <c r="AV56" s="119" t="str">
        <f t="shared" si="80"/>
        <v>ALERTA</v>
      </c>
      <c r="AW56" s="317" t="s">
        <v>407</v>
      </c>
      <c r="AX56" s="315" t="s">
        <v>288</v>
      </c>
      <c r="AY56" s="1" t="str">
        <f t="shared" si="84"/>
        <v>ATENCIÓN</v>
      </c>
      <c r="AZ56" s="131" t="s">
        <v>292</v>
      </c>
      <c r="BA56" s="143"/>
      <c r="BB56" s="343">
        <v>100</v>
      </c>
      <c r="BC56" s="134">
        <f t="shared" si="89"/>
        <v>100</v>
      </c>
      <c r="BD56" s="135">
        <f t="shared" si="90"/>
        <v>1</v>
      </c>
      <c r="BE56" s="119" t="str">
        <f t="shared" si="91"/>
        <v>OK</v>
      </c>
      <c r="BF56" s="343" t="s">
        <v>421</v>
      </c>
      <c r="BG56" s="137" t="s">
        <v>288</v>
      </c>
      <c r="BH56" s="1" t="str">
        <f t="shared" si="70"/>
        <v>CUMPLIDA</v>
      </c>
      <c r="BI56" s="131"/>
      <c r="BJ56" s="143"/>
      <c r="BK56" s="137"/>
      <c r="BL56" s="134" t="str">
        <f t="shared" si="71"/>
        <v/>
      </c>
      <c r="BM56" s="135" t="str">
        <f t="shared" si="72"/>
        <v/>
      </c>
      <c r="BN56" s="119" t="str">
        <f t="shared" si="73"/>
        <v/>
      </c>
      <c r="BO56" s="143"/>
      <c r="BP56" s="36"/>
      <c r="BQ56" s="1" t="str">
        <f t="shared" si="74"/>
        <v>PENDIENTE</v>
      </c>
      <c r="BR56" s="2"/>
      <c r="BS56" s="2" t="str">
        <f t="shared" si="86"/>
        <v>CERRADO</v>
      </c>
      <c r="BT56" s="36"/>
      <c r="BU56" s="36"/>
      <c r="BV56" s="36"/>
      <c r="BW56" s="36"/>
      <c r="BX56" s="36"/>
      <c r="BY56" s="36"/>
      <c r="BZ56" s="36"/>
      <c r="CA56" s="36"/>
      <c r="CB56" s="36"/>
      <c r="CC56" s="36"/>
      <c r="CD56" s="36"/>
      <c r="CE56" s="36"/>
      <c r="CF56" s="36"/>
      <c r="CG56" s="36"/>
      <c r="CH56" s="36"/>
      <c r="CI56" s="36"/>
      <c r="CJ56" s="36"/>
      <c r="CK56" s="36"/>
      <c r="CL56" s="36"/>
      <c r="CM56" s="36"/>
    </row>
    <row r="57" spans="1:91" s="244" customFormat="1" ht="35.1" customHeight="1">
      <c r="A57" s="78"/>
      <c r="B57" s="78"/>
      <c r="C57" s="79" t="s">
        <v>82</v>
      </c>
      <c r="D57" s="78"/>
      <c r="E57" s="385"/>
      <c r="F57" s="78"/>
      <c r="G57" s="80">
        <v>48</v>
      </c>
      <c r="H57" s="81" t="s">
        <v>278</v>
      </c>
      <c r="I57" s="228" t="s">
        <v>422</v>
      </c>
      <c r="J57" s="374"/>
      <c r="K57" s="374" t="s">
        <v>417</v>
      </c>
      <c r="L57" s="374" t="s">
        <v>297</v>
      </c>
      <c r="M57" s="374">
        <v>1</v>
      </c>
      <c r="N57" s="227" t="s">
        <v>89</v>
      </c>
      <c r="O57" s="227"/>
      <c r="P57" s="227" t="s">
        <v>282</v>
      </c>
      <c r="Q57" s="232" t="s">
        <v>299</v>
      </c>
      <c r="R57" s="230" t="s">
        <v>300</v>
      </c>
      <c r="S57" s="232"/>
      <c r="T57" s="231">
        <v>1</v>
      </c>
      <c r="U57" s="374" t="s">
        <v>301</v>
      </c>
      <c r="V57" s="234">
        <v>43887</v>
      </c>
      <c r="W57" s="234">
        <v>44196</v>
      </c>
      <c r="X57" s="246">
        <v>44227</v>
      </c>
      <c r="Y57" s="247">
        <v>44286</v>
      </c>
      <c r="Z57" s="403"/>
      <c r="AA57" s="2"/>
      <c r="AB57" s="49" t="str">
        <f t="shared" si="75"/>
        <v/>
      </c>
      <c r="AC57" s="50" t="str">
        <f t="shared" si="82"/>
        <v/>
      </c>
      <c r="AD57" s="51" t="str">
        <f t="shared" si="83"/>
        <v/>
      </c>
      <c r="AE57" s="248" t="s">
        <v>420</v>
      </c>
      <c r="AF57" s="48" t="s">
        <v>288</v>
      </c>
      <c r="AG57" s="1" t="str">
        <f t="shared" si="76"/>
        <v>PENDIENTE</v>
      </c>
      <c r="AH57" s="137" t="s">
        <v>143</v>
      </c>
      <c r="AI57" s="137"/>
      <c r="AJ57" s="137">
        <v>0.5</v>
      </c>
      <c r="AK57" s="134">
        <f t="shared" si="61"/>
        <v>0.5</v>
      </c>
      <c r="AL57" s="130">
        <f t="shared" si="62"/>
        <v>0.5</v>
      </c>
      <c r="AM57" s="119" t="str">
        <f t="shared" si="63"/>
        <v>EN TERMINO</v>
      </c>
      <c r="AN57" s="249" t="s">
        <v>420</v>
      </c>
      <c r="AO57" s="252" t="s">
        <v>289</v>
      </c>
      <c r="AP57" s="1" t="str">
        <f t="shared" si="85"/>
        <v>INCUMPLIDA</v>
      </c>
      <c r="AQ57" s="47">
        <v>44469</v>
      </c>
      <c r="AR57" s="317"/>
      <c r="AS57" s="315">
        <v>0.05</v>
      </c>
      <c r="AT57" s="134">
        <f t="shared" si="78"/>
        <v>0.05</v>
      </c>
      <c r="AU57" s="130">
        <f t="shared" si="79"/>
        <v>0.05</v>
      </c>
      <c r="AV57" s="119" t="str">
        <f t="shared" si="80"/>
        <v>ALERTA</v>
      </c>
      <c r="AW57" s="317" t="s">
        <v>423</v>
      </c>
      <c r="AX57" s="315" t="s">
        <v>288</v>
      </c>
      <c r="AY57" s="1" t="str">
        <f t="shared" si="84"/>
        <v>ATENCIÓN</v>
      </c>
      <c r="AZ57" s="131" t="s">
        <v>292</v>
      </c>
      <c r="BA57" s="143"/>
      <c r="BB57" s="343">
        <v>100</v>
      </c>
      <c r="BC57" s="134">
        <f t="shared" si="89"/>
        <v>100</v>
      </c>
      <c r="BD57" s="135">
        <f t="shared" si="90"/>
        <v>1</v>
      </c>
      <c r="BE57" s="119" t="str">
        <f t="shared" si="91"/>
        <v>OK</v>
      </c>
      <c r="BF57" s="343" t="s">
        <v>424</v>
      </c>
      <c r="BG57" s="137" t="s">
        <v>288</v>
      </c>
      <c r="BH57" s="1" t="str">
        <f t="shared" si="70"/>
        <v>CUMPLIDA</v>
      </c>
      <c r="BI57" s="131"/>
      <c r="BJ57" s="143"/>
      <c r="BK57" s="137"/>
      <c r="BL57" s="134" t="str">
        <f t="shared" si="71"/>
        <v/>
      </c>
      <c r="BM57" s="135" t="str">
        <f t="shared" si="72"/>
        <v/>
      </c>
      <c r="BN57" s="119" t="str">
        <f t="shared" si="73"/>
        <v/>
      </c>
      <c r="BO57" s="143"/>
      <c r="BP57" s="36"/>
      <c r="BQ57" s="1" t="str">
        <f t="shared" si="74"/>
        <v>PENDIENTE</v>
      </c>
      <c r="BR57" s="2"/>
      <c r="BS57" s="2" t="str">
        <f t="shared" si="86"/>
        <v>CERRADO</v>
      </c>
      <c r="BT57" s="36"/>
      <c r="BU57" s="36"/>
      <c r="BV57" s="36"/>
      <c r="BW57" s="36"/>
      <c r="BX57" s="36"/>
      <c r="BY57" s="36"/>
      <c r="BZ57" s="36"/>
      <c r="CA57" s="36"/>
      <c r="CB57" s="36"/>
      <c r="CC57" s="36"/>
      <c r="CD57" s="36"/>
      <c r="CE57" s="36"/>
      <c r="CF57" s="36"/>
      <c r="CG57" s="36"/>
      <c r="CH57" s="36"/>
      <c r="CI57" s="36"/>
      <c r="CJ57" s="36"/>
      <c r="CK57" s="36"/>
      <c r="CL57" s="36"/>
      <c r="CM57" s="36"/>
    </row>
    <row r="58" spans="1:91" s="244" customFormat="1" ht="35.1" customHeight="1">
      <c r="A58" s="78"/>
      <c r="B58" s="78"/>
      <c r="C58" s="79" t="s">
        <v>82</v>
      </c>
      <c r="D58" s="78"/>
      <c r="E58" s="385"/>
      <c r="F58" s="78"/>
      <c r="G58" s="80">
        <v>49</v>
      </c>
      <c r="H58" s="81" t="s">
        <v>278</v>
      </c>
      <c r="I58" s="228" t="s">
        <v>425</v>
      </c>
      <c r="J58" s="374"/>
      <c r="K58" s="374" t="s">
        <v>417</v>
      </c>
      <c r="L58" s="374" t="s">
        <v>297</v>
      </c>
      <c r="M58" s="374">
        <v>1</v>
      </c>
      <c r="N58" s="227" t="s">
        <v>89</v>
      </c>
      <c r="O58" s="227"/>
      <c r="P58" s="227" t="s">
        <v>282</v>
      </c>
      <c r="Q58" s="232" t="s">
        <v>299</v>
      </c>
      <c r="R58" s="230" t="s">
        <v>300</v>
      </c>
      <c r="S58" s="232"/>
      <c r="T58" s="231">
        <v>1</v>
      </c>
      <c r="U58" s="374" t="s">
        <v>301</v>
      </c>
      <c r="V58" s="234">
        <v>43887</v>
      </c>
      <c r="W58" s="234">
        <v>44196</v>
      </c>
      <c r="X58" s="246">
        <v>44227</v>
      </c>
      <c r="Y58" s="247">
        <v>44286</v>
      </c>
      <c r="Z58" s="403"/>
      <c r="AA58" s="2"/>
      <c r="AB58" s="49" t="str">
        <f t="shared" si="75"/>
        <v/>
      </c>
      <c r="AC58" s="50" t="str">
        <f t="shared" si="82"/>
        <v/>
      </c>
      <c r="AD58" s="51" t="str">
        <f t="shared" si="83"/>
        <v/>
      </c>
      <c r="AE58" s="248" t="s">
        <v>420</v>
      </c>
      <c r="AF58" s="48" t="s">
        <v>288</v>
      </c>
      <c r="AG58" s="1" t="str">
        <f t="shared" si="76"/>
        <v>PENDIENTE</v>
      </c>
      <c r="AH58" s="137" t="s">
        <v>143</v>
      </c>
      <c r="AI58" s="137"/>
      <c r="AJ58" s="137">
        <v>0.5</v>
      </c>
      <c r="AK58" s="134">
        <f t="shared" si="61"/>
        <v>0.5</v>
      </c>
      <c r="AL58" s="130">
        <f t="shared" si="62"/>
        <v>0.5</v>
      </c>
      <c r="AM58" s="119" t="str">
        <f t="shared" si="63"/>
        <v>EN TERMINO</v>
      </c>
      <c r="AN58" s="249" t="s">
        <v>420</v>
      </c>
      <c r="AO58" s="252" t="s">
        <v>289</v>
      </c>
      <c r="AP58" s="1" t="str">
        <f t="shared" si="85"/>
        <v>INCUMPLIDA</v>
      </c>
      <c r="AQ58" s="47">
        <v>44469</v>
      </c>
      <c r="AR58" s="317"/>
      <c r="AS58" s="315">
        <v>0.05</v>
      </c>
      <c r="AT58" s="134">
        <f t="shared" si="78"/>
        <v>0.05</v>
      </c>
      <c r="AU58" s="130">
        <f t="shared" si="79"/>
        <v>0.05</v>
      </c>
      <c r="AV58" s="119" t="str">
        <f t="shared" si="80"/>
        <v>ALERTA</v>
      </c>
      <c r="AW58" s="317" t="s">
        <v>407</v>
      </c>
      <c r="AX58" s="315" t="s">
        <v>288</v>
      </c>
      <c r="AY58" s="1" t="str">
        <f t="shared" si="84"/>
        <v>ATENCIÓN</v>
      </c>
      <c r="AZ58" s="131" t="s">
        <v>292</v>
      </c>
      <c r="BA58" s="143"/>
      <c r="BB58" s="343">
        <v>100</v>
      </c>
      <c r="BC58" s="134">
        <f t="shared" si="89"/>
        <v>100</v>
      </c>
      <c r="BD58" s="135">
        <f t="shared" si="90"/>
        <v>1</v>
      </c>
      <c r="BE58" s="119" t="str">
        <f t="shared" si="91"/>
        <v>OK</v>
      </c>
      <c r="BF58" s="343" t="s">
        <v>426</v>
      </c>
      <c r="BG58" s="137" t="s">
        <v>288</v>
      </c>
      <c r="BH58" s="1" t="str">
        <f t="shared" si="70"/>
        <v>CUMPLIDA</v>
      </c>
      <c r="BI58" s="131"/>
      <c r="BJ58" s="143"/>
      <c r="BK58" s="137"/>
      <c r="BL58" s="134" t="str">
        <f t="shared" si="71"/>
        <v/>
      </c>
      <c r="BM58" s="135" t="str">
        <f t="shared" si="72"/>
        <v/>
      </c>
      <c r="BN58" s="119" t="str">
        <f t="shared" si="73"/>
        <v/>
      </c>
      <c r="BO58" s="143"/>
      <c r="BP58" s="36"/>
      <c r="BQ58" s="1" t="str">
        <f t="shared" si="74"/>
        <v>PENDIENTE</v>
      </c>
      <c r="BR58" s="2"/>
      <c r="BS58" s="2" t="str">
        <f t="shared" si="86"/>
        <v>CERRADO</v>
      </c>
      <c r="BT58" s="36"/>
      <c r="BU58" s="36"/>
      <c r="BV58" s="36"/>
      <c r="BW58" s="36"/>
      <c r="BX58" s="36"/>
      <c r="BY58" s="36"/>
      <c r="BZ58" s="36"/>
      <c r="CA58" s="36"/>
      <c r="CB58" s="36"/>
      <c r="CC58" s="36"/>
      <c r="CD58" s="36"/>
      <c r="CE58" s="36"/>
      <c r="CF58" s="36"/>
      <c r="CG58" s="36"/>
      <c r="CH58" s="36"/>
      <c r="CI58" s="36"/>
      <c r="CJ58" s="36"/>
      <c r="CK58" s="36"/>
      <c r="CL58" s="36"/>
      <c r="CM58" s="36"/>
    </row>
    <row r="59" spans="1:91" s="244" customFormat="1" ht="35.1" customHeight="1">
      <c r="A59" s="78"/>
      <c r="B59" s="78"/>
      <c r="C59" s="79" t="s">
        <v>82</v>
      </c>
      <c r="D59" s="78"/>
      <c r="E59" s="385"/>
      <c r="F59" s="78"/>
      <c r="G59" s="80">
        <v>50</v>
      </c>
      <c r="H59" s="81" t="s">
        <v>278</v>
      </c>
      <c r="I59" s="228" t="s">
        <v>427</v>
      </c>
      <c r="J59" s="374"/>
      <c r="K59" s="374" t="s">
        <v>417</v>
      </c>
      <c r="L59" s="374" t="s">
        <v>297</v>
      </c>
      <c r="M59" s="374">
        <v>1</v>
      </c>
      <c r="N59" s="227" t="s">
        <v>89</v>
      </c>
      <c r="O59" s="227"/>
      <c r="P59" s="227" t="s">
        <v>282</v>
      </c>
      <c r="Q59" s="232" t="s">
        <v>299</v>
      </c>
      <c r="R59" s="230" t="s">
        <v>300</v>
      </c>
      <c r="S59" s="232"/>
      <c r="T59" s="231">
        <v>1</v>
      </c>
      <c r="U59" s="374" t="s">
        <v>301</v>
      </c>
      <c r="V59" s="234">
        <v>43887</v>
      </c>
      <c r="W59" s="234">
        <v>44196</v>
      </c>
      <c r="X59" s="246">
        <v>44227</v>
      </c>
      <c r="Y59" s="247">
        <v>44286</v>
      </c>
      <c r="Z59" s="403"/>
      <c r="AA59" s="2"/>
      <c r="AB59" s="49" t="str">
        <f t="shared" si="75"/>
        <v/>
      </c>
      <c r="AC59" s="50" t="str">
        <f t="shared" si="82"/>
        <v/>
      </c>
      <c r="AD59" s="51" t="str">
        <f t="shared" si="83"/>
        <v/>
      </c>
      <c r="AE59" s="248" t="s">
        <v>420</v>
      </c>
      <c r="AF59" s="48" t="s">
        <v>288</v>
      </c>
      <c r="AG59" s="1" t="str">
        <f t="shared" si="76"/>
        <v>PENDIENTE</v>
      </c>
      <c r="AH59" s="137" t="s">
        <v>143</v>
      </c>
      <c r="AI59" s="137"/>
      <c r="AJ59" s="137">
        <v>0.5</v>
      </c>
      <c r="AK59" s="134">
        <f t="shared" si="61"/>
        <v>0.5</v>
      </c>
      <c r="AL59" s="130">
        <f t="shared" si="62"/>
        <v>0.5</v>
      </c>
      <c r="AM59" s="119" t="str">
        <f t="shared" si="63"/>
        <v>EN TERMINO</v>
      </c>
      <c r="AN59" s="249" t="s">
        <v>420</v>
      </c>
      <c r="AO59" s="252" t="s">
        <v>289</v>
      </c>
      <c r="AP59" s="1" t="str">
        <f t="shared" si="85"/>
        <v>INCUMPLIDA</v>
      </c>
      <c r="AQ59" s="47">
        <v>44469</v>
      </c>
      <c r="AR59" s="317"/>
      <c r="AS59" s="315">
        <v>0.05</v>
      </c>
      <c r="AT59" s="134">
        <f t="shared" si="78"/>
        <v>0.05</v>
      </c>
      <c r="AU59" s="130">
        <f t="shared" si="79"/>
        <v>0.05</v>
      </c>
      <c r="AV59" s="119" t="str">
        <f t="shared" si="80"/>
        <v>ALERTA</v>
      </c>
      <c r="AW59" s="317" t="s">
        <v>407</v>
      </c>
      <c r="AX59" s="315" t="s">
        <v>288</v>
      </c>
      <c r="AY59" s="1" t="str">
        <f t="shared" si="84"/>
        <v>ATENCIÓN</v>
      </c>
      <c r="AZ59" s="131" t="s">
        <v>292</v>
      </c>
      <c r="BA59" s="143"/>
      <c r="BB59" s="343">
        <v>100</v>
      </c>
      <c r="BC59" s="134">
        <f t="shared" si="89"/>
        <v>100</v>
      </c>
      <c r="BD59" s="135">
        <f t="shared" si="90"/>
        <v>1</v>
      </c>
      <c r="BE59" s="119" t="str">
        <f t="shared" si="91"/>
        <v>OK</v>
      </c>
      <c r="BF59" s="343" t="s">
        <v>428</v>
      </c>
      <c r="BG59" s="137" t="s">
        <v>288</v>
      </c>
      <c r="BH59" s="1" t="str">
        <f t="shared" si="70"/>
        <v>CUMPLIDA</v>
      </c>
      <c r="BI59" s="131"/>
      <c r="BJ59" s="143"/>
      <c r="BK59" s="137"/>
      <c r="BL59" s="134" t="str">
        <f t="shared" si="71"/>
        <v/>
      </c>
      <c r="BM59" s="135" t="str">
        <f t="shared" si="72"/>
        <v/>
      </c>
      <c r="BN59" s="119" t="str">
        <f t="shared" si="73"/>
        <v/>
      </c>
      <c r="BO59" s="143"/>
      <c r="BP59" s="36"/>
      <c r="BQ59" s="1" t="str">
        <f t="shared" si="74"/>
        <v>PENDIENTE</v>
      </c>
      <c r="BR59" s="2"/>
      <c r="BS59" s="2" t="str">
        <f t="shared" si="86"/>
        <v>CERRADO</v>
      </c>
      <c r="BT59" s="36"/>
      <c r="BU59" s="36"/>
      <c r="BV59" s="36"/>
      <c r="BW59" s="36"/>
      <c r="BX59" s="36"/>
      <c r="BY59" s="36"/>
      <c r="BZ59" s="36"/>
      <c r="CA59" s="36"/>
      <c r="CB59" s="36"/>
      <c r="CC59" s="36"/>
      <c r="CD59" s="36"/>
      <c r="CE59" s="36"/>
      <c r="CF59" s="36"/>
      <c r="CG59" s="36"/>
      <c r="CH59" s="36"/>
      <c r="CI59" s="36"/>
      <c r="CJ59" s="36"/>
      <c r="CK59" s="36"/>
      <c r="CL59" s="36"/>
      <c r="CM59" s="36"/>
    </row>
    <row r="60" spans="1:91" s="244" customFormat="1" ht="35.1" customHeight="1">
      <c r="A60" s="78"/>
      <c r="B60" s="78"/>
      <c r="C60" s="79" t="s">
        <v>82</v>
      </c>
      <c r="D60" s="78"/>
      <c r="E60" s="385"/>
      <c r="F60" s="78"/>
      <c r="G60" s="80">
        <v>51</v>
      </c>
      <c r="H60" s="81" t="s">
        <v>278</v>
      </c>
      <c r="I60" s="228" t="s">
        <v>429</v>
      </c>
      <c r="J60" s="374" t="s">
        <v>430</v>
      </c>
      <c r="K60" s="374" t="s">
        <v>431</v>
      </c>
      <c r="L60" s="374" t="s">
        <v>432</v>
      </c>
      <c r="M60" s="374">
        <v>1</v>
      </c>
      <c r="N60" s="227" t="s">
        <v>324</v>
      </c>
      <c r="O60" s="227"/>
      <c r="P60" s="227" t="s">
        <v>282</v>
      </c>
      <c r="Q60" s="232" t="s">
        <v>299</v>
      </c>
      <c r="R60" s="230" t="s">
        <v>300</v>
      </c>
      <c r="S60" s="232"/>
      <c r="T60" s="231">
        <v>1</v>
      </c>
      <c r="U60" s="374" t="s">
        <v>433</v>
      </c>
      <c r="V60" s="375">
        <v>43887</v>
      </c>
      <c r="W60" s="375">
        <v>44196</v>
      </c>
      <c r="X60" s="376">
        <v>44227</v>
      </c>
      <c r="Y60" s="247">
        <v>44286</v>
      </c>
      <c r="Z60" s="403" t="s">
        <v>434</v>
      </c>
      <c r="AA60" s="2"/>
      <c r="AB60" s="49" t="str">
        <f t="shared" si="75"/>
        <v/>
      </c>
      <c r="AC60" s="50" t="str">
        <f t="shared" si="82"/>
        <v/>
      </c>
      <c r="AD60" s="51" t="str">
        <f t="shared" si="83"/>
        <v/>
      </c>
      <c r="AE60" s="248" t="s">
        <v>435</v>
      </c>
      <c r="AF60" s="48" t="s">
        <v>288</v>
      </c>
      <c r="AG60" s="1" t="str">
        <f t="shared" si="76"/>
        <v>PENDIENTE</v>
      </c>
      <c r="AH60" s="137" t="s">
        <v>143</v>
      </c>
      <c r="AI60" s="137"/>
      <c r="AJ60" s="137">
        <v>0.5</v>
      </c>
      <c r="AK60" s="134">
        <f t="shared" si="61"/>
        <v>0.5</v>
      </c>
      <c r="AL60" s="130">
        <f t="shared" si="62"/>
        <v>0.5</v>
      </c>
      <c r="AM60" s="119" t="str">
        <f t="shared" si="63"/>
        <v>EN TERMINO</v>
      </c>
      <c r="AN60" s="249" t="s">
        <v>435</v>
      </c>
      <c r="AO60" s="252" t="s">
        <v>289</v>
      </c>
      <c r="AP60" s="1" t="str">
        <f t="shared" si="85"/>
        <v>INCUMPLIDA</v>
      </c>
      <c r="AQ60" s="47">
        <v>44469</v>
      </c>
      <c r="AR60" s="317"/>
      <c r="AS60" s="315">
        <v>0.05</v>
      </c>
      <c r="AT60" s="134">
        <f t="shared" si="78"/>
        <v>0.05</v>
      </c>
      <c r="AU60" s="130">
        <f t="shared" si="79"/>
        <v>0.05</v>
      </c>
      <c r="AV60" s="119" t="str">
        <f t="shared" si="80"/>
        <v>ALERTA</v>
      </c>
      <c r="AW60" s="317" t="s">
        <v>407</v>
      </c>
      <c r="AX60" s="315" t="s">
        <v>288</v>
      </c>
      <c r="AY60" s="1" t="str">
        <f t="shared" si="84"/>
        <v>ATENCIÓN</v>
      </c>
      <c r="AZ60" s="131" t="s">
        <v>292</v>
      </c>
      <c r="BA60" s="143"/>
      <c r="BB60" s="343"/>
      <c r="BC60" s="345"/>
      <c r="BD60" s="345"/>
      <c r="BE60" s="346"/>
      <c r="BF60" s="343" t="s">
        <v>436</v>
      </c>
      <c r="BG60" s="137" t="s">
        <v>288</v>
      </c>
      <c r="BH60" s="1" t="str">
        <f t="shared" ref="BH60:BH63" si="92">IF(BD60=100%,IF(BD60&gt;25%,"CUMPLIDA","PENDIENTE"),IF(BD60&lt;100%,"ATENCIÓN","PENDIENTE"))</f>
        <v>ATENCIÓN</v>
      </c>
      <c r="BI60" s="131">
        <v>44544</v>
      </c>
      <c r="BJ60" s="143"/>
      <c r="BK60" s="137"/>
      <c r="BL60" s="134" t="str">
        <f t="shared" si="71"/>
        <v/>
      </c>
      <c r="BM60" s="135" t="str">
        <f t="shared" si="72"/>
        <v/>
      </c>
      <c r="BN60" s="119" t="str">
        <f t="shared" si="73"/>
        <v/>
      </c>
      <c r="BO60" s="140" t="s">
        <v>294</v>
      </c>
      <c r="BP60" s="36"/>
      <c r="BQ60" s="1" t="str">
        <f t="shared" si="74"/>
        <v>PENDIENTE</v>
      </c>
      <c r="BR60" s="2"/>
      <c r="BS60" s="2" t="str">
        <f t="shared" si="86"/>
        <v>ABIERTO</v>
      </c>
      <c r="BT60" s="36"/>
      <c r="BU60" s="36"/>
      <c r="BV60" s="36"/>
      <c r="BW60" s="36"/>
      <c r="BX60" s="36"/>
      <c r="BY60" s="36"/>
      <c r="BZ60" s="36"/>
      <c r="CA60" s="36"/>
      <c r="CB60" s="36"/>
      <c r="CC60" s="36"/>
      <c r="CD60" s="36"/>
      <c r="CE60" s="36"/>
      <c r="CF60" s="36"/>
      <c r="CG60" s="36"/>
      <c r="CH60" s="36"/>
      <c r="CI60" s="36"/>
      <c r="CJ60" s="36"/>
      <c r="CK60" s="36"/>
      <c r="CL60" s="36"/>
      <c r="CM60" s="36"/>
    </row>
    <row r="61" spans="1:91" s="244" customFormat="1" ht="35.1" customHeight="1">
      <c r="A61" s="78"/>
      <c r="B61" s="78"/>
      <c r="C61" s="79" t="s">
        <v>82</v>
      </c>
      <c r="D61" s="78"/>
      <c r="E61" s="385"/>
      <c r="F61" s="78"/>
      <c r="G61" s="80">
        <v>52</v>
      </c>
      <c r="H61" s="81" t="s">
        <v>278</v>
      </c>
      <c r="I61" s="228" t="s">
        <v>437</v>
      </c>
      <c r="J61" s="374"/>
      <c r="K61" s="374"/>
      <c r="L61" s="374"/>
      <c r="M61" s="374">
        <v>1</v>
      </c>
      <c r="N61" s="227" t="s">
        <v>89</v>
      </c>
      <c r="O61" s="227"/>
      <c r="P61" s="227" t="s">
        <v>282</v>
      </c>
      <c r="Q61" s="232" t="s">
        <v>299</v>
      </c>
      <c r="R61" s="230" t="s">
        <v>300</v>
      </c>
      <c r="S61" s="232"/>
      <c r="T61" s="231">
        <v>1</v>
      </c>
      <c r="U61" s="374"/>
      <c r="V61" s="375"/>
      <c r="W61" s="375"/>
      <c r="X61" s="376"/>
      <c r="Y61" s="247">
        <v>44286</v>
      </c>
      <c r="Z61" s="403"/>
      <c r="AA61" s="2"/>
      <c r="AB61" s="49" t="str">
        <f t="shared" si="75"/>
        <v/>
      </c>
      <c r="AC61" s="50" t="str">
        <f t="shared" si="82"/>
        <v/>
      </c>
      <c r="AD61" s="51" t="str">
        <f t="shared" si="83"/>
        <v/>
      </c>
      <c r="AE61" s="248" t="s">
        <v>435</v>
      </c>
      <c r="AF61" s="48" t="s">
        <v>288</v>
      </c>
      <c r="AG61" s="1" t="str">
        <f t="shared" si="76"/>
        <v>PENDIENTE</v>
      </c>
      <c r="AH61" s="137" t="s">
        <v>143</v>
      </c>
      <c r="AI61" s="137"/>
      <c r="AJ61" s="137">
        <v>0.5</v>
      </c>
      <c r="AK61" s="134">
        <f t="shared" si="61"/>
        <v>0.5</v>
      </c>
      <c r="AL61" s="130">
        <f t="shared" si="62"/>
        <v>0.5</v>
      </c>
      <c r="AM61" s="119" t="str">
        <f t="shared" si="63"/>
        <v>EN TERMINO</v>
      </c>
      <c r="AN61" s="249" t="s">
        <v>435</v>
      </c>
      <c r="AO61" s="252" t="s">
        <v>289</v>
      </c>
      <c r="AP61" s="1" t="str">
        <f t="shared" si="85"/>
        <v>INCUMPLIDA</v>
      </c>
      <c r="AQ61" s="47">
        <v>44469</v>
      </c>
      <c r="AR61" s="317"/>
      <c r="AS61" s="315">
        <v>0.05</v>
      </c>
      <c r="AT61" s="134">
        <f t="shared" si="78"/>
        <v>0.05</v>
      </c>
      <c r="AU61" s="130">
        <f t="shared" si="79"/>
        <v>0.05</v>
      </c>
      <c r="AV61" s="119" t="str">
        <f t="shared" si="80"/>
        <v>ALERTA</v>
      </c>
      <c r="AW61" s="317" t="s">
        <v>407</v>
      </c>
      <c r="AX61" s="315" t="s">
        <v>288</v>
      </c>
      <c r="AY61" s="1" t="str">
        <f t="shared" si="84"/>
        <v>ATENCIÓN</v>
      </c>
      <c r="AZ61" s="131" t="s">
        <v>292</v>
      </c>
      <c r="BA61" s="143"/>
      <c r="BB61" s="343"/>
      <c r="BC61" s="345"/>
      <c r="BD61" s="345"/>
      <c r="BE61" s="346"/>
      <c r="BF61" s="343" t="s">
        <v>436</v>
      </c>
      <c r="BG61" s="137" t="s">
        <v>288</v>
      </c>
      <c r="BH61" s="1" t="str">
        <f t="shared" si="92"/>
        <v>ATENCIÓN</v>
      </c>
      <c r="BI61" s="131">
        <v>44544</v>
      </c>
      <c r="BJ61" s="143"/>
      <c r="BK61" s="137"/>
      <c r="BL61" s="134" t="str">
        <f t="shared" si="71"/>
        <v/>
      </c>
      <c r="BM61" s="135" t="str">
        <f t="shared" si="72"/>
        <v/>
      </c>
      <c r="BN61" s="119" t="str">
        <f t="shared" si="73"/>
        <v/>
      </c>
      <c r="BO61" s="140" t="s">
        <v>294</v>
      </c>
      <c r="BP61" s="36"/>
      <c r="BQ61" s="1" t="str">
        <f t="shared" si="74"/>
        <v>PENDIENTE</v>
      </c>
      <c r="BR61" s="2"/>
      <c r="BS61" s="2" t="str">
        <f t="shared" si="86"/>
        <v>ABIERTO</v>
      </c>
      <c r="BT61" s="36"/>
      <c r="BU61" s="36"/>
      <c r="BV61" s="36"/>
      <c r="BW61" s="36"/>
      <c r="BX61" s="36"/>
      <c r="BY61" s="36"/>
      <c r="BZ61" s="36"/>
      <c r="CA61" s="36"/>
      <c r="CB61" s="36"/>
      <c r="CC61" s="36"/>
      <c r="CD61" s="36"/>
      <c r="CE61" s="36"/>
      <c r="CF61" s="36"/>
      <c r="CG61" s="36"/>
      <c r="CH61" s="36"/>
      <c r="CI61" s="36"/>
      <c r="CJ61" s="36"/>
      <c r="CK61" s="36"/>
      <c r="CL61" s="36"/>
      <c r="CM61" s="36"/>
    </row>
    <row r="62" spans="1:91" s="244" customFormat="1" ht="35.1" customHeight="1">
      <c r="A62" s="78"/>
      <c r="B62" s="78"/>
      <c r="C62" s="79" t="s">
        <v>82</v>
      </c>
      <c r="D62" s="78"/>
      <c r="E62" s="385"/>
      <c r="F62" s="78"/>
      <c r="G62" s="80">
        <v>53</v>
      </c>
      <c r="H62" s="81" t="s">
        <v>278</v>
      </c>
      <c r="I62" s="228" t="s">
        <v>438</v>
      </c>
      <c r="J62" s="374"/>
      <c r="K62" s="374"/>
      <c r="L62" s="374"/>
      <c r="M62" s="374">
        <v>1</v>
      </c>
      <c r="N62" s="227" t="s">
        <v>89</v>
      </c>
      <c r="O62" s="227"/>
      <c r="P62" s="227" t="s">
        <v>282</v>
      </c>
      <c r="Q62" s="232" t="s">
        <v>299</v>
      </c>
      <c r="R62" s="230" t="s">
        <v>300</v>
      </c>
      <c r="S62" s="232"/>
      <c r="T62" s="231">
        <v>1</v>
      </c>
      <c r="U62" s="374"/>
      <c r="V62" s="375"/>
      <c r="W62" s="375"/>
      <c r="X62" s="376"/>
      <c r="Y62" s="247">
        <v>44286</v>
      </c>
      <c r="Z62" s="403"/>
      <c r="AA62" s="2"/>
      <c r="AB62" s="49" t="str">
        <f t="shared" si="75"/>
        <v/>
      </c>
      <c r="AC62" s="50" t="str">
        <f t="shared" si="82"/>
        <v/>
      </c>
      <c r="AD62" s="51" t="str">
        <f t="shared" si="83"/>
        <v/>
      </c>
      <c r="AE62" s="248" t="s">
        <v>435</v>
      </c>
      <c r="AF62" s="48" t="s">
        <v>288</v>
      </c>
      <c r="AG62" s="1" t="str">
        <f t="shared" si="76"/>
        <v>PENDIENTE</v>
      </c>
      <c r="AH62" s="137" t="s">
        <v>143</v>
      </c>
      <c r="AI62" s="137"/>
      <c r="AJ62" s="137">
        <v>0.5</v>
      </c>
      <c r="AK62" s="134">
        <f t="shared" si="61"/>
        <v>0.5</v>
      </c>
      <c r="AL62" s="130">
        <f t="shared" si="62"/>
        <v>0.5</v>
      </c>
      <c r="AM62" s="119" t="str">
        <f t="shared" si="63"/>
        <v>EN TERMINO</v>
      </c>
      <c r="AN62" s="249" t="s">
        <v>435</v>
      </c>
      <c r="AO62" s="252" t="s">
        <v>289</v>
      </c>
      <c r="AP62" s="1" t="str">
        <f t="shared" si="85"/>
        <v>INCUMPLIDA</v>
      </c>
      <c r="AQ62" s="47">
        <v>44469</v>
      </c>
      <c r="AR62" s="317"/>
      <c r="AS62" s="315">
        <v>0.05</v>
      </c>
      <c r="AT62" s="134">
        <f t="shared" si="78"/>
        <v>0.05</v>
      </c>
      <c r="AU62" s="130">
        <f t="shared" si="79"/>
        <v>0.05</v>
      </c>
      <c r="AV62" s="119" t="str">
        <f t="shared" si="80"/>
        <v>ALERTA</v>
      </c>
      <c r="AW62" s="317" t="s">
        <v>407</v>
      </c>
      <c r="AX62" s="315" t="s">
        <v>288</v>
      </c>
      <c r="AY62" s="1" t="str">
        <f t="shared" si="84"/>
        <v>ATENCIÓN</v>
      </c>
      <c r="AZ62" s="131" t="s">
        <v>292</v>
      </c>
      <c r="BA62" s="143"/>
      <c r="BB62" s="343"/>
      <c r="BC62" s="345"/>
      <c r="BD62" s="345"/>
      <c r="BE62" s="346"/>
      <c r="BF62" s="343" t="s">
        <v>436</v>
      </c>
      <c r="BG62" s="137" t="s">
        <v>288</v>
      </c>
      <c r="BH62" s="1" t="str">
        <f t="shared" si="92"/>
        <v>ATENCIÓN</v>
      </c>
      <c r="BI62" s="131">
        <v>44544</v>
      </c>
      <c r="BJ62" s="143"/>
      <c r="BK62" s="137"/>
      <c r="BL62" s="134" t="str">
        <f t="shared" si="71"/>
        <v/>
      </c>
      <c r="BM62" s="135" t="str">
        <f t="shared" si="72"/>
        <v/>
      </c>
      <c r="BN62" s="119" t="str">
        <f t="shared" si="73"/>
        <v/>
      </c>
      <c r="BO62" s="140" t="s">
        <v>294</v>
      </c>
      <c r="BP62" s="36"/>
      <c r="BQ62" s="1" t="str">
        <f t="shared" si="74"/>
        <v>PENDIENTE</v>
      </c>
      <c r="BR62" s="2"/>
      <c r="BS62" s="2" t="str">
        <f t="shared" si="86"/>
        <v>ABIERTO</v>
      </c>
      <c r="BT62" s="36"/>
      <c r="BU62" s="36"/>
      <c r="BV62" s="36"/>
      <c r="BW62" s="36"/>
      <c r="BX62" s="36"/>
      <c r="BY62" s="36"/>
      <c r="BZ62" s="36"/>
      <c r="CA62" s="36"/>
      <c r="CB62" s="36"/>
      <c r="CC62" s="36"/>
      <c r="CD62" s="36"/>
      <c r="CE62" s="36"/>
      <c r="CF62" s="36"/>
      <c r="CG62" s="36"/>
      <c r="CH62" s="36"/>
      <c r="CI62" s="36"/>
      <c r="CJ62" s="36"/>
      <c r="CK62" s="36"/>
      <c r="CL62" s="36"/>
      <c r="CM62" s="36"/>
    </row>
    <row r="63" spans="1:91" s="244" customFormat="1" ht="35.1" customHeight="1">
      <c r="A63" s="78"/>
      <c r="B63" s="78"/>
      <c r="C63" s="79" t="s">
        <v>82</v>
      </c>
      <c r="D63" s="78"/>
      <c r="E63" s="385"/>
      <c r="F63" s="78"/>
      <c r="G63" s="80">
        <v>54</v>
      </c>
      <c r="H63" s="81" t="s">
        <v>278</v>
      </c>
      <c r="I63" s="228" t="s">
        <v>439</v>
      </c>
      <c r="J63" s="374"/>
      <c r="K63" s="374"/>
      <c r="L63" s="374"/>
      <c r="M63" s="374">
        <v>1</v>
      </c>
      <c r="N63" s="227" t="s">
        <v>89</v>
      </c>
      <c r="O63" s="227"/>
      <c r="P63" s="227" t="s">
        <v>282</v>
      </c>
      <c r="Q63" s="232" t="s">
        <v>299</v>
      </c>
      <c r="R63" s="230" t="s">
        <v>300</v>
      </c>
      <c r="S63" s="232"/>
      <c r="T63" s="231">
        <v>1</v>
      </c>
      <c r="U63" s="374"/>
      <c r="V63" s="375"/>
      <c r="W63" s="375"/>
      <c r="X63" s="376"/>
      <c r="Y63" s="247">
        <v>44286</v>
      </c>
      <c r="Z63" s="403"/>
      <c r="AA63" s="2"/>
      <c r="AB63" s="49" t="str">
        <f t="shared" si="75"/>
        <v/>
      </c>
      <c r="AC63" s="50" t="str">
        <f t="shared" si="82"/>
        <v/>
      </c>
      <c r="AD63" s="51" t="str">
        <f t="shared" si="83"/>
        <v/>
      </c>
      <c r="AE63" s="248" t="s">
        <v>435</v>
      </c>
      <c r="AF63" s="48" t="s">
        <v>288</v>
      </c>
      <c r="AG63" s="1" t="str">
        <f t="shared" si="76"/>
        <v>PENDIENTE</v>
      </c>
      <c r="AH63" s="137" t="s">
        <v>143</v>
      </c>
      <c r="AI63" s="137"/>
      <c r="AJ63" s="137">
        <v>0.5</v>
      </c>
      <c r="AK63" s="134">
        <f t="shared" si="61"/>
        <v>0.5</v>
      </c>
      <c r="AL63" s="130">
        <f t="shared" si="62"/>
        <v>0.5</v>
      </c>
      <c r="AM63" s="119" t="str">
        <f t="shared" si="63"/>
        <v>EN TERMINO</v>
      </c>
      <c r="AN63" s="249" t="s">
        <v>435</v>
      </c>
      <c r="AO63" s="252" t="s">
        <v>289</v>
      </c>
      <c r="AP63" s="1" t="str">
        <f t="shared" si="85"/>
        <v>INCUMPLIDA</v>
      </c>
      <c r="AQ63" s="47">
        <v>44469</v>
      </c>
      <c r="AR63" s="317"/>
      <c r="AS63" s="315">
        <v>0.05</v>
      </c>
      <c r="AT63" s="134">
        <f t="shared" si="78"/>
        <v>0.05</v>
      </c>
      <c r="AU63" s="130">
        <f t="shared" si="79"/>
        <v>0.05</v>
      </c>
      <c r="AV63" s="119" t="str">
        <f t="shared" si="80"/>
        <v>ALERTA</v>
      </c>
      <c r="AW63" s="317" t="s">
        <v>407</v>
      </c>
      <c r="AX63" s="315" t="s">
        <v>288</v>
      </c>
      <c r="AY63" s="1" t="str">
        <f t="shared" si="84"/>
        <v>ATENCIÓN</v>
      </c>
      <c r="AZ63" s="131" t="s">
        <v>292</v>
      </c>
      <c r="BA63" s="143"/>
      <c r="BB63" s="343"/>
      <c r="BC63" s="345"/>
      <c r="BD63" s="345"/>
      <c r="BE63" s="346"/>
      <c r="BF63" s="343" t="s">
        <v>436</v>
      </c>
      <c r="BG63" s="137" t="s">
        <v>288</v>
      </c>
      <c r="BH63" s="1" t="str">
        <f t="shared" si="92"/>
        <v>ATENCIÓN</v>
      </c>
      <c r="BI63" s="131">
        <v>44544</v>
      </c>
      <c r="BJ63" s="143"/>
      <c r="BK63" s="137"/>
      <c r="BL63" s="134" t="str">
        <f t="shared" si="71"/>
        <v/>
      </c>
      <c r="BM63" s="135" t="str">
        <f t="shared" si="72"/>
        <v/>
      </c>
      <c r="BN63" s="119" t="str">
        <f t="shared" si="73"/>
        <v/>
      </c>
      <c r="BO63" s="140" t="s">
        <v>294</v>
      </c>
      <c r="BP63" s="36"/>
      <c r="BQ63" s="1" t="str">
        <f t="shared" si="74"/>
        <v>PENDIENTE</v>
      </c>
      <c r="BR63" s="2"/>
      <c r="BS63" s="2" t="str">
        <f t="shared" si="86"/>
        <v>ABIERTO</v>
      </c>
      <c r="BT63" s="36"/>
      <c r="BU63" s="36"/>
      <c r="BV63" s="36"/>
      <c r="BW63" s="36"/>
      <c r="BX63" s="36"/>
      <c r="BY63" s="36"/>
      <c r="BZ63" s="36"/>
      <c r="CA63" s="36"/>
      <c r="CB63" s="36"/>
      <c r="CC63" s="36"/>
      <c r="CD63" s="36"/>
      <c r="CE63" s="36"/>
      <c r="CF63" s="36"/>
      <c r="CG63" s="36"/>
      <c r="CH63" s="36"/>
      <c r="CI63" s="36"/>
      <c r="CJ63" s="36"/>
      <c r="CK63" s="36"/>
      <c r="CL63" s="36"/>
      <c r="CM63" s="36"/>
    </row>
    <row r="64" spans="1:91" s="244" customFormat="1" ht="35.1" customHeight="1">
      <c r="A64" s="78"/>
      <c r="B64" s="78"/>
      <c r="C64" s="79" t="s">
        <v>82</v>
      </c>
      <c r="D64" s="78"/>
      <c r="E64" s="385"/>
      <c r="F64" s="78"/>
      <c r="G64" s="80">
        <v>55</v>
      </c>
      <c r="H64" s="81" t="s">
        <v>278</v>
      </c>
      <c r="I64" s="228" t="s">
        <v>440</v>
      </c>
      <c r="J64" s="374"/>
      <c r="K64" s="374"/>
      <c r="L64" s="374"/>
      <c r="M64" s="374">
        <v>1</v>
      </c>
      <c r="N64" s="227" t="s">
        <v>89</v>
      </c>
      <c r="O64" s="227"/>
      <c r="P64" s="227" t="s">
        <v>282</v>
      </c>
      <c r="Q64" s="232" t="s">
        <v>299</v>
      </c>
      <c r="R64" s="230" t="s">
        <v>300</v>
      </c>
      <c r="S64" s="232"/>
      <c r="T64" s="231">
        <v>1</v>
      </c>
      <c r="U64" s="374"/>
      <c r="V64" s="375"/>
      <c r="W64" s="375"/>
      <c r="X64" s="376"/>
      <c r="Y64" s="247">
        <v>44286</v>
      </c>
      <c r="Z64" s="403"/>
      <c r="AA64" s="2"/>
      <c r="AB64" s="49" t="str">
        <f t="shared" si="75"/>
        <v/>
      </c>
      <c r="AC64" s="50" t="str">
        <f t="shared" si="82"/>
        <v/>
      </c>
      <c r="AD64" s="51" t="str">
        <f t="shared" si="83"/>
        <v/>
      </c>
      <c r="AE64" s="248" t="s">
        <v>435</v>
      </c>
      <c r="AF64" s="48" t="s">
        <v>288</v>
      </c>
      <c r="AG64" s="1" t="str">
        <f t="shared" si="76"/>
        <v>PENDIENTE</v>
      </c>
      <c r="AH64" s="137" t="s">
        <v>143</v>
      </c>
      <c r="AI64" s="137"/>
      <c r="AJ64" s="137">
        <v>0.5</v>
      </c>
      <c r="AK64" s="134">
        <f t="shared" si="61"/>
        <v>0.5</v>
      </c>
      <c r="AL64" s="130">
        <f t="shared" si="62"/>
        <v>0.5</v>
      </c>
      <c r="AM64" s="119" t="str">
        <f t="shared" si="63"/>
        <v>EN TERMINO</v>
      </c>
      <c r="AN64" s="249" t="s">
        <v>435</v>
      </c>
      <c r="AO64" s="252" t="s">
        <v>289</v>
      </c>
      <c r="AP64" s="1" t="str">
        <f t="shared" si="85"/>
        <v>INCUMPLIDA</v>
      </c>
      <c r="AQ64" s="47">
        <v>44469</v>
      </c>
      <c r="AR64" s="317"/>
      <c r="AS64" s="315">
        <v>0.05</v>
      </c>
      <c r="AT64" s="134">
        <f t="shared" si="78"/>
        <v>0.05</v>
      </c>
      <c r="AU64" s="130">
        <f t="shared" si="79"/>
        <v>0.05</v>
      </c>
      <c r="AV64" s="119" t="str">
        <f t="shared" si="80"/>
        <v>ALERTA</v>
      </c>
      <c r="AW64" s="317" t="s">
        <v>441</v>
      </c>
      <c r="AX64" s="315" t="s">
        <v>288</v>
      </c>
      <c r="AY64" s="1" t="str">
        <f t="shared" si="84"/>
        <v>ATENCIÓN</v>
      </c>
      <c r="AZ64" s="131" t="s">
        <v>292</v>
      </c>
      <c r="BA64" s="143"/>
      <c r="BB64" s="343">
        <v>1</v>
      </c>
      <c r="BC64" s="134">
        <f t="shared" ref="BC64" si="93">(IF(BB64="","",IF(OR($M64=0,$M64="",AZ64=""),"",BB64/$M64)))</f>
        <v>1</v>
      </c>
      <c r="BD64" s="135">
        <f t="shared" ref="BD64" si="94">(IF(OR($T64="",BC64=""),"",IF(OR($T64=0,BC64=0),0,IF((BC64*100%)/$T64&gt;100%,100%,(BC64*100%)/$T64))))</f>
        <v>1</v>
      </c>
      <c r="BE64" s="119" t="str">
        <f t="shared" ref="BE64" si="95">IF(BB64="","",IF(BD64&lt;100%, IF(BD64&lt;100%, "ALERTA","EN TERMINO"), IF(BD64=100%, "OK", "EN TERMINO")))</f>
        <v>OK</v>
      </c>
      <c r="BF64" s="343" t="s">
        <v>442</v>
      </c>
      <c r="BG64" s="137" t="s">
        <v>288</v>
      </c>
      <c r="BH64" s="1" t="str">
        <f t="shared" ref="BH64:BH78" si="96">IF(BD64=100%,IF(BD64&gt;25%,"CUMPLIDA","PENDIENTE"),IF(BD64&lt;25%,"INCUMPLIDA","PENDIENTE"))</f>
        <v>CUMPLIDA</v>
      </c>
      <c r="BI64" s="131"/>
      <c r="BJ64" s="143"/>
      <c r="BK64" s="137"/>
      <c r="BL64" s="134" t="str">
        <f t="shared" si="71"/>
        <v/>
      </c>
      <c r="BM64" s="135" t="str">
        <f t="shared" si="72"/>
        <v/>
      </c>
      <c r="BN64" s="119" t="str">
        <f t="shared" si="73"/>
        <v/>
      </c>
      <c r="BO64" s="140" t="s">
        <v>294</v>
      </c>
      <c r="BP64" s="36"/>
      <c r="BQ64" s="1" t="str">
        <f t="shared" si="74"/>
        <v>PENDIENTE</v>
      </c>
      <c r="BR64" s="2"/>
      <c r="BS64" s="2" t="str">
        <f t="shared" si="86"/>
        <v>CERRADO</v>
      </c>
      <c r="BT64" s="36"/>
      <c r="BU64" s="36"/>
      <c r="BV64" s="36"/>
      <c r="BW64" s="36"/>
      <c r="BX64" s="36"/>
      <c r="BY64" s="36"/>
      <c r="BZ64" s="36"/>
      <c r="CA64" s="36"/>
      <c r="CB64" s="36"/>
      <c r="CC64" s="36"/>
      <c r="CD64" s="36"/>
      <c r="CE64" s="36"/>
      <c r="CF64" s="36"/>
      <c r="CG64" s="36"/>
      <c r="CH64" s="36"/>
      <c r="CI64" s="36"/>
      <c r="CJ64" s="36"/>
      <c r="CK64" s="36"/>
      <c r="CL64" s="36"/>
      <c r="CM64" s="36"/>
    </row>
    <row r="65" spans="1:91" s="244" customFormat="1" ht="35.1" customHeight="1">
      <c r="A65" s="78"/>
      <c r="B65" s="78"/>
      <c r="C65" s="79" t="s">
        <v>82</v>
      </c>
      <c r="D65" s="78"/>
      <c r="E65" s="385"/>
      <c r="F65" s="78"/>
      <c r="G65" s="80">
        <v>56</v>
      </c>
      <c r="H65" s="81" t="s">
        <v>278</v>
      </c>
      <c r="I65" s="228" t="s">
        <v>443</v>
      </c>
      <c r="J65" s="374"/>
      <c r="K65" s="374"/>
      <c r="L65" s="374"/>
      <c r="M65" s="233">
        <v>1</v>
      </c>
      <c r="N65" s="227" t="s">
        <v>89</v>
      </c>
      <c r="O65" s="227"/>
      <c r="P65" s="227" t="s">
        <v>282</v>
      </c>
      <c r="Q65" s="232" t="s">
        <v>299</v>
      </c>
      <c r="R65" s="230" t="s">
        <v>300</v>
      </c>
      <c r="S65" s="232"/>
      <c r="T65" s="231">
        <v>1</v>
      </c>
      <c r="U65" s="374"/>
      <c r="V65" s="375"/>
      <c r="W65" s="375"/>
      <c r="X65" s="376"/>
      <c r="Y65" s="247">
        <v>44286</v>
      </c>
      <c r="Z65" s="403"/>
      <c r="AA65" s="2"/>
      <c r="AB65" s="49" t="str">
        <f t="shared" si="75"/>
        <v/>
      </c>
      <c r="AC65" s="50" t="str">
        <f t="shared" si="82"/>
        <v/>
      </c>
      <c r="AD65" s="51" t="str">
        <f t="shared" si="83"/>
        <v/>
      </c>
      <c r="AE65" s="248" t="s">
        <v>435</v>
      </c>
      <c r="AF65" s="48" t="s">
        <v>288</v>
      </c>
      <c r="AG65" s="1" t="str">
        <f t="shared" si="76"/>
        <v>PENDIENTE</v>
      </c>
      <c r="AH65" s="137" t="s">
        <v>143</v>
      </c>
      <c r="AI65" s="137"/>
      <c r="AJ65" s="137">
        <v>0.5</v>
      </c>
      <c r="AK65" s="134">
        <f t="shared" si="61"/>
        <v>0.5</v>
      </c>
      <c r="AL65" s="130">
        <f t="shared" si="62"/>
        <v>0.5</v>
      </c>
      <c r="AM65" s="119" t="str">
        <f t="shared" si="63"/>
        <v>EN TERMINO</v>
      </c>
      <c r="AN65" s="249" t="s">
        <v>435</v>
      </c>
      <c r="AO65" s="252" t="s">
        <v>289</v>
      </c>
      <c r="AP65" s="1" t="str">
        <f t="shared" si="85"/>
        <v>INCUMPLIDA</v>
      </c>
      <c r="AQ65" s="47">
        <v>44469</v>
      </c>
      <c r="AR65" s="317"/>
      <c r="AS65" s="315">
        <v>0.05</v>
      </c>
      <c r="AT65" s="134">
        <f t="shared" si="78"/>
        <v>0.05</v>
      </c>
      <c r="AU65" s="130">
        <f t="shared" si="79"/>
        <v>0.05</v>
      </c>
      <c r="AV65" s="119" t="str">
        <f t="shared" si="80"/>
        <v>ALERTA</v>
      </c>
      <c r="AW65" s="317" t="s">
        <v>407</v>
      </c>
      <c r="AX65" s="315" t="s">
        <v>288</v>
      </c>
      <c r="AY65" s="1" t="str">
        <f t="shared" si="84"/>
        <v>ATENCIÓN</v>
      </c>
      <c r="AZ65" s="131" t="s">
        <v>292</v>
      </c>
      <c r="BA65" s="143"/>
      <c r="BB65" s="343"/>
      <c r="BC65" s="345"/>
      <c r="BD65" s="345"/>
      <c r="BE65" s="346"/>
      <c r="BF65" s="343" t="s">
        <v>436</v>
      </c>
      <c r="BG65" s="137" t="s">
        <v>288</v>
      </c>
      <c r="BH65" s="1" t="str">
        <f t="shared" ref="BH65:BH73" si="97">IF(BD65=100%,IF(BD65&gt;25%,"CUMPLIDA","PENDIENTE"),IF(BD65&lt;100%,"ATENCIÓN","PENDIENTE"))</f>
        <v>ATENCIÓN</v>
      </c>
      <c r="BI65" s="131">
        <v>44544</v>
      </c>
      <c r="BJ65" s="143"/>
      <c r="BK65" s="137"/>
      <c r="BL65" s="134" t="str">
        <f t="shared" si="71"/>
        <v/>
      </c>
      <c r="BM65" s="135" t="str">
        <f t="shared" si="72"/>
        <v/>
      </c>
      <c r="BN65" s="119" t="str">
        <f t="shared" si="73"/>
        <v/>
      </c>
      <c r="BO65" s="140" t="s">
        <v>294</v>
      </c>
      <c r="BP65" s="36"/>
      <c r="BQ65" s="1" t="str">
        <f t="shared" si="74"/>
        <v>PENDIENTE</v>
      </c>
      <c r="BR65" s="2"/>
      <c r="BS65" s="2" t="str">
        <f t="shared" si="86"/>
        <v>ABIERTO</v>
      </c>
      <c r="BT65" s="36"/>
      <c r="BU65" s="36"/>
      <c r="BV65" s="36"/>
      <c r="BW65" s="36"/>
      <c r="BX65" s="36"/>
      <c r="BY65" s="36"/>
      <c r="BZ65" s="36"/>
      <c r="CA65" s="36"/>
      <c r="CB65" s="36"/>
      <c r="CC65" s="36"/>
      <c r="CD65" s="36"/>
      <c r="CE65" s="36"/>
      <c r="CF65" s="36"/>
      <c r="CG65" s="36"/>
      <c r="CH65" s="36"/>
      <c r="CI65" s="36"/>
      <c r="CJ65" s="36"/>
      <c r="CK65" s="36"/>
      <c r="CL65" s="36"/>
      <c r="CM65" s="36"/>
    </row>
    <row r="66" spans="1:91" s="244" customFormat="1" ht="35.1" customHeight="1">
      <c r="A66" s="78"/>
      <c r="B66" s="78"/>
      <c r="C66" s="79" t="s">
        <v>82</v>
      </c>
      <c r="D66" s="78"/>
      <c r="E66" s="385"/>
      <c r="F66" s="78"/>
      <c r="G66" s="80">
        <v>57</v>
      </c>
      <c r="H66" s="81" t="s">
        <v>278</v>
      </c>
      <c r="I66" s="228" t="s">
        <v>444</v>
      </c>
      <c r="J66" s="374"/>
      <c r="K66" s="374"/>
      <c r="L66" s="374"/>
      <c r="M66" s="233">
        <v>1</v>
      </c>
      <c r="N66" s="227" t="s">
        <v>89</v>
      </c>
      <c r="O66" s="227"/>
      <c r="P66" s="227" t="s">
        <v>282</v>
      </c>
      <c r="Q66" s="232" t="s">
        <v>299</v>
      </c>
      <c r="R66" s="230" t="s">
        <v>300</v>
      </c>
      <c r="S66" s="232"/>
      <c r="T66" s="231">
        <v>1</v>
      </c>
      <c r="U66" s="374"/>
      <c r="V66" s="375"/>
      <c r="W66" s="375"/>
      <c r="X66" s="376"/>
      <c r="Y66" s="247">
        <v>44286</v>
      </c>
      <c r="Z66" s="403"/>
      <c r="AA66" s="2"/>
      <c r="AB66" s="49" t="str">
        <f t="shared" si="75"/>
        <v/>
      </c>
      <c r="AC66" s="50" t="str">
        <f t="shared" si="82"/>
        <v/>
      </c>
      <c r="AD66" s="51" t="str">
        <f t="shared" si="83"/>
        <v/>
      </c>
      <c r="AE66" s="248" t="s">
        <v>435</v>
      </c>
      <c r="AF66" s="48" t="s">
        <v>288</v>
      </c>
      <c r="AG66" s="1" t="str">
        <f t="shared" si="76"/>
        <v>PENDIENTE</v>
      </c>
      <c r="AH66" s="137" t="s">
        <v>143</v>
      </c>
      <c r="AI66" s="137"/>
      <c r="AJ66" s="137">
        <v>0.5</v>
      </c>
      <c r="AK66" s="134">
        <f t="shared" si="61"/>
        <v>0.5</v>
      </c>
      <c r="AL66" s="130">
        <f t="shared" si="62"/>
        <v>0.5</v>
      </c>
      <c r="AM66" s="119" t="str">
        <f t="shared" si="63"/>
        <v>EN TERMINO</v>
      </c>
      <c r="AN66" s="249" t="s">
        <v>435</v>
      </c>
      <c r="AO66" s="252" t="s">
        <v>289</v>
      </c>
      <c r="AP66" s="1" t="str">
        <f t="shared" si="85"/>
        <v>INCUMPLIDA</v>
      </c>
      <c r="AQ66" s="47">
        <v>44469</v>
      </c>
      <c r="AR66" s="317"/>
      <c r="AS66" s="315">
        <v>0.05</v>
      </c>
      <c r="AT66" s="134">
        <f t="shared" si="78"/>
        <v>0.05</v>
      </c>
      <c r="AU66" s="130">
        <f t="shared" si="79"/>
        <v>0.05</v>
      </c>
      <c r="AV66" s="119" t="str">
        <f t="shared" si="80"/>
        <v>ALERTA</v>
      </c>
      <c r="AW66" s="317" t="s">
        <v>407</v>
      </c>
      <c r="AX66" s="315" t="s">
        <v>288</v>
      </c>
      <c r="AY66" s="1" t="str">
        <f t="shared" si="84"/>
        <v>ATENCIÓN</v>
      </c>
      <c r="AZ66" s="131" t="s">
        <v>292</v>
      </c>
      <c r="BA66" s="143"/>
      <c r="BB66" s="343"/>
      <c r="BC66" s="345"/>
      <c r="BD66" s="345"/>
      <c r="BE66" s="346"/>
      <c r="BF66" s="343" t="s">
        <v>436</v>
      </c>
      <c r="BG66" s="137" t="s">
        <v>288</v>
      </c>
      <c r="BH66" s="1" t="str">
        <f t="shared" si="97"/>
        <v>ATENCIÓN</v>
      </c>
      <c r="BI66" s="131">
        <v>44544</v>
      </c>
      <c r="BJ66" s="143"/>
      <c r="BK66" s="137"/>
      <c r="BL66" s="134" t="str">
        <f t="shared" si="71"/>
        <v/>
      </c>
      <c r="BM66" s="135" t="str">
        <f t="shared" si="72"/>
        <v/>
      </c>
      <c r="BN66" s="119" t="str">
        <f t="shared" si="73"/>
        <v/>
      </c>
      <c r="BO66" s="140" t="s">
        <v>294</v>
      </c>
      <c r="BP66" s="36"/>
      <c r="BQ66" s="1" t="str">
        <f t="shared" si="74"/>
        <v>PENDIENTE</v>
      </c>
      <c r="BR66" s="2"/>
      <c r="BS66" s="2" t="str">
        <f t="shared" si="86"/>
        <v>ABIERTO</v>
      </c>
      <c r="BT66" s="36"/>
      <c r="BU66" s="36"/>
      <c r="BV66" s="36"/>
      <c r="BW66" s="36"/>
      <c r="BX66" s="36"/>
      <c r="BY66" s="36"/>
      <c r="BZ66" s="36"/>
      <c r="CA66" s="36"/>
      <c r="CB66" s="36"/>
      <c r="CC66" s="36"/>
      <c r="CD66" s="36"/>
      <c r="CE66" s="36"/>
      <c r="CF66" s="36"/>
      <c r="CG66" s="36"/>
      <c r="CH66" s="36"/>
      <c r="CI66" s="36"/>
      <c r="CJ66" s="36"/>
      <c r="CK66" s="36"/>
      <c r="CL66" s="36"/>
      <c r="CM66" s="36"/>
    </row>
    <row r="67" spans="1:91" s="244" customFormat="1" ht="35.1" customHeight="1">
      <c r="A67" s="78"/>
      <c r="B67" s="78"/>
      <c r="C67" s="79" t="s">
        <v>82</v>
      </c>
      <c r="D67" s="78"/>
      <c r="E67" s="385"/>
      <c r="F67" s="78"/>
      <c r="G67" s="80">
        <v>58</v>
      </c>
      <c r="H67" s="81" t="s">
        <v>278</v>
      </c>
      <c r="I67" s="228" t="s">
        <v>445</v>
      </c>
      <c r="J67" s="374"/>
      <c r="K67" s="374"/>
      <c r="L67" s="374"/>
      <c r="M67" s="233">
        <v>1</v>
      </c>
      <c r="N67" s="227" t="s">
        <v>89</v>
      </c>
      <c r="O67" s="227"/>
      <c r="P67" s="227" t="s">
        <v>282</v>
      </c>
      <c r="Q67" s="232" t="s">
        <v>299</v>
      </c>
      <c r="R67" s="230" t="s">
        <v>300</v>
      </c>
      <c r="S67" s="232"/>
      <c r="T67" s="231">
        <v>1</v>
      </c>
      <c r="U67" s="374"/>
      <c r="V67" s="375"/>
      <c r="W67" s="375"/>
      <c r="X67" s="376"/>
      <c r="Y67" s="247">
        <v>44286</v>
      </c>
      <c r="Z67" s="403"/>
      <c r="AA67" s="2"/>
      <c r="AB67" s="49" t="str">
        <f t="shared" si="75"/>
        <v/>
      </c>
      <c r="AC67" s="50" t="str">
        <f t="shared" si="82"/>
        <v/>
      </c>
      <c r="AD67" s="51" t="str">
        <f t="shared" si="83"/>
        <v/>
      </c>
      <c r="AE67" s="248" t="s">
        <v>435</v>
      </c>
      <c r="AF67" s="48" t="s">
        <v>288</v>
      </c>
      <c r="AG67" s="1" t="str">
        <f t="shared" si="76"/>
        <v>PENDIENTE</v>
      </c>
      <c r="AH67" s="137" t="s">
        <v>143</v>
      </c>
      <c r="AI67" s="137"/>
      <c r="AJ67" s="137">
        <v>0.5</v>
      </c>
      <c r="AK67" s="134">
        <f t="shared" si="61"/>
        <v>0.5</v>
      </c>
      <c r="AL67" s="130">
        <f t="shared" si="62"/>
        <v>0.5</v>
      </c>
      <c r="AM67" s="119" t="str">
        <f t="shared" si="63"/>
        <v>EN TERMINO</v>
      </c>
      <c r="AN67" s="249" t="s">
        <v>435</v>
      </c>
      <c r="AO67" s="252" t="s">
        <v>289</v>
      </c>
      <c r="AP67" s="1" t="str">
        <f t="shared" si="85"/>
        <v>INCUMPLIDA</v>
      </c>
      <c r="AQ67" s="47">
        <v>44469</v>
      </c>
      <c r="AR67" s="317"/>
      <c r="AS67" s="315">
        <v>0.05</v>
      </c>
      <c r="AT67" s="134">
        <f t="shared" si="78"/>
        <v>0.05</v>
      </c>
      <c r="AU67" s="130">
        <f t="shared" si="79"/>
        <v>0.05</v>
      </c>
      <c r="AV67" s="119" t="str">
        <f t="shared" si="80"/>
        <v>ALERTA</v>
      </c>
      <c r="AW67" s="317" t="s">
        <v>446</v>
      </c>
      <c r="AX67" s="315" t="s">
        <v>288</v>
      </c>
      <c r="AY67" s="1" t="str">
        <f t="shared" si="84"/>
        <v>ATENCIÓN</v>
      </c>
      <c r="AZ67" s="131" t="s">
        <v>292</v>
      </c>
      <c r="BA67" s="143"/>
      <c r="BB67" s="343"/>
      <c r="BC67" s="345"/>
      <c r="BD67" s="345"/>
      <c r="BE67" s="346"/>
      <c r="BF67" s="343" t="s">
        <v>447</v>
      </c>
      <c r="BG67" s="137" t="s">
        <v>288</v>
      </c>
      <c r="BH67" s="1" t="str">
        <f t="shared" si="97"/>
        <v>ATENCIÓN</v>
      </c>
      <c r="BI67" s="131">
        <v>44544</v>
      </c>
      <c r="BJ67" s="143"/>
      <c r="BK67" s="137"/>
      <c r="BL67" s="134" t="str">
        <f t="shared" si="71"/>
        <v/>
      </c>
      <c r="BM67" s="135" t="str">
        <f t="shared" si="72"/>
        <v/>
      </c>
      <c r="BN67" s="119" t="str">
        <f t="shared" si="73"/>
        <v/>
      </c>
      <c r="BO67" s="140" t="s">
        <v>294</v>
      </c>
      <c r="BP67" s="36"/>
      <c r="BQ67" s="1" t="str">
        <f t="shared" si="74"/>
        <v>PENDIENTE</v>
      </c>
      <c r="BR67" s="2"/>
      <c r="BS67" s="2" t="str">
        <f t="shared" si="86"/>
        <v>ABIERTO</v>
      </c>
      <c r="BT67" s="36"/>
      <c r="BU67" s="36"/>
      <c r="BV67" s="36"/>
      <c r="BW67" s="36"/>
      <c r="BX67" s="36"/>
      <c r="BY67" s="36"/>
      <c r="BZ67" s="36"/>
      <c r="CA67" s="36"/>
      <c r="CB67" s="36"/>
      <c r="CC67" s="36"/>
      <c r="CD67" s="36"/>
      <c r="CE67" s="36"/>
      <c r="CF67" s="36"/>
      <c r="CG67" s="36"/>
      <c r="CH67" s="36"/>
      <c r="CI67" s="36"/>
      <c r="CJ67" s="36"/>
      <c r="CK67" s="36"/>
      <c r="CL67" s="36"/>
      <c r="CM67" s="36"/>
    </row>
    <row r="68" spans="1:91" s="244" customFormat="1" ht="35.1" customHeight="1">
      <c r="A68" s="78"/>
      <c r="B68" s="78"/>
      <c r="C68" s="79" t="s">
        <v>82</v>
      </c>
      <c r="D68" s="78"/>
      <c r="E68" s="385"/>
      <c r="F68" s="78"/>
      <c r="G68" s="80">
        <v>59</v>
      </c>
      <c r="H68" s="81" t="s">
        <v>278</v>
      </c>
      <c r="I68" s="228" t="s">
        <v>448</v>
      </c>
      <c r="J68" s="374"/>
      <c r="K68" s="374"/>
      <c r="L68" s="374"/>
      <c r="M68" s="233">
        <v>1</v>
      </c>
      <c r="N68" s="227" t="s">
        <v>89</v>
      </c>
      <c r="O68" s="227"/>
      <c r="P68" s="227" t="s">
        <v>282</v>
      </c>
      <c r="Q68" s="232" t="s">
        <v>299</v>
      </c>
      <c r="R68" s="230" t="s">
        <v>300</v>
      </c>
      <c r="S68" s="232"/>
      <c r="T68" s="231">
        <v>1</v>
      </c>
      <c r="U68" s="374"/>
      <c r="V68" s="375"/>
      <c r="W68" s="375"/>
      <c r="X68" s="376"/>
      <c r="Y68" s="247">
        <v>44286</v>
      </c>
      <c r="Z68" s="403"/>
      <c r="AA68" s="2"/>
      <c r="AB68" s="49" t="str">
        <f t="shared" si="75"/>
        <v/>
      </c>
      <c r="AC68" s="50" t="str">
        <f t="shared" si="82"/>
        <v/>
      </c>
      <c r="AD68" s="51" t="str">
        <f t="shared" si="83"/>
        <v/>
      </c>
      <c r="AE68" s="248" t="s">
        <v>435</v>
      </c>
      <c r="AF68" s="48" t="s">
        <v>288</v>
      </c>
      <c r="AG68" s="1" t="str">
        <f t="shared" si="76"/>
        <v>PENDIENTE</v>
      </c>
      <c r="AH68" s="137" t="s">
        <v>143</v>
      </c>
      <c r="AI68" s="137"/>
      <c r="AJ68" s="137">
        <v>0.5</v>
      </c>
      <c r="AK68" s="134">
        <f t="shared" si="61"/>
        <v>0.5</v>
      </c>
      <c r="AL68" s="130">
        <f t="shared" si="62"/>
        <v>0.5</v>
      </c>
      <c r="AM68" s="119" t="str">
        <f t="shared" si="63"/>
        <v>EN TERMINO</v>
      </c>
      <c r="AN68" s="249" t="s">
        <v>435</v>
      </c>
      <c r="AO68" s="252" t="s">
        <v>289</v>
      </c>
      <c r="AP68" s="1" t="str">
        <f t="shared" si="85"/>
        <v>INCUMPLIDA</v>
      </c>
      <c r="AQ68" s="47">
        <v>44469</v>
      </c>
      <c r="AR68" s="317"/>
      <c r="AS68" s="315">
        <v>0.05</v>
      </c>
      <c r="AT68" s="134">
        <f t="shared" si="78"/>
        <v>0.05</v>
      </c>
      <c r="AU68" s="130">
        <f t="shared" si="79"/>
        <v>0.05</v>
      </c>
      <c r="AV68" s="119" t="str">
        <f t="shared" si="80"/>
        <v>ALERTA</v>
      </c>
      <c r="AW68" s="317" t="s">
        <v>407</v>
      </c>
      <c r="AX68" s="315" t="s">
        <v>288</v>
      </c>
      <c r="AY68" s="1" t="str">
        <f t="shared" si="84"/>
        <v>ATENCIÓN</v>
      </c>
      <c r="AZ68" s="131" t="s">
        <v>292</v>
      </c>
      <c r="BA68" s="143"/>
      <c r="BB68" s="343"/>
      <c r="BC68" s="345"/>
      <c r="BD68" s="345"/>
      <c r="BE68" s="346"/>
      <c r="BF68" s="343" t="s">
        <v>436</v>
      </c>
      <c r="BG68" s="137" t="s">
        <v>288</v>
      </c>
      <c r="BH68" s="1" t="str">
        <f t="shared" si="97"/>
        <v>ATENCIÓN</v>
      </c>
      <c r="BI68" s="131">
        <v>44544</v>
      </c>
      <c r="BJ68" s="143"/>
      <c r="BK68" s="137"/>
      <c r="BL68" s="134" t="str">
        <f t="shared" si="71"/>
        <v/>
      </c>
      <c r="BM68" s="135" t="str">
        <f t="shared" si="72"/>
        <v/>
      </c>
      <c r="BN68" s="119" t="str">
        <f t="shared" si="73"/>
        <v/>
      </c>
      <c r="BO68" s="140" t="s">
        <v>294</v>
      </c>
      <c r="BP68" s="36"/>
      <c r="BQ68" s="1" t="str">
        <f t="shared" si="74"/>
        <v>PENDIENTE</v>
      </c>
      <c r="BR68" s="2"/>
      <c r="BS68" s="2" t="str">
        <f t="shared" si="86"/>
        <v>ABIERTO</v>
      </c>
      <c r="BT68" s="36"/>
      <c r="BU68" s="36"/>
      <c r="BV68" s="36"/>
      <c r="BW68" s="36"/>
      <c r="BX68" s="36"/>
      <c r="BY68" s="36"/>
      <c r="BZ68" s="36"/>
      <c r="CA68" s="36"/>
      <c r="CB68" s="36"/>
      <c r="CC68" s="36"/>
      <c r="CD68" s="36"/>
      <c r="CE68" s="36"/>
      <c r="CF68" s="36"/>
      <c r="CG68" s="36"/>
      <c r="CH68" s="36"/>
      <c r="CI68" s="36"/>
      <c r="CJ68" s="36"/>
      <c r="CK68" s="36"/>
      <c r="CL68" s="36"/>
      <c r="CM68" s="36"/>
    </row>
    <row r="69" spans="1:91" s="244" customFormat="1" ht="35.1" customHeight="1">
      <c r="A69" s="78"/>
      <c r="B69" s="78"/>
      <c r="C69" s="79" t="s">
        <v>82</v>
      </c>
      <c r="D69" s="78"/>
      <c r="E69" s="385"/>
      <c r="F69" s="78"/>
      <c r="G69" s="80">
        <v>60</v>
      </c>
      <c r="H69" s="81" t="s">
        <v>278</v>
      </c>
      <c r="I69" s="228" t="s">
        <v>449</v>
      </c>
      <c r="J69" s="374"/>
      <c r="K69" s="374"/>
      <c r="L69" s="374"/>
      <c r="M69" s="233">
        <v>1</v>
      </c>
      <c r="N69" s="227" t="s">
        <v>89</v>
      </c>
      <c r="O69" s="227"/>
      <c r="P69" s="227" t="s">
        <v>282</v>
      </c>
      <c r="Q69" s="232" t="s">
        <v>299</v>
      </c>
      <c r="R69" s="230" t="s">
        <v>300</v>
      </c>
      <c r="S69" s="232"/>
      <c r="T69" s="231">
        <v>1</v>
      </c>
      <c r="U69" s="374"/>
      <c r="V69" s="375"/>
      <c r="W69" s="375"/>
      <c r="X69" s="376"/>
      <c r="Y69" s="247">
        <v>44286</v>
      </c>
      <c r="Z69" s="403"/>
      <c r="AA69" s="2"/>
      <c r="AB69" s="49" t="str">
        <f t="shared" si="75"/>
        <v/>
      </c>
      <c r="AC69" s="50" t="str">
        <f t="shared" si="82"/>
        <v/>
      </c>
      <c r="AD69" s="51" t="str">
        <f t="shared" si="83"/>
        <v/>
      </c>
      <c r="AE69" s="248" t="s">
        <v>435</v>
      </c>
      <c r="AF69" s="48" t="s">
        <v>288</v>
      </c>
      <c r="AG69" s="1" t="str">
        <f t="shared" si="76"/>
        <v>PENDIENTE</v>
      </c>
      <c r="AH69" s="137" t="s">
        <v>143</v>
      </c>
      <c r="AI69" s="137"/>
      <c r="AJ69" s="137">
        <v>0.5</v>
      </c>
      <c r="AK69" s="134">
        <f t="shared" si="61"/>
        <v>0.5</v>
      </c>
      <c r="AL69" s="130">
        <f t="shared" si="62"/>
        <v>0.5</v>
      </c>
      <c r="AM69" s="119" t="str">
        <f t="shared" si="63"/>
        <v>EN TERMINO</v>
      </c>
      <c r="AN69" s="249" t="s">
        <v>435</v>
      </c>
      <c r="AO69" s="252" t="s">
        <v>289</v>
      </c>
      <c r="AP69" s="1" t="str">
        <f t="shared" si="85"/>
        <v>INCUMPLIDA</v>
      </c>
      <c r="AQ69" s="47">
        <v>44469</v>
      </c>
      <c r="AR69" s="317"/>
      <c r="AS69" s="315">
        <v>0.05</v>
      </c>
      <c r="AT69" s="134">
        <f t="shared" si="78"/>
        <v>0.05</v>
      </c>
      <c r="AU69" s="130">
        <f t="shared" si="79"/>
        <v>0.05</v>
      </c>
      <c r="AV69" s="119" t="str">
        <f t="shared" si="80"/>
        <v>ALERTA</v>
      </c>
      <c r="AW69" s="317" t="s">
        <v>407</v>
      </c>
      <c r="AX69" s="315" t="s">
        <v>288</v>
      </c>
      <c r="AY69" s="1" t="str">
        <f t="shared" si="84"/>
        <v>ATENCIÓN</v>
      </c>
      <c r="AZ69" s="131" t="s">
        <v>292</v>
      </c>
      <c r="BA69" s="143"/>
      <c r="BB69" s="343"/>
      <c r="BC69" s="345"/>
      <c r="BD69" s="345"/>
      <c r="BE69" s="346"/>
      <c r="BF69" s="343" t="s">
        <v>436</v>
      </c>
      <c r="BG69" s="137" t="s">
        <v>288</v>
      </c>
      <c r="BH69" s="1" t="str">
        <f t="shared" si="97"/>
        <v>ATENCIÓN</v>
      </c>
      <c r="BI69" s="131">
        <v>44544</v>
      </c>
      <c r="BJ69" s="143"/>
      <c r="BK69" s="137"/>
      <c r="BL69" s="134" t="str">
        <f t="shared" si="71"/>
        <v/>
      </c>
      <c r="BM69" s="135" t="str">
        <f t="shared" si="72"/>
        <v/>
      </c>
      <c r="BN69" s="119" t="str">
        <f t="shared" si="73"/>
        <v/>
      </c>
      <c r="BO69" s="140" t="s">
        <v>294</v>
      </c>
      <c r="BP69" s="36"/>
      <c r="BQ69" s="1" t="str">
        <f t="shared" si="74"/>
        <v>PENDIENTE</v>
      </c>
      <c r="BR69" s="2"/>
      <c r="BS69" s="2" t="str">
        <f t="shared" si="86"/>
        <v>ABIERTO</v>
      </c>
      <c r="BT69" s="36"/>
      <c r="BU69" s="36"/>
      <c r="BV69" s="36"/>
      <c r="BW69" s="36"/>
      <c r="BX69" s="36"/>
      <c r="BY69" s="36"/>
      <c r="BZ69" s="36"/>
      <c r="CA69" s="36"/>
      <c r="CB69" s="36"/>
      <c r="CC69" s="36"/>
      <c r="CD69" s="36"/>
      <c r="CE69" s="36"/>
      <c r="CF69" s="36"/>
      <c r="CG69" s="36"/>
      <c r="CH69" s="36"/>
      <c r="CI69" s="36"/>
      <c r="CJ69" s="36"/>
      <c r="CK69" s="36"/>
      <c r="CL69" s="36"/>
      <c r="CM69" s="36"/>
    </row>
    <row r="70" spans="1:91" s="244" customFormat="1" ht="35.1" customHeight="1">
      <c r="A70" s="78"/>
      <c r="B70" s="78"/>
      <c r="C70" s="79" t="s">
        <v>82</v>
      </c>
      <c r="D70" s="78"/>
      <c r="E70" s="385"/>
      <c r="F70" s="78"/>
      <c r="G70" s="80">
        <v>61</v>
      </c>
      <c r="H70" s="81" t="s">
        <v>278</v>
      </c>
      <c r="I70" s="228" t="s">
        <v>450</v>
      </c>
      <c r="J70" s="374"/>
      <c r="K70" s="374"/>
      <c r="L70" s="374"/>
      <c r="M70" s="233">
        <v>1</v>
      </c>
      <c r="N70" s="227" t="s">
        <v>89</v>
      </c>
      <c r="O70" s="227"/>
      <c r="P70" s="227" t="s">
        <v>282</v>
      </c>
      <c r="Q70" s="232" t="s">
        <v>299</v>
      </c>
      <c r="R70" s="230" t="s">
        <v>300</v>
      </c>
      <c r="S70" s="232"/>
      <c r="T70" s="231">
        <v>1</v>
      </c>
      <c r="U70" s="374"/>
      <c r="V70" s="375"/>
      <c r="W70" s="375"/>
      <c r="X70" s="376"/>
      <c r="Y70" s="247">
        <v>44286</v>
      </c>
      <c r="Z70" s="403"/>
      <c r="AA70" s="2"/>
      <c r="AB70" s="49" t="str">
        <f t="shared" si="75"/>
        <v/>
      </c>
      <c r="AC70" s="50" t="str">
        <f t="shared" si="82"/>
        <v/>
      </c>
      <c r="AD70" s="51" t="str">
        <f t="shared" si="83"/>
        <v/>
      </c>
      <c r="AE70" s="248" t="s">
        <v>435</v>
      </c>
      <c r="AF70" s="48" t="s">
        <v>288</v>
      </c>
      <c r="AG70" s="1" t="str">
        <f t="shared" si="76"/>
        <v>PENDIENTE</v>
      </c>
      <c r="AH70" s="137" t="s">
        <v>143</v>
      </c>
      <c r="AI70" s="137"/>
      <c r="AJ70" s="137">
        <v>0.5</v>
      </c>
      <c r="AK70" s="134">
        <f t="shared" si="61"/>
        <v>0.5</v>
      </c>
      <c r="AL70" s="130">
        <f t="shared" si="62"/>
        <v>0.5</v>
      </c>
      <c r="AM70" s="119" t="str">
        <f t="shared" si="63"/>
        <v>EN TERMINO</v>
      </c>
      <c r="AN70" s="249" t="s">
        <v>435</v>
      </c>
      <c r="AO70" s="252" t="s">
        <v>289</v>
      </c>
      <c r="AP70" s="1" t="str">
        <f t="shared" si="85"/>
        <v>INCUMPLIDA</v>
      </c>
      <c r="AQ70" s="47">
        <v>44469</v>
      </c>
      <c r="AR70" s="317"/>
      <c r="AS70" s="315">
        <v>0.05</v>
      </c>
      <c r="AT70" s="134">
        <f t="shared" si="78"/>
        <v>0.05</v>
      </c>
      <c r="AU70" s="130">
        <f t="shared" si="79"/>
        <v>0.05</v>
      </c>
      <c r="AV70" s="119" t="str">
        <f t="shared" si="80"/>
        <v>ALERTA</v>
      </c>
      <c r="AW70" s="317" t="s">
        <v>407</v>
      </c>
      <c r="AX70" s="315" t="s">
        <v>288</v>
      </c>
      <c r="AY70" s="1" t="str">
        <f t="shared" si="84"/>
        <v>ATENCIÓN</v>
      </c>
      <c r="AZ70" s="131" t="s">
        <v>292</v>
      </c>
      <c r="BA70" s="143"/>
      <c r="BB70" s="343"/>
      <c r="BC70" s="345"/>
      <c r="BD70" s="345"/>
      <c r="BE70" s="346"/>
      <c r="BF70" s="343" t="s">
        <v>436</v>
      </c>
      <c r="BG70" s="137" t="s">
        <v>288</v>
      </c>
      <c r="BH70" s="1" t="str">
        <f t="shared" si="97"/>
        <v>ATENCIÓN</v>
      </c>
      <c r="BI70" s="131">
        <v>44544</v>
      </c>
      <c r="BJ70" s="143"/>
      <c r="BK70" s="137"/>
      <c r="BL70" s="134" t="str">
        <f t="shared" si="71"/>
        <v/>
      </c>
      <c r="BM70" s="135" t="str">
        <f t="shared" si="72"/>
        <v/>
      </c>
      <c r="BN70" s="119" t="str">
        <f t="shared" si="73"/>
        <v/>
      </c>
      <c r="BO70" s="140" t="s">
        <v>294</v>
      </c>
      <c r="BP70" s="36"/>
      <c r="BQ70" s="1" t="str">
        <f t="shared" si="74"/>
        <v>PENDIENTE</v>
      </c>
      <c r="BR70" s="2"/>
      <c r="BS70" s="2" t="str">
        <f t="shared" si="86"/>
        <v>ABIERTO</v>
      </c>
      <c r="BT70" s="36"/>
      <c r="BU70" s="36"/>
      <c r="BV70" s="36"/>
      <c r="BW70" s="36"/>
      <c r="BX70" s="36"/>
      <c r="BY70" s="36"/>
      <c r="BZ70" s="36"/>
      <c r="CA70" s="36"/>
      <c r="CB70" s="36"/>
      <c r="CC70" s="36"/>
      <c r="CD70" s="36"/>
      <c r="CE70" s="36"/>
      <c r="CF70" s="36"/>
      <c r="CG70" s="36"/>
      <c r="CH70" s="36"/>
      <c r="CI70" s="36"/>
      <c r="CJ70" s="36"/>
      <c r="CK70" s="36"/>
      <c r="CL70" s="36"/>
      <c r="CM70" s="36"/>
    </row>
    <row r="71" spans="1:91" s="244" customFormat="1" ht="35.1" customHeight="1">
      <c r="A71" s="78"/>
      <c r="B71" s="78"/>
      <c r="C71" s="79" t="s">
        <v>82</v>
      </c>
      <c r="D71" s="78"/>
      <c r="E71" s="385"/>
      <c r="F71" s="78"/>
      <c r="G71" s="80">
        <v>62</v>
      </c>
      <c r="H71" s="81" t="s">
        <v>278</v>
      </c>
      <c r="I71" s="228" t="s">
        <v>451</v>
      </c>
      <c r="J71" s="374"/>
      <c r="K71" s="374"/>
      <c r="L71" s="374"/>
      <c r="M71" s="233">
        <v>1</v>
      </c>
      <c r="N71" s="227" t="s">
        <v>89</v>
      </c>
      <c r="O71" s="227"/>
      <c r="P71" s="227" t="s">
        <v>282</v>
      </c>
      <c r="Q71" s="232" t="s">
        <v>299</v>
      </c>
      <c r="R71" s="232"/>
      <c r="S71" s="232"/>
      <c r="T71" s="231">
        <v>1</v>
      </c>
      <c r="U71" s="374"/>
      <c r="V71" s="375"/>
      <c r="W71" s="375"/>
      <c r="X71" s="376"/>
      <c r="Y71" s="247">
        <v>44286</v>
      </c>
      <c r="Z71" s="403"/>
      <c r="AA71" s="2"/>
      <c r="AB71" s="49" t="str">
        <f t="shared" si="75"/>
        <v/>
      </c>
      <c r="AC71" s="50" t="str">
        <f t="shared" si="82"/>
        <v/>
      </c>
      <c r="AD71" s="51" t="str">
        <f t="shared" si="83"/>
        <v/>
      </c>
      <c r="AE71" s="248" t="s">
        <v>435</v>
      </c>
      <c r="AF71" s="48" t="s">
        <v>288</v>
      </c>
      <c r="AG71" s="1" t="str">
        <f t="shared" si="76"/>
        <v>PENDIENTE</v>
      </c>
      <c r="AH71" s="137" t="s">
        <v>143</v>
      </c>
      <c r="AI71" s="137"/>
      <c r="AJ71" s="137">
        <v>0.5</v>
      </c>
      <c r="AK71" s="134">
        <f t="shared" si="61"/>
        <v>0.5</v>
      </c>
      <c r="AL71" s="130">
        <f t="shared" si="62"/>
        <v>0.5</v>
      </c>
      <c r="AM71" s="119" t="str">
        <f t="shared" si="63"/>
        <v>EN TERMINO</v>
      </c>
      <c r="AN71" s="249" t="s">
        <v>435</v>
      </c>
      <c r="AO71" s="252" t="s">
        <v>289</v>
      </c>
      <c r="AP71" s="1" t="str">
        <f t="shared" si="85"/>
        <v>INCUMPLIDA</v>
      </c>
      <c r="AQ71" s="47">
        <v>44469</v>
      </c>
      <c r="AR71" s="317"/>
      <c r="AS71" s="315">
        <v>0.05</v>
      </c>
      <c r="AT71" s="134">
        <f t="shared" si="78"/>
        <v>0.05</v>
      </c>
      <c r="AU71" s="130">
        <f t="shared" si="79"/>
        <v>0.05</v>
      </c>
      <c r="AV71" s="119" t="str">
        <f t="shared" si="80"/>
        <v>ALERTA</v>
      </c>
      <c r="AW71" s="317" t="s">
        <v>407</v>
      </c>
      <c r="AX71" s="315" t="s">
        <v>288</v>
      </c>
      <c r="AY71" s="1" t="str">
        <f t="shared" si="84"/>
        <v>ATENCIÓN</v>
      </c>
      <c r="AZ71" s="131" t="s">
        <v>292</v>
      </c>
      <c r="BA71" s="143"/>
      <c r="BB71" s="343"/>
      <c r="BC71" s="345"/>
      <c r="BD71" s="345"/>
      <c r="BE71" s="346"/>
      <c r="BF71" s="343" t="s">
        <v>436</v>
      </c>
      <c r="BG71" s="137" t="s">
        <v>288</v>
      </c>
      <c r="BH71" s="1" t="str">
        <f t="shared" si="97"/>
        <v>ATENCIÓN</v>
      </c>
      <c r="BI71" s="131">
        <v>44544</v>
      </c>
      <c r="BJ71" s="143"/>
      <c r="BK71" s="137"/>
      <c r="BL71" s="134" t="str">
        <f t="shared" si="71"/>
        <v/>
      </c>
      <c r="BM71" s="135" t="str">
        <f t="shared" si="72"/>
        <v/>
      </c>
      <c r="BN71" s="119" t="str">
        <f t="shared" si="73"/>
        <v/>
      </c>
      <c r="BO71" s="140" t="s">
        <v>294</v>
      </c>
      <c r="BP71" s="36"/>
      <c r="BQ71" s="1" t="str">
        <f t="shared" si="74"/>
        <v>PENDIENTE</v>
      </c>
      <c r="BR71" s="2"/>
      <c r="BS71" s="2" t="str">
        <f t="shared" si="86"/>
        <v>ABIERTO</v>
      </c>
      <c r="BT71" s="36"/>
      <c r="BU71" s="36"/>
      <c r="BV71" s="36"/>
      <c r="BW71" s="36"/>
      <c r="BX71" s="36"/>
      <c r="BY71" s="36"/>
      <c r="BZ71" s="36"/>
      <c r="CA71" s="36"/>
      <c r="CB71" s="36"/>
      <c r="CC71" s="36"/>
      <c r="CD71" s="36"/>
      <c r="CE71" s="36"/>
      <c r="CF71" s="36"/>
      <c r="CG71" s="36"/>
      <c r="CH71" s="36"/>
      <c r="CI71" s="36"/>
      <c r="CJ71" s="36"/>
      <c r="CK71" s="36"/>
      <c r="CL71" s="36"/>
      <c r="CM71" s="36"/>
    </row>
    <row r="72" spans="1:91" s="244" customFormat="1" ht="35.1" customHeight="1">
      <c r="A72" s="78"/>
      <c r="B72" s="78"/>
      <c r="C72" s="79" t="s">
        <v>82</v>
      </c>
      <c r="D72" s="78"/>
      <c r="E72" s="385"/>
      <c r="F72" s="78"/>
      <c r="G72" s="80">
        <v>63</v>
      </c>
      <c r="H72" s="81" t="s">
        <v>278</v>
      </c>
      <c r="I72" s="228" t="s">
        <v>452</v>
      </c>
      <c r="J72" s="374"/>
      <c r="K72" s="374"/>
      <c r="L72" s="374"/>
      <c r="M72" s="233">
        <v>1</v>
      </c>
      <c r="N72" s="227" t="s">
        <v>89</v>
      </c>
      <c r="O72" s="227"/>
      <c r="P72" s="227" t="s">
        <v>282</v>
      </c>
      <c r="Q72" s="232" t="s">
        <v>299</v>
      </c>
      <c r="R72" s="230" t="s">
        <v>300</v>
      </c>
      <c r="S72" s="232"/>
      <c r="T72" s="231">
        <v>1</v>
      </c>
      <c r="U72" s="374"/>
      <c r="V72" s="375"/>
      <c r="W72" s="375"/>
      <c r="X72" s="376"/>
      <c r="Y72" s="247">
        <v>44286</v>
      </c>
      <c r="Z72" s="403"/>
      <c r="AA72" s="2"/>
      <c r="AB72" s="49" t="str">
        <f t="shared" si="75"/>
        <v/>
      </c>
      <c r="AC72" s="50" t="str">
        <f t="shared" si="82"/>
        <v/>
      </c>
      <c r="AD72" s="51" t="str">
        <f t="shared" si="83"/>
        <v/>
      </c>
      <c r="AE72" s="248" t="s">
        <v>435</v>
      </c>
      <c r="AF72" s="48" t="s">
        <v>288</v>
      </c>
      <c r="AG72" s="1" t="str">
        <f t="shared" si="76"/>
        <v>PENDIENTE</v>
      </c>
      <c r="AH72" s="137" t="s">
        <v>143</v>
      </c>
      <c r="AI72" s="137"/>
      <c r="AJ72" s="137">
        <v>0.5</v>
      </c>
      <c r="AK72" s="134">
        <f t="shared" si="61"/>
        <v>0.5</v>
      </c>
      <c r="AL72" s="130">
        <f t="shared" si="62"/>
        <v>0.5</v>
      </c>
      <c r="AM72" s="119" t="str">
        <f t="shared" si="63"/>
        <v>EN TERMINO</v>
      </c>
      <c r="AN72" s="249" t="s">
        <v>435</v>
      </c>
      <c r="AO72" s="252" t="s">
        <v>289</v>
      </c>
      <c r="AP72" s="1" t="str">
        <f t="shared" si="85"/>
        <v>INCUMPLIDA</v>
      </c>
      <c r="AQ72" s="47">
        <v>44469</v>
      </c>
      <c r="AR72" s="317"/>
      <c r="AS72" s="315">
        <v>0.05</v>
      </c>
      <c r="AT72" s="134">
        <f t="shared" si="78"/>
        <v>0.05</v>
      </c>
      <c r="AU72" s="130">
        <f t="shared" si="79"/>
        <v>0.05</v>
      </c>
      <c r="AV72" s="119" t="str">
        <f t="shared" si="80"/>
        <v>ALERTA</v>
      </c>
      <c r="AW72" s="317" t="s">
        <v>407</v>
      </c>
      <c r="AX72" s="315" t="s">
        <v>288</v>
      </c>
      <c r="AY72" s="1" t="str">
        <f t="shared" si="84"/>
        <v>ATENCIÓN</v>
      </c>
      <c r="AZ72" s="131" t="s">
        <v>292</v>
      </c>
      <c r="BA72" s="143"/>
      <c r="BB72" s="343"/>
      <c r="BC72" s="345"/>
      <c r="BD72" s="345"/>
      <c r="BE72" s="346"/>
      <c r="BF72" s="343" t="s">
        <v>436</v>
      </c>
      <c r="BG72" s="137" t="s">
        <v>288</v>
      </c>
      <c r="BH72" s="1" t="str">
        <f t="shared" si="97"/>
        <v>ATENCIÓN</v>
      </c>
      <c r="BI72" s="131">
        <v>44544</v>
      </c>
      <c r="BJ72" s="143"/>
      <c r="BK72" s="137"/>
      <c r="BL72" s="134" t="str">
        <f t="shared" si="71"/>
        <v/>
      </c>
      <c r="BM72" s="135" t="str">
        <f t="shared" si="72"/>
        <v/>
      </c>
      <c r="BN72" s="119" t="str">
        <f t="shared" si="73"/>
        <v/>
      </c>
      <c r="BO72" s="140" t="s">
        <v>294</v>
      </c>
      <c r="BP72" s="36"/>
      <c r="BQ72" s="1" t="str">
        <f t="shared" si="74"/>
        <v>PENDIENTE</v>
      </c>
      <c r="BR72" s="2"/>
      <c r="BS72" s="2" t="str">
        <f t="shared" si="86"/>
        <v>ABIERTO</v>
      </c>
      <c r="BT72" s="36"/>
      <c r="BU72" s="36"/>
      <c r="BV72" s="36"/>
      <c r="BW72" s="36"/>
      <c r="BX72" s="36"/>
      <c r="BY72" s="36"/>
      <c r="BZ72" s="36"/>
      <c r="CA72" s="36"/>
      <c r="CB72" s="36"/>
      <c r="CC72" s="36"/>
      <c r="CD72" s="36"/>
      <c r="CE72" s="36"/>
      <c r="CF72" s="36"/>
      <c r="CG72" s="36"/>
      <c r="CH72" s="36"/>
      <c r="CI72" s="36"/>
      <c r="CJ72" s="36"/>
      <c r="CK72" s="36"/>
      <c r="CL72" s="36"/>
      <c r="CM72" s="36"/>
    </row>
    <row r="73" spans="1:91" s="244" customFormat="1" ht="35.1" customHeight="1">
      <c r="A73" s="78"/>
      <c r="B73" s="78"/>
      <c r="C73" s="79" t="s">
        <v>82</v>
      </c>
      <c r="D73" s="78"/>
      <c r="E73" s="385"/>
      <c r="F73" s="78"/>
      <c r="G73" s="80">
        <v>64</v>
      </c>
      <c r="H73" s="81" t="s">
        <v>278</v>
      </c>
      <c r="I73" s="228" t="s">
        <v>453</v>
      </c>
      <c r="J73" s="374"/>
      <c r="K73" s="374"/>
      <c r="L73" s="374"/>
      <c r="M73" s="233">
        <v>1</v>
      </c>
      <c r="N73" s="227" t="s">
        <v>89</v>
      </c>
      <c r="O73" s="227"/>
      <c r="P73" s="227" t="s">
        <v>282</v>
      </c>
      <c r="Q73" s="232" t="s">
        <v>299</v>
      </c>
      <c r="R73" s="230" t="s">
        <v>300</v>
      </c>
      <c r="S73" s="232"/>
      <c r="T73" s="231">
        <v>1</v>
      </c>
      <c r="U73" s="374"/>
      <c r="V73" s="375"/>
      <c r="W73" s="375"/>
      <c r="X73" s="376"/>
      <c r="Y73" s="247">
        <v>44286</v>
      </c>
      <c r="Z73" s="403"/>
      <c r="AA73" s="2"/>
      <c r="AB73" s="49" t="str">
        <f t="shared" si="75"/>
        <v/>
      </c>
      <c r="AC73" s="50" t="str">
        <f t="shared" si="82"/>
        <v/>
      </c>
      <c r="AD73" s="51" t="str">
        <f t="shared" si="83"/>
        <v/>
      </c>
      <c r="AE73" s="248" t="s">
        <v>435</v>
      </c>
      <c r="AF73" s="48" t="s">
        <v>288</v>
      </c>
      <c r="AG73" s="1" t="str">
        <f t="shared" si="76"/>
        <v>PENDIENTE</v>
      </c>
      <c r="AH73" s="137" t="s">
        <v>143</v>
      </c>
      <c r="AI73" s="137"/>
      <c r="AJ73" s="137">
        <v>0.5</v>
      </c>
      <c r="AK73" s="134">
        <f t="shared" si="61"/>
        <v>0.5</v>
      </c>
      <c r="AL73" s="130">
        <f t="shared" si="62"/>
        <v>0.5</v>
      </c>
      <c r="AM73" s="119" t="str">
        <f t="shared" si="63"/>
        <v>EN TERMINO</v>
      </c>
      <c r="AN73" s="249" t="s">
        <v>435</v>
      </c>
      <c r="AO73" s="252" t="s">
        <v>289</v>
      </c>
      <c r="AP73" s="1" t="str">
        <f t="shared" si="85"/>
        <v>INCUMPLIDA</v>
      </c>
      <c r="AQ73" s="47">
        <v>44469</v>
      </c>
      <c r="AR73" s="317"/>
      <c r="AS73" s="315">
        <v>0.05</v>
      </c>
      <c r="AT73" s="134">
        <f t="shared" si="78"/>
        <v>0.05</v>
      </c>
      <c r="AU73" s="130">
        <f t="shared" si="79"/>
        <v>0.05</v>
      </c>
      <c r="AV73" s="119" t="str">
        <f t="shared" si="80"/>
        <v>ALERTA</v>
      </c>
      <c r="AW73" s="317" t="s">
        <v>407</v>
      </c>
      <c r="AX73" s="315" t="s">
        <v>288</v>
      </c>
      <c r="AY73" s="1" t="str">
        <f t="shared" si="84"/>
        <v>ATENCIÓN</v>
      </c>
      <c r="AZ73" s="131" t="s">
        <v>292</v>
      </c>
      <c r="BA73" s="143"/>
      <c r="BB73" s="343"/>
      <c r="BC73" s="345"/>
      <c r="BD73" s="345"/>
      <c r="BE73" s="346"/>
      <c r="BF73" s="343" t="s">
        <v>454</v>
      </c>
      <c r="BG73" s="137" t="s">
        <v>288</v>
      </c>
      <c r="BH73" s="1" t="str">
        <f t="shared" si="97"/>
        <v>ATENCIÓN</v>
      </c>
      <c r="BI73" s="131">
        <v>44544</v>
      </c>
      <c r="BJ73" s="143"/>
      <c r="BK73" s="137"/>
      <c r="BL73" s="134" t="str">
        <f t="shared" si="71"/>
        <v/>
      </c>
      <c r="BM73" s="135" t="str">
        <f t="shared" si="72"/>
        <v/>
      </c>
      <c r="BN73" s="119" t="str">
        <f t="shared" si="73"/>
        <v/>
      </c>
      <c r="BO73" s="140" t="s">
        <v>294</v>
      </c>
      <c r="BP73" s="36"/>
      <c r="BQ73" s="1" t="str">
        <f t="shared" si="74"/>
        <v>PENDIENTE</v>
      </c>
      <c r="BR73" s="2"/>
      <c r="BS73" s="2" t="str">
        <f t="shared" si="86"/>
        <v>ABIERTO</v>
      </c>
      <c r="BT73" s="36"/>
      <c r="BU73" s="36"/>
      <c r="BV73" s="36"/>
      <c r="BW73" s="36"/>
      <c r="BX73" s="36"/>
      <c r="BY73" s="36"/>
      <c r="BZ73" s="36"/>
      <c r="CA73" s="36"/>
      <c r="CB73" s="36"/>
      <c r="CC73" s="36"/>
      <c r="CD73" s="36"/>
      <c r="CE73" s="36"/>
      <c r="CF73" s="36"/>
      <c r="CG73" s="36"/>
      <c r="CH73" s="36"/>
      <c r="CI73" s="36"/>
      <c r="CJ73" s="36"/>
      <c r="CK73" s="36"/>
      <c r="CL73" s="36"/>
      <c r="CM73" s="36"/>
    </row>
    <row r="74" spans="1:91" s="244" customFormat="1" ht="35.1" customHeight="1">
      <c r="A74" s="78"/>
      <c r="B74" s="78"/>
      <c r="C74" s="79" t="s">
        <v>82</v>
      </c>
      <c r="D74" s="78"/>
      <c r="E74" s="385"/>
      <c r="F74" s="78"/>
      <c r="G74" s="80">
        <v>65</v>
      </c>
      <c r="H74" s="81" t="s">
        <v>278</v>
      </c>
      <c r="I74" s="228" t="s">
        <v>455</v>
      </c>
      <c r="J74" s="374" t="s">
        <v>456</v>
      </c>
      <c r="K74" s="374" t="s">
        <v>457</v>
      </c>
      <c r="L74" s="374" t="s">
        <v>458</v>
      </c>
      <c r="M74" s="374">
        <v>1</v>
      </c>
      <c r="N74" s="227" t="s">
        <v>324</v>
      </c>
      <c r="O74" s="227"/>
      <c r="P74" s="227" t="s">
        <v>282</v>
      </c>
      <c r="Q74" s="232" t="s">
        <v>299</v>
      </c>
      <c r="R74" s="230" t="s">
        <v>300</v>
      </c>
      <c r="S74" s="232"/>
      <c r="T74" s="231">
        <v>1</v>
      </c>
      <c r="U74" s="374" t="s">
        <v>459</v>
      </c>
      <c r="V74" s="375">
        <v>43887</v>
      </c>
      <c r="W74" s="375">
        <v>44196</v>
      </c>
      <c r="X74" s="376">
        <v>44227</v>
      </c>
      <c r="Y74" s="247">
        <v>44286</v>
      </c>
      <c r="Z74" s="403" t="s">
        <v>460</v>
      </c>
      <c r="AA74" s="2"/>
      <c r="AB74" s="49" t="str">
        <f t="shared" si="75"/>
        <v/>
      </c>
      <c r="AC74" s="50" t="str">
        <f t="shared" si="82"/>
        <v/>
      </c>
      <c r="AD74" s="51" t="str">
        <f t="shared" si="83"/>
        <v/>
      </c>
      <c r="AE74" s="248" t="s">
        <v>461</v>
      </c>
      <c r="AF74" s="48" t="s">
        <v>288</v>
      </c>
      <c r="AG74" s="1" t="str">
        <f t="shared" si="76"/>
        <v>PENDIENTE</v>
      </c>
      <c r="AH74" s="137" t="s">
        <v>143</v>
      </c>
      <c r="AI74" s="137"/>
      <c r="AJ74" s="137">
        <v>0.5</v>
      </c>
      <c r="AK74" s="134">
        <f t="shared" si="61"/>
        <v>0.5</v>
      </c>
      <c r="AL74" s="130">
        <f t="shared" si="62"/>
        <v>0.5</v>
      </c>
      <c r="AM74" s="119" t="str">
        <f t="shared" si="63"/>
        <v>EN TERMINO</v>
      </c>
      <c r="AN74" s="249" t="s">
        <v>461</v>
      </c>
      <c r="AO74" s="252" t="s">
        <v>289</v>
      </c>
      <c r="AP74" s="1" t="str">
        <f t="shared" si="85"/>
        <v>INCUMPLIDA</v>
      </c>
      <c r="AQ74" s="47">
        <v>44469</v>
      </c>
      <c r="AR74" s="317"/>
      <c r="AS74" s="315">
        <v>0.05</v>
      </c>
      <c r="AT74" s="134">
        <f t="shared" si="78"/>
        <v>0.05</v>
      </c>
      <c r="AU74" s="130">
        <f t="shared" si="79"/>
        <v>0.05</v>
      </c>
      <c r="AV74" s="119" t="str">
        <f t="shared" si="80"/>
        <v>ALERTA</v>
      </c>
      <c r="AW74" s="317" t="s">
        <v>407</v>
      </c>
      <c r="AX74" s="315" t="s">
        <v>288</v>
      </c>
      <c r="AY74" s="1" t="str">
        <f t="shared" si="84"/>
        <v>ATENCIÓN</v>
      </c>
      <c r="AZ74" s="131" t="s">
        <v>292</v>
      </c>
      <c r="BA74" s="143"/>
      <c r="BB74" s="343">
        <v>1</v>
      </c>
      <c r="BC74" s="134">
        <f t="shared" ref="BC74:BC78" si="98">(IF(BB74="","",IF(OR($M74=0,$M74="",AZ74=""),"",BB74/$M74)))</f>
        <v>1</v>
      </c>
      <c r="BD74" s="135">
        <f t="shared" ref="BD74:BD78" si="99">(IF(OR($T74="",BC74=""),"",IF(OR($T74=0,BC74=0),0,IF((BC74*100%)/$T74&gt;100%,100%,(BC74*100%)/$T74))))</f>
        <v>1</v>
      </c>
      <c r="BE74" s="119" t="str">
        <f t="shared" ref="BE74:BE78" si="100">IF(BB74="","",IF(BD74&lt;100%, IF(BD74&lt;100%, "ALERTA","EN TERMINO"), IF(BD74=100%, "OK", "EN TERMINO")))</f>
        <v>OK</v>
      </c>
      <c r="BF74" s="343" t="s">
        <v>462</v>
      </c>
      <c r="BG74" s="137" t="s">
        <v>288</v>
      </c>
      <c r="BH74" s="1" t="str">
        <f t="shared" si="96"/>
        <v>CUMPLIDA</v>
      </c>
      <c r="BI74" s="131"/>
      <c r="BJ74" s="143"/>
      <c r="BK74" s="137"/>
      <c r="BL74" s="134" t="str">
        <f t="shared" si="71"/>
        <v/>
      </c>
      <c r="BM74" s="135" t="str">
        <f t="shared" si="72"/>
        <v/>
      </c>
      <c r="BN74" s="119" t="str">
        <f t="shared" si="73"/>
        <v/>
      </c>
      <c r="BO74" s="143"/>
      <c r="BP74" s="36"/>
      <c r="BQ74" s="1" t="str">
        <f t="shared" si="74"/>
        <v>PENDIENTE</v>
      </c>
      <c r="BR74" s="2"/>
      <c r="BS74" s="2" t="str">
        <f t="shared" si="86"/>
        <v>CERRADO</v>
      </c>
      <c r="BT74" s="36"/>
      <c r="BU74" s="36"/>
      <c r="BV74" s="36"/>
      <c r="BW74" s="36"/>
      <c r="BX74" s="36"/>
      <c r="BY74" s="36"/>
      <c r="BZ74" s="36"/>
      <c r="CA74" s="36"/>
      <c r="CB74" s="36"/>
      <c r="CC74" s="36"/>
      <c r="CD74" s="36"/>
      <c r="CE74" s="36"/>
      <c r="CF74" s="36"/>
      <c r="CG74" s="36"/>
      <c r="CH74" s="36"/>
      <c r="CI74" s="36"/>
      <c r="CJ74" s="36"/>
      <c r="CK74" s="36"/>
      <c r="CL74" s="36"/>
      <c r="CM74" s="36"/>
    </row>
    <row r="75" spans="1:91" s="244" customFormat="1" ht="35.1" customHeight="1">
      <c r="A75" s="78"/>
      <c r="B75" s="78"/>
      <c r="C75" s="79" t="s">
        <v>82</v>
      </c>
      <c r="D75" s="78"/>
      <c r="E75" s="385"/>
      <c r="F75" s="78"/>
      <c r="G75" s="80">
        <v>66</v>
      </c>
      <c r="H75" s="81" t="s">
        <v>278</v>
      </c>
      <c r="I75" s="228" t="s">
        <v>463</v>
      </c>
      <c r="J75" s="374"/>
      <c r="K75" s="374" t="s">
        <v>457</v>
      </c>
      <c r="L75" s="374" t="s">
        <v>458</v>
      </c>
      <c r="M75" s="374">
        <v>1</v>
      </c>
      <c r="N75" s="227" t="s">
        <v>89</v>
      </c>
      <c r="O75" s="227"/>
      <c r="P75" s="227" t="s">
        <v>282</v>
      </c>
      <c r="Q75" s="232" t="s">
        <v>299</v>
      </c>
      <c r="R75" s="230" t="s">
        <v>300</v>
      </c>
      <c r="S75" s="232"/>
      <c r="T75" s="231">
        <v>1</v>
      </c>
      <c r="U75" s="374" t="s">
        <v>464</v>
      </c>
      <c r="V75" s="375">
        <v>43887</v>
      </c>
      <c r="W75" s="375">
        <v>44196</v>
      </c>
      <c r="X75" s="376">
        <v>44196</v>
      </c>
      <c r="Y75" s="247">
        <v>44286</v>
      </c>
      <c r="Z75" s="403"/>
      <c r="AA75" s="2"/>
      <c r="AB75" s="49" t="str">
        <f t="shared" ref="AB75:AB84" si="101">(IF(AA75="","",IF(OR($M75=0,$M75="",$Y75=""),"",AA75/$M75)))</f>
        <v/>
      </c>
      <c r="AC75" s="50" t="str">
        <f t="shared" si="82"/>
        <v/>
      </c>
      <c r="AD75" s="51" t="str">
        <f t="shared" si="83"/>
        <v/>
      </c>
      <c r="AE75" s="248" t="s">
        <v>461</v>
      </c>
      <c r="AF75" s="48" t="s">
        <v>288</v>
      </c>
      <c r="AG75" s="1" t="str">
        <f t="shared" ref="AG75:AG84" si="102">IF(AC75=100%,IF(AC75&gt;25%,"CUMPLIDA","PENDIENTE"),IF(AC75&lt;25%,"INCUMPLIDA","PENDIENTE"))</f>
        <v>PENDIENTE</v>
      </c>
      <c r="AH75" s="137" t="s">
        <v>143</v>
      </c>
      <c r="AI75" s="137"/>
      <c r="AJ75" s="137">
        <v>0.5</v>
      </c>
      <c r="AK75" s="134">
        <f t="shared" ref="AK75:AK84" si="103">(IF(AJ75="","",IF(OR($M75=0,$M75="",AH75=""),"",AJ75/$M75)))</f>
        <v>0.5</v>
      </c>
      <c r="AL75" s="130">
        <f t="shared" ref="AL75:AL84" si="104">(IF(OR($T75="",AK75=""),"",IF(OR($T75=0,AK75=0),0,IF((AK75*100%)/$T75&gt;100%,100%,(AK75*100%)/$T75))))</f>
        <v>0.5</v>
      </c>
      <c r="AM75" s="119" t="str">
        <f t="shared" ref="AM75:AM84" si="105">IF(AJ75="","",IF(AL75&lt;100%, IF(AL75&lt;50%, "ALERTA","EN TERMINO"), IF(AL75=100%, "OK", "EN TERMINO")))</f>
        <v>EN TERMINO</v>
      </c>
      <c r="AN75" s="249" t="s">
        <v>461</v>
      </c>
      <c r="AO75" s="252" t="s">
        <v>289</v>
      </c>
      <c r="AP75" s="1" t="str">
        <f t="shared" si="85"/>
        <v>INCUMPLIDA</v>
      </c>
      <c r="AQ75" s="47">
        <v>44469</v>
      </c>
      <c r="AR75" s="317"/>
      <c r="AS75" s="315">
        <v>0.05</v>
      </c>
      <c r="AT75" s="134">
        <f t="shared" si="78"/>
        <v>0.05</v>
      </c>
      <c r="AU75" s="130">
        <f t="shared" si="79"/>
        <v>0.05</v>
      </c>
      <c r="AV75" s="119" t="str">
        <f t="shared" si="80"/>
        <v>ALERTA</v>
      </c>
      <c r="AW75" s="317" t="s">
        <v>407</v>
      </c>
      <c r="AX75" s="315" t="s">
        <v>288</v>
      </c>
      <c r="AY75" s="1" t="str">
        <f t="shared" si="84"/>
        <v>ATENCIÓN</v>
      </c>
      <c r="AZ75" s="131" t="s">
        <v>292</v>
      </c>
      <c r="BA75" s="143"/>
      <c r="BB75" s="343">
        <v>1</v>
      </c>
      <c r="BC75" s="134">
        <f t="shared" si="98"/>
        <v>1</v>
      </c>
      <c r="BD75" s="135">
        <f t="shared" si="99"/>
        <v>1</v>
      </c>
      <c r="BE75" s="119" t="str">
        <f t="shared" si="100"/>
        <v>OK</v>
      </c>
      <c r="BF75" s="343" t="s">
        <v>465</v>
      </c>
      <c r="BG75" s="137" t="s">
        <v>288</v>
      </c>
      <c r="BH75" s="1" t="str">
        <f t="shared" si="96"/>
        <v>CUMPLIDA</v>
      </c>
      <c r="BI75" s="131"/>
      <c r="BJ75" s="143"/>
      <c r="BK75" s="137"/>
      <c r="BL75" s="134" t="str">
        <f t="shared" si="71"/>
        <v/>
      </c>
      <c r="BM75" s="135" t="str">
        <f t="shared" si="72"/>
        <v/>
      </c>
      <c r="BN75" s="119" t="str">
        <f t="shared" si="73"/>
        <v/>
      </c>
      <c r="BO75" s="143"/>
      <c r="BP75" s="36"/>
      <c r="BQ75" s="1" t="str">
        <f t="shared" si="74"/>
        <v>PENDIENTE</v>
      </c>
      <c r="BR75" s="2"/>
      <c r="BS75" s="2" t="str">
        <f t="shared" si="86"/>
        <v>CERRADO</v>
      </c>
      <c r="BT75" s="36"/>
      <c r="BU75" s="36"/>
      <c r="BV75" s="36"/>
      <c r="BW75" s="36"/>
      <c r="BX75" s="36"/>
      <c r="BY75" s="36"/>
      <c r="BZ75" s="36"/>
      <c r="CA75" s="36"/>
      <c r="CB75" s="36"/>
      <c r="CC75" s="36"/>
      <c r="CD75" s="36"/>
      <c r="CE75" s="36"/>
      <c r="CF75" s="36"/>
      <c r="CG75" s="36"/>
      <c r="CH75" s="36"/>
      <c r="CI75" s="36"/>
      <c r="CJ75" s="36"/>
      <c r="CK75" s="36"/>
      <c r="CL75" s="36"/>
      <c r="CM75" s="36"/>
    </row>
    <row r="76" spans="1:91" s="244" customFormat="1" ht="35.1" customHeight="1">
      <c r="A76" s="78"/>
      <c r="B76" s="78"/>
      <c r="C76" s="79" t="s">
        <v>82</v>
      </c>
      <c r="D76" s="78"/>
      <c r="E76" s="385"/>
      <c r="F76" s="78"/>
      <c r="G76" s="80">
        <v>67</v>
      </c>
      <c r="H76" s="81" t="s">
        <v>278</v>
      </c>
      <c r="I76" s="228" t="s">
        <v>466</v>
      </c>
      <c r="J76" s="374"/>
      <c r="K76" s="374" t="s">
        <v>457</v>
      </c>
      <c r="L76" s="374" t="s">
        <v>458</v>
      </c>
      <c r="M76" s="374">
        <v>1</v>
      </c>
      <c r="N76" s="227" t="s">
        <v>89</v>
      </c>
      <c r="O76" s="227"/>
      <c r="P76" s="227" t="s">
        <v>282</v>
      </c>
      <c r="Q76" s="232" t="s">
        <v>299</v>
      </c>
      <c r="R76" s="230" t="s">
        <v>300</v>
      </c>
      <c r="S76" s="232"/>
      <c r="T76" s="231">
        <v>1</v>
      </c>
      <c r="U76" s="374" t="s">
        <v>464</v>
      </c>
      <c r="V76" s="375">
        <v>43887</v>
      </c>
      <c r="W76" s="375">
        <v>44196</v>
      </c>
      <c r="X76" s="376">
        <v>44196</v>
      </c>
      <c r="Y76" s="247">
        <v>44286</v>
      </c>
      <c r="Z76" s="403"/>
      <c r="AA76" s="2"/>
      <c r="AB76" s="49" t="str">
        <f t="shared" si="101"/>
        <v/>
      </c>
      <c r="AC76" s="50" t="str">
        <f t="shared" ref="AC76:AC84" si="106">(IF(OR($T76="",AB76=""),"",IF(OR($T76=0,AB76=0),0,IF((AB76*100%)/$T76&gt;100%,100%,(AB76*100%)/$T76))))</f>
        <v/>
      </c>
      <c r="AD76" s="51" t="str">
        <f t="shared" ref="AD76:AD84" si="107">IF(AA76="","",IF(AC76&lt;100%, IF(AC76&lt;25%, "ALERTA","EN TERMINO"), IF(AC76=100%, "OK", "EN TERMINO")))</f>
        <v/>
      </c>
      <c r="AE76" s="248" t="s">
        <v>461</v>
      </c>
      <c r="AF76" s="48" t="s">
        <v>288</v>
      </c>
      <c r="AG76" s="1" t="str">
        <f t="shared" si="102"/>
        <v>PENDIENTE</v>
      </c>
      <c r="AH76" s="137" t="s">
        <v>143</v>
      </c>
      <c r="AI76" s="137"/>
      <c r="AJ76" s="137">
        <v>0.5</v>
      </c>
      <c r="AK76" s="134">
        <f t="shared" si="103"/>
        <v>0.5</v>
      </c>
      <c r="AL76" s="130">
        <f t="shared" si="104"/>
        <v>0.5</v>
      </c>
      <c r="AM76" s="119" t="str">
        <f t="shared" si="105"/>
        <v>EN TERMINO</v>
      </c>
      <c r="AN76" s="249" t="s">
        <v>461</v>
      </c>
      <c r="AO76" s="252" t="s">
        <v>289</v>
      </c>
      <c r="AP76" s="1" t="str">
        <f t="shared" si="85"/>
        <v>INCUMPLIDA</v>
      </c>
      <c r="AQ76" s="47">
        <v>44469</v>
      </c>
      <c r="AR76" s="317"/>
      <c r="AS76" s="315">
        <v>0.05</v>
      </c>
      <c r="AT76" s="134">
        <f t="shared" si="78"/>
        <v>0.05</v>
      </c>
      <c r="AU76" s="130">
        <f t="shared" si="79"/>
        <v>0.05</v>
      </c>
      <c r="AV76" s="119" t="str">
        <f t="shared" si="80"/>
        <v>ALERTA</v>
      </c>
      <c r="AW76" s="317" t="s">
        <v>407</v>
      </c>
      <c r="AX76" s="315" t="s">
        <v>288</v>
      </c>
      <c r="AY76" s="1" t="str">
        <f t="shared" si="84"/>
        <v>ATENCIÓN</v>
      </c>
      <c r="AZ76" s="131" t="s">
        <v>292</v>
      </c>
      <c r="BA76" s="143"/>
      <c r="BB76" s="343">
        <v>1</v>
      </c>
      <c r="BC76" s="134">
        <f t="shared" si="98"/>
        <v>1</v>
      </c>
      <c r="BD76" s="135">
        <f t="shared" si="99"/>
        <v>1</v>
      </c>
      <c r="BE76" s="119" t="str">
        <f t="shared" si="100"/>
        <v>OK</v>
      </c>
      <c r="BF76" s="343" t="s">
        <v>467</v>
      </c>
      <c r="BG76" s="137" t="s">
        <v>288</v>
      </c>
      <c r="BH76" s="1" t="str">
        <f t="shared" si="96"/>
        <v>CUMPLIDA</v>
      </c>
      <c r="BI76" s="131"/>
      <c r="BJ76" s="143"/>
      <c r="BK76" s="137"/>
      <c r="BL76" s="134" t="str">
        <f t="shared" si="71"/>
        <v/>
      </c>
      <c r="BM76" s="135" t="str">
        <f t="shared" si="72"/>
        <v/>
      </c>
      <c r="BN76" s="119" t="str">
        <f t="shared" si="73"/>
        <v/>
      </c>
      <c r="BO76" s="143"/>
      <c r="BP76" s="36"/>
      <c r="BQ76" s="1" t="str">
        <f t="shared" si="74"/>
        <v>PENDIENTE</v>
      </c>
      <c r="BR76" s="2"/>
      <c r="BS76" s="2" t="str">
        <f t="shared" si="86"/>
        <v>CERRADO</v>
      </c>
      <c r="BT76" s="36"/>
      <c r="BU76" s="36"/>
      <c r="BV76" s="36"/>
      <c r="BW76" s="36"/>
      <c r="BX76" s="36"/>
      <c r="BY76" s="36"/>
      <c r="BZ76" s="36"/>
      <c r="CA76" s="36"/>
      <c r="CB76" s="36"/>
      <c r="CC76" s="36"/>
      <c r="CD76" s="36"/>
      <c r="CE76" s="36"/>
      <c r="CF76" s="36"/>
      <c r="CG76" s="36"/>
      <c r="CH76" s="36"/>
      <c r="CI76" s="36"/>
      <c r="CJ76" s="36"/>
      <c r="CK76" s="36"/>
      <c r="CL76" s="36"/>
      <c r="CM76" s="36"/>
    </row>
    <row r="77" spans="1:91" s="244" customFormat="1" ht="35.1" customHeight="1">
      <c r="A77" s="78"/>
      <c r="B77" s="78"/>
      <c r="C77" s="79" t="s">
        <v>82</v>
      </c>
      <c r="D77" s="78"/>
      <c r="E77" s="385"/>
      <c r="F77" s="78"/>
      <c r="G77" s="80">
        <v>70</v>
      </c>
      <c r="H77" s="81" t="s">
        <v>278</v>
      </c>
      <c r="I77" s="228" t="s">
        <v>468</v>
      </c>
      <c r="J77" s="374" t="s">
        <v>469</v>
      </c>
      <c r="K77" s="374" t="s">
        <v>470</v>
      </c>
      <c r="L77" s="374" t="s">
        <v>297</v>
      </c>
      <c r="M77" s="228">
        <v>1</v>
      </c>
      <c r="N77" s="227" t="s">
        <v>324</v>
      </c>
      <c r="O77" s="227"/>
      <c r="P77" s="227" t="s">
        <v>282</v>
      </c>
      <c r="Q77" s="232" t="s">
        <v>299</v>
      </c>
      <c r="R77" s="230" t="s">
        <v>300</v>
      </c>
      <c r="S77" s="232"/>
      <c r="T77" s="231">
        <v>1</v>
      </c>
      <c r="U77" s="374" t="s">
        <v>471</v>
      </c>
      <c r="V77" s="375">
        <v>43887</v>
      </c>
      <c r="W77" s="375">
        <v>44196</v>
      </c>
      <c r="X77" s="376">
        <v>44227</v>
      </c>
      <c r="Y77" s="247">
        <v>44286</v>
      </c>
      <c r="Z77" s="403" t="s">
        <v>472</v>
      </c>
      <c r="AA77" s="2"/>
      <c r="AB77" s="49" t="str">
        <f t="shared" si="101"/>
        <v/>
      </c>
      <c r="AC77" s="50" t="str">
        <f t="shared" si="106"/>
        <v/>
      </c>
      <c r="AD77" s="51" t="str">
        <f t="shared" si="107"/>
        <v/>
      </c>
      <c r="AE77" s="248" t="s">
        <v>473</v>
      </c>
      <c r="AF77" s="48" t="s">
        <v>288</v>
      </c>
      <c r="AG77" s="1" t="str">
        <f t="shared" si="102"/>
        <v>PENDIENTE</v>
      </c>
      <c r="AH77" s="137" t="s">
        <v>143</v>
      </c>
      <c r="AI77" s="137"/>
      <c r="AJ77" s="137">
        <v>0.5</v>
      </c>
      <c r="AK77" s="134">
        <f t="shared" si="103"/>
        <v>0.5</v>
      </c>
      <c r="AL77" s="130">
        <f t="shared" si="104"/>
        <v>0.5</v>
      </c>
      <c r="AM77" s="119" t="str">
        <f t="shared" si="105"/>
        <v>EN TERMINO</v>
      </c>
      <c r="AN77" s="249" t="s">
        <v>473</v>
      </c>
      <c r="AO77" s="252" t="s">
        <v>289</v>
      </c>
      <c r="AP77" s="1" t="str">
        <f t="shared" si="85"/>
        <v>INCUMPLIDA</v>
      </c>
      <c r="AQ77" s="47">
        <v>44469</v>
      </c>
      <c r="AR77" s="317"/>
      <c r="AS77" s="315">
        <v>0.05</v>
      </c>
      <c r="AT77" s="134">
        <f t="shared" si="78"/>
        <v>0.05</v>
      </c>
      <c r="AU77" s="130">
        <f t="shared" si="79"/>
        <v>0.05</v>
      </c>
      <c r="AV77" s="119" t="str">
        <f t="shared" si="80"/>
        <v>ALERTA</v>
      </c>
      <c r="AW77" s="317" t="s">
        <v>407</v>
      </c>
      <c r="AX77" s="315" t="s">
        <v>288</v>
      </c>
      <c r="AY77" s="1" t="str">
        <f t="shared" si="84"/>
        <v>ATENCIÓN</v>
      </c>
      <c r="AZ77" s="131" t="s">
        <v>292</v>
      </c>
      <c r="BA77" s="143"/>
      <c r="BB77" s="343">
        <v>1</v>
      </c>
      <c r="BC77" s="134">
        <f t="shared" si="98"/>
        <v>1</v>
      </c>
      <c r="BD77" s="135">
        <f t="shared" si="99"/>
        <v>1</v>
      </c>
      <c r="BE77" s="119" t="str">
        <f t="shared" si="100"/>
        <v>OK</v>
      </c>
      <c r="BF77" s="343" t="s">
        <v>474</v>
      </c>
      <c r="BG77" s="137" t="s">
        <v>288</v>
      </c>
      <c r="BH77" s="1" t="str">
        <f t="shared" si="96"/>
        <v>CUMPLIDA</v>
      </c>
      <c r="BI77" s="131"/>
      <c r="BJ77" s="143"/>
      <c r="BK77" s="137"/>
      <c r="BL77" s="134" t="str">
        <f t="shared" si="71"/>
        <v/>
      </c>
      <c r="BM77" s="135" t="str">
        <f t="shared" si="72"/>
        <v/>
      </c>
      <c r="BN77" s="119" t="str">
        <f t="shared" si="73"/>
        <v/>
      </c>
      <c r="BO77" s="143"/>
      <c r="BP77" s="36"/>
      <c r="BQ77" s="1" t="str">
        <f t="shared" si="74"/>
        <v>PENDIENTE</v>
      </c>
      <c r="BR77" s="2"/>
      <c r="BS77" s="2" t="str">
        <f t="shared" si="86"/>
        <v>CERRADO</v>
      </c>
      <c r="BT77" s="36"/>
      <c r="BU77" s="36"/>
      <c r="BV77" s="36"/>
      <c r="BW77" s="36"/>
      <c r="BX77" s="36"/>
      <c r="BY77" s="36"/>
      <c r="BZ77" s="36"/>
      <c r="CA77" s="36"/>
      <c r="CB77" s="36"/>
      <c r="CC77" s="36"/>
      <c r="CD77" s="36"/>
      <c r="CE77" s="36"/>
      <c r="CF77" s="36"/>
      <c r="CG77" s="36"/>
      <c r="CH77" s="36"/>
      <c r="CI77" s="36"/>
      <c r="CJ77" s="36"/>
      <c r="CK77" s="36"/>
      <c r="CL77" s="36"/>
      <c r="CM77" s="36"/>
    </row>
    <row r="78" spans="1:91" s="244" customFormat="1" ht="35.1" customHeight="1">
      <c r="A78" s="78"/>
      <c r="B78" s="78"/>
      <c r="C78" s="79" t="s">
        <v>82</v>
      </c>
      <c r="D78" s="78"/>
      <c r="E78" s="385"/>
      <c r="F78" s="78"/>
      <c r="G78" s="80">
        <v>71</v>
      </c>
      <c r="H78" s="81" t="s">
        <v>278</v>
      </c>
      <c r="I78" s="228" t="s">
        <v>475</v>
      </c>
      <c r="J78" s="374"/>
      <c r="K78" s="374"/>
      <c r="L78" s="374" t="s">
        <v>297</v>
      </c>
      <c r="M78" s="228">
        <v>1</v>
      </c>
      <c r="N78" s="227" t="s">
        <v>89</v>
      </c>
      <c r="O78" s="227"/>
      <c r="P78" s="227" t="s">
        <v>282</v>
      </c>
      <c r="Q78" s="232" t="s">
        <v>299</v>
      </c>
      <c r="R78" s="230" t="s">
        <v>300</v>
      </c>
      <c r="S78" s="232"/>
      <c r="T78" s="231">
        <v>1</v>
      </c>
      <c r="U78" s="374" t="s">
        <v>476</v>
      </c>
      <c r="V78" s="375">
        <v>43887</v>
      </c>
      <c r="W78" s="375">
        <v>44196</v>
      </c>
      <c r="X78" s="376">
        <v>44196</v>
      </c>
      <c r="Y78" s="247">
        <v>44286</v>
      </c>
      <c r="Z78" s="403"/>
      <c r="AA78" s="2"/>
      <c r="AB78" s="49" t="str">
        <f t="shared" si="101"/>
        <v/>
      </c>
      <c r="AC78" s="50" t="str">
        <f t="shared" si="106"/>
        <v/>
      </c>
      <c r="AD78" s="51" t="str">
        <f t="shared" si="107"/>
        <v/>
      </c>
      <c r="AE78" s="248" t="s">
        <v>473</v>
      </c>
      <c r="AF78" s="48" t="s">
        <v>288</v>
      </c>
      <c r="AG78" s="1" t="str">
        <f t="shared" si="102"/>
        <v>PENDIENTE</v>
      </c>
      <c r="AH78" s="137" t="s">
        <v>143</v>
      </c>
      <c r="AI78" s="137"/>
      <c r="AJ78" s="137">
        <v>0.5</v>
      </c>
      <c r="AK78" s="134">
        <f t="shared" si="103"/>
        <v>0.5</v>
      </c>
      <c r="AL78" s="130">
        <f t="shared" si="104"/>
        <v>0.5</v>
      </c>
      <c r="AM78" s="119" t="str">
        <f t="shared" si="105"/>
        <v>EN TERMINO</v>
      </c>
      <c r="AN78" s="249" t="s">
        <v>473</v>
      </c>
      <c r="AO78" s="252" t="s">
        <v>289</v>
      </c>
      <c r="AP78" s="1" t="str">
        <f t="shared" si="85"/>
        <v>INCUMPLIDA</v>
      </c>
      <c r="AQ78" s="47">
        <v>44469</v>
      </c>
      <c r="AR78" s="317"/>
      <c r="AS78" s="315">
        <v>0.05</v>
      </c>
      <c r="AT78" s="134">
        <f t="shared" si="78"/>
        <v>0.05</v>
      </c>
      <c r="AU78" s="130">
        <f t="shared" si="79"/>
        <v>0.05</v>
      </c>
      <c r="AV78" s="119" t="str">
        <f t="shared" si="80"/>
        <v>ALERTA</v>
      </c>
      <c r="AW78" s="317" t="s">
        <v>407</v>
      </c>
      <c r="AX78" s="315" t="s">
        <v>288</v>
      </c>
      <c r="AY78" s="1" t="str">
        <f t="shared" si="84"/>
        <v>ATENCIÓN</v>
      </c>
      <c r="AZ78" s="131" t="s">
        <v>292</v>
      </c>
      <c r="BA78" s="143"/>
      <c r="BB78" s="343">
        <v>1</v>
      </c>
      <c r="BC78" s="134">
        <f t="shared" si="98"/>
        <v>1</v>
      </c>
      <c r="BD78" s="135">
        <f t="shared" si="99"/>
        <v>1</v>
      </c>
      <c r="BE78" s="119" t="str">
        <f t="shared" si="100"/>
        <v>OK</v>
      </c>
      <c r="BF78" s="343" t="s">
        <v>477</v>
      </c>
      <c r="BG78" s="137" t="s">
        <v>288</v>
      </c>
      <c r="BH78" s="1" t="str">
        <f t="shared" si="96"/>
        <v>CUMPLIDA</v>
      </c>
      <c r="BI78" s="131"/>
      <c r="BJ78" s="143"/>
      <c r="BK78" s="137"/>
      <c r="BL78" s="134" t="str">
        <f t="shared" si="71"/>
        <v/>
      </c>
      <c r="BM78" s="135" t="str">
        <f t="shared" si="72"/>
        <v/>
      </c>
      <c r="BN78" s="119" t="str">
        <f t="shared" si="73"/>
        <v/>
      </c>
      <c r="BO78" s="143"/>
      <c r="BP78" s="36"/>
      <c r="BQ78" s="1" t="str">
        <f t="shared" si="74"/>
        <v>PENDIENTE</v>
      </c>
      <c r="BR78" s="2"/>
      <c r="BS78" s="2" t="str">
        <f t="shared" si="86"/>
        <v>CERRADO</v>
      </c>
      <c r="BT78" s="36"/>
      <c r="BU78" s="36"/>
      <c r="BV78" s="36"/>
      <c r="BW78" s="36"/>
      <c r="BX78" s="36"/>
      <c r="BY78" s="36"/>
      <c r="BZ78" s="36"/>
      <c r="CA78" s="36"/>
      <c r="CB78" s="36"/>
      <c r="CC78" s="36"/>
      <c r="CD78" s="36"/>
      <c r="CE78" s="36"/>
      <c r="CF78" s="36"/>
      <c r="CG78" s="36"/>
      <c r="CH78" s="36"/>
      <c r="CI78" s="36"/>
      <c r="CJ78" s="36"/>
      <c r="CK78" s="36"/>
      <c r="CL78" s="36"/>
      <c r="CM78" s="36"/>
    </row>
    <row r="79" spans="1:91" s="244" customFormat="1" ht="35.1" customHeight="1">
      <c r="A79" s="78"/>
      <c r="B79" s="78"/>
      <c r="C79" s="79" t="s">
        <v>82</v>
      </c>
      <c r="D79" s="78"/>
      <c r="E79" s="385"/>
      <c r="F79" s="78"/>
      <c r="G79" s="80">
        <v>72</v>
      </c>
      <c r="H79" s="81" t="s">
        <v>278</v>
      </c>
      <c r="I79" s="228" t="s">
        <v>478</v>
      </c>
      <c r="J79" s="374"/>
      <c r="K79" s="374"/>
      <c r="L79" s="374" t="s">
        <v>297</v>
      </c>
      <c r="M79" s="228">
        <v>1</v>
      </c>
      <c r="N79" s="227" t="s">
        <v>89</v>
      </c>
      <c r="O79" s="227"/>
      <c r="P79" s="227" t="s">
        <v>282</v>
      </c>
      <c r="Q79" s="232" t="s">
        <v>299</v>
      </c>
      <c r="R79" s="230" t="s">
        <v>300</v>
      </c>
      <c r="S79" s="232"/>
      <c r="T79" s="231">
        <v>1</v>
      </c>
      <c r="U79" s="374" t="s">
        <v>301</v>
      </c>
      <c r="V79" s="375">
        <v>43983</v>
      </c>
      <c r="W79" s="375">
        <v>44196</v>
      </c>
      <c r="X79" s="376">
        <v>44196</v>
      </c>
      <c r="Y79" s="247">
        <v>44286</v>
      </c>
      <c r="Z79" s="403"/>
      <c r="AA79" s="2"/>
      <c r="AB79" s="49" t="str">
        <f t="shared" si="101"/>
        <v/>
      </c>
      <c r="AC79" s="50" t="str">
        <f t="shared" si="106"/>
        <v/>
      </c>
      <c r="AD79" s="51" t="str">
        <f t="shared" si="107"/>
        <v/>
      </c>
      <c r="AE79" s="248" t="s">
        <v>473</v>
      </c>
      <c r="AF79" s="48" t="s">
        <v>288</v>
      </c>
      <c r="AG79" s="1" t="str">
        <f t="shared" si="102"/>
        <v>PENDIENTE</v>
      </c>
      <c r="AH79" s="137" t="s">
        <v>143</v>
      </c>
      <c r="AI79" s="137"/>
      <c r="AJ79" s="137">
        <v>0.5</v>
      </c>
      <c r="AK79" s="134">
        <f t="shared" si="103"/>
        <v>0.5</v>
      </c>
      <c r="AL79" s="130">
        <f t="shared" si="104"/>
        <v>0.5</v>
      </c>
      <c r="AM79" s="119" t="str">
        <f t="shared" si="105"/>
        <v>EN TERMINO</v>
      </c>
      <c r="AN79" s="249" t="s">
        <v>473</v>
      </c>
      <c r="AO79" s="252" t="s">
        <v>289</v>
      </c>
      <c r="AP79" s="1" t="str">
        <f t="shared" si="85"/>
        <v>INCUMPLIDA</v>
      </c>
      <c r="AQ79" s="47">
        <v>44469</v>
      </c>
      <c r="AR79" s="317"/>
      <c r="AS79" s="315">
        <v>0.05</v>
      </c>
      <c r="AT79" s="134">
        <f t="shared" si="78"/>
        <v>0.05</v>
      </c>
      <c r="AU79" s="130">
        <f t="shared" si="79"/>
        <v>0.05</v>
      </c>
      <c r="AV79" s="119" t="str">
        <f t="shared" si="80"/>
        <v>ALERTA</v>
      </c>
      <c r="AW79" s="317" t="s">
        <v>407</v>
      </c>
      <c r="AX79" s="315" t="s">
        <v>288</v>
      </c>
      <c r="AY79" s="1" t="str">
        <f t="shared" si="84"/>
        <v>ATENCIÓN</v>
      </c>
      <c r="AZ79" s="131" t="s">
        <v>292</v>
      </c>
      <c r="BA79" s="143"/>
      <c r="BB79" s="343"/>
      <c r="BC79" s="345"/>
      <c r="BD79" s="345"/>
      <c r="BE79" s="346"/>
      <c r="BF79" s="343" t="s">
        <v>436</v>
      </c>
      <c r="BG79" s="137" t="s">
        <v>288</v>
      </c>
      <c r="BH79" s="1" t="str">
        <f t="shared" ref="BH79:BH84" si="108">IF(BD79=100%,IF(BD79&gt;25%,"CUMPLIDA","PENDIENTE"),IF(BD79&lt;100%,"ATENCIÓN","PENDIENTE"))</f>
        <v>ATENCIÓN</v>
      </c>
      <c r="BI79" s="131">
        <v>44544</v>
      </c>
      <c r="BJ79" s="143"/>
      <c r="BK79" s="137"/>
      <c r="BL79" s="134" t="str">
        <f t="shared" si="71"/>
        <v/>
      </c>
      <c r="BM79" s="135" t="str">
        <f t="shared" si="72"/>
        <v/>
      </c>
      <c r="BN79" s="119" t="str">
        <f t="shared" si="73"/>
        <v/>
      </c>
      <c r="BO79" s="140" t="s">
        <v>294</v>
      </c>
      <c r="BP79" s="36"/>
      <c r="BQ79" s="1" t="str">
        <f t="shared" si="74"/>
        <v>PENDIENTE</v>
      </c>
      <c r="BR79" s="2"/>
      <c r="BS79" s="2" t="str">
        <f t="shared" si="86"/>
        <v>ABIERTO</v>
      </c>
      <c r="BT79" s="36"/>
      <c r="BU79" s="36"/>
      <c r="BV79" s="36"/>
      <c r="BW79" s="36"/>
      <c r="BX79" s="36"/>
      <c r="BY79" s="36"/>
      <c r="BZ79" s="36"/>
      <c r="CA79" s="36"/>
      <c r="CB79" s="36"/>
      <c r="CC79" s="36"/>
      <c r="CD79" s="36"/>
      <c r="CE79" s="36"/>
      <c r="CF79" s="36"/>
      <c r="CG79" s="36"/>
      <c r="CH79" s="36"/>
      <c r="CI79" s="36"/>
      <c r="CJ79" s="36"/>
      <c r="CK79" s="36"/>
      <c r="CL79" s="36"/>
      <c r="CM79" s="36"/>
    </row>
    <row r="80" spans="1:91" s="244" customFormat="1" ht="35.1" customHeight="1">
      <c r="A80" s="78"/>
      <c r="B80" s="78"/>
      <c r="C80" s="79" t="s">
        <v>82</v>
      </c>
      <c r="D80" s="78"/>
      <c r="E80" s="385"/>
      <c r="F80" s="78"/>
      <c r="G80" s="80">
        <v>73</v>
      </c>
      <c r="H80" s="81" t="s">
        <v>278</v>
      </c>
      <c r="I80" s="228" t="s">
        <v>479</v>
      </c>
      <c r="J80" s="374"/>
      <c r="K80" s="374"/>
      <c r="L80" s="374" t="s">
        <v>297</v>
      </c>
      <c r="M80" s="228">
        <v>1</v>
      </c>
      <c r="N80" s="227" t="s">
        <v>89</v>
      </c>
      <c r="O80" s="227"/>
      <c r="P80" s="227" t="s">
        <v>282</v>
      </c>
      <c r="Q80" s="232" t="s">
        <v>299</v>
      </c>
      <c r="R80" s="230" t="s">
        <v>300</v>
      </c>
      <c r="S80" s="232"/>
      <c r="T80" s="231">
        <v>1</v>
      </c>
      <c r="U80" s="374" t="s">
        <v>301</v>
      </c>
      <c r="V80" s="375">
        <v>43887</v>
      </c>
      <c r="W80" s="375">
        <v>44196</v>
      </c>
      <c r="X80" s="376">
        <v>44196</v>
      </c>
      <c r="Y80" s="247">
        <v>44286</v>
      </c>
      <c r="Z80" s="403"/>
      <c r="AA80" s="2"/>
      <c r="AB80" s="49" t="str">
        <f t="shared" si="101"/>
        <v/>
      </c>
      <c r="AC80" s="50" t="str">
        <f t="shared" si="106"/>
        <v/>
      </c>
      <c r="AD80" s="51" t="str">
        <f t="shared" si="107"/>
        <v/>
      </c>
      <c r="AE80" s="248" t="s">
        <v>473</v>
      </c>
      <c r="AF80" s="48" t="s">
        <v>288</v>
      </c>
      <c r="AG80" s="1" t="str">
        <f t="shared" si="102"/>
        <v>PENDIENTE</v>
      </c>
      <c r="AH80" s="137" t="s">
        <v>143</v>
      </c>
      <c r="AI80" s="137"/>
      <c r="AJ80" s="137">
        <v>0.5</v>
      </c>
      <c r="AK80" s="134">
        <f t="shared" si="103"/>
        <v>0.5</v>
      </c>
      <c r="AL80" s="130">
        <f t="shared" si="104"/>
        <v>0.5</v>
      </c>
      <c r="AM80" s="119" t="str">
        <f t="shared" si="105"/>
        <v>EN TERMINO</v>
      </c>
      <c r="AN80" s="249" t="s">
        <v>473</v>
      </c>
      <c r="AO80" s="252" t="s">
        <v>289</v>
      </c>
      <c r="AP80" s="1" t="str">
        <f t="shared" si="85"/>
        <v>INCUMPLIDA</v>
      </c>
      <c r="AQ80" s="47">
        <v>44469</v>
      </c>
      <c r="AR80" s="317"/>
      <c r="AS80" s="315">
        <v>0.05</v>
      </c>
      <c r="AT80" s="134">
        <f t="shared" si="78"/>
        <v>0.05</v>
      </c>
      <c r="AU80" s="130">
        <f t="shared" si="79"/>
        <v>0.05</v>
      </c>
      <c r="AV80" s="119" t="str">
        <f t="shared" si="80"/>
        <v>ALERTA</v>
      </c>
      <c r="AW80" s="317" t="s">
        <v>407</v>
      </c>
      <c r="AX80" s="315" t="s">
        <v>288</v>
      </c>
      <c r="AY80" s="1" t="str">
        <f t="shared" si="84"/>
        <v>ATENCIÓN</v>
      </c>
      <c r="AZ80" s="131" t="s">
        <v>292</v>
      </c>
      <c r="BA80" s="143"/>
      <c r="BB80" s="343"/>
      <c r="BC80" s="345"/>
      <c r="BD80" s="345"/>
      <c r="BE80" s="346"/>
      <c r="BF80" s="343" t="s">
        <v>480</v>
      </c>
      <c r="BG80" s="137" t="s">
        <v>288</v>
      </c>
      <c r="BH80" s="1" t="str">
        <f t="shared" si="108"/>
        <v>ATENCIÓN</v>
      </c>
      <c r="BI80" s="131">
        <v>44544</v>
      </c>
      <c r="BJ80" s="143"/>
      <c r="BK80" s="137"/>
      <c r="BL80" s="134" t="str">
        <f t="shared" si="71"/>
        <v/>
      </c>
      <c r="BM80" s="135" t="str">
        <f t="shared" si="72"/>
        <v/>
      </c>
      <c r="BN80" s="119" t="str">
        <f t="shared" si="73"/>
        <v/>
      </c>
      <c r="BO80" s="140" t="s">
        <v>294</v>
      </c>
      <c r="BP80" s="36"/>
      <c r="BQ80" s="1" t="str">
        <f t="shared" si="74"/>
        <v>PENDIENTE</v>
      </c>
      <c r="BR80" s="2"/>
      <c r="BS80" s="2" t="str">
        <f t="shared" si="86"/>
        <v>ABIERTO</v>
      </c>
      <c r="BT80" s="36"/>
      <c r="BU80" s="36"/>
      <c r="BV80" s="36"/>
      <c r="BW80" s="36"/>
      <c r="BX80" s="36"/>
      <c r="BY80" s="36"/>
      <c r="BZ80" s="36"/>
      <c r="CA80" s="36"/>
      <c r="CB80" s="36"/>
      <c r="CC80" s="36"/>
      <c r="CD80" s="36"/>
      <c r="CE80" s="36"/>
      <c r="CF80" s="36"/>
      <c r="CG80" s="36"/>
      <c r="CH80" s="36"/>
      <c r="CI80" s="36"/>
      <c r="CJ80" s="36"/>
      <c r="CK80" s="36"/>
      <c r="CL80" s="36"/>
      <c r="CM80" s="36"/>
    </row>
    <row r="81" spans="1:91" s="244" customFormat="1" ht="35.1" customHeight="1">
      <c r="A81" s="78"/>
      <c r="B81" s="78"/>
      <c r="C81" s="79" t="s">
        <v>82</v>
      </c>
      <c r="D81" s="78"/>
      <c r="E81" s="385"/>
      <c r="F81" s="78"/>
      <c r="G81" s="80">
        <v>74</v>
      </c>
      <c r="H81" s="81" t="s">
        <v>278</v>
      </c>
      <c r="I81" s="228" t="s">
        <v>481</v>
      </c>
      <c r="J81" s="374"/>
      <c r="K81" s="374"/>
      <c r="L81" s="374" t="s">
        <v>297</v>
      </c>
      <c r="M81" s="228">
        <v>1</v>
      </c>
      <c r="N81" s="227" t="s">
        <v>89</v>
      </c>
      <c r="O81" s="227"/>
      <c r="P81" s="227" t="s">
        <v>282</v>
      </c>
      <c r="Q81" s="232" t="s">
        <v>299</v>
      </c>
      <c r="R81" s="230" t="s">
        <v>300</v>
      </c>
      <c r="S81" s="232"/>
      <c r="T81" s="231">
        <v>1</v>
      </c>
      <c r="U81" s="374" t="s">
        <v>301</v>
      </c>
      <c r="V81" s="375">
        <v>43983</v>
      </c>
      <c r="W81" s="375">
        <v>44196</v>
      </c>
      <c r="X81" s="376">
        <v>44196</v>
      </c>
      <c r="Y81" s="247">
        <v>44286</v>
      </c>
      <c r="Z81" s="403"/>
      <c r="AA81" s="2"/>
      <c r="AB81" s="49" t="str">
        <f t="shared" si="101"/>
        <v/>
      </c>
      <c r="AC81" s="50" t="str">
        <f t="shared" si="106"/>
        <v/>
      </c>
      <c r="AD81" s="51" t="str">
        <f t="shared" si="107"/>
        <v/>
      </c>
      <c r="AE81" s="248" t="s">
        <v>473</v>
      </c>
      <c r="AF81" s="48" t="s">
        <v>288</v>
      </c>
      <c r="AG81" s="1" t="str">
        <f t="shared" si="102"/>
        <v>PENDIENTE</v>
      </c>
      <c r="AH81" s="137" t="s">
        <v>143</v>
      </c>
      <c r="AI81" s="137"/>
      <c r="AJ81" s="137">
        <v>0.5</v>
      </c>
      <c r="AK81" s="134">
        <f t="shared" si="103"/>
        <v>0.5</v>
      </c>
      <c r="AL81" s="130">
        <f t="shared" si="104"/>
        <v>0.5</v>
      </c>
      <c r="AM81" s="119" t="str">
        <f t="shared" si="105"/>
        <v>EN TERMINO</v>
      </c>
      <c r="AN81" s="249" t="s">
        <v>473</v>
      </c>
      <c r="AO81" s="252" t="s">
        <v>289</v>
      </c>
      <c r="AP81" s="1" t="str">
        <f t="shared" si="85"/>
        <v>INCUMPLIDA</v>
      </c>
      <c r="AQ81" s="47">
        <v>44469</v>
      </c>
      <c r="AR81" s="317"/>
      <c r="AS81" s="315">
        <v>0.05</v>
      </c>
      <c r="AT81" s="134">
        <f t="shared" si="78"/>
        <v>0.05</v>
      </c>
      <c r="AU81" s="130">
        <f t="shared" si="79"/>
        <v>0.05</v>
      </c>
      <c r="AV81" s="119" t="str">
        <f t="shared" si="80"/>
        <v>ALERTA</v>
      </c>
      <c r="AW81" s="317" t="s">
        <v>407</v>
      </c>
      <c r="AX81" s="315" t="s">
        <v>288</v>
      </c>
      <c r="AY81" s="1" t="str">
        <f t="shared" si="84"/>
        <v>ATENCIÓN</v>
      </c>
      <c r="AZ81" s="131" t="s">
        <v>292</v>
      </c>
      <c r="BA81" s="143"/>
      <c r="BB81" s="343"/>
      <c r="BC81" s="345"/>
      <c r="BD81" s="345"/>
      <c r="BE81" s="346"/>
      <c r="BF81" s="343" t="s">
        <v>436</v>
      </c>
      <c r="BG81" s="137" t="s">
        <v>288</v>
      </c>
      <c r="BH81" s="1" t="str">
        <f t="shared" si="108"/>
        <v>ATENCIÓN</v>
      </c>
      <c r="BI81" s="131">
        <v>44544</v>
      </c>
      <c r="BJ81" s="143"/>
      <c r="BK81" s="137"/>
      <c r="BL81" s="134" t="str">
        <f t="shared" si="71"/>
        <v/>
      </c>
      <c r="BM81" s="135" t="str">
        <f t="shared" si="72"/>
        <v/>
      </c>
      <c r="BN81" s="119" t="str">
        <f t="shared" si="73"/>
        <v/>
      </c>
      <c r="BO81" s="140" t="s">
        <v>294</v>
      </c>
      <c r="BP81" s="36"/>
      <c r="BQ81" s="1" t="str">
        <f t="shared" si="74"/>
        <v>PENDIENTE</v>
      </c>
      <c r="BR81" s="2"/>
      <c r="BS81" s="2" t="str">
        <f t="shared" si="86"/>
        <v>ABIERTO</v>
      </c>
      <c r="BT81" s="36"/>
      <c r="BU81" s="36"/>
      <c r="BV81" s="36"/>
      <c r="BW81" s="36"/>
      <c r="BX81" s="36"/>
      <c r="BY81" s="36"/>
      <c r="BZ81" s="36"/>
      <c r="CA81" s="36"/>
      <c r="CB81" s="36"/>
      <c r="CC81" s="36"/>
      <c r="CD81" s="36"/>
      <c r="CE81" s="36"/>
      <c r="CF81" s="36"/>
      <c r="CG81" s="36"/>
      <c r="CH81" s="36"/>
      <c r="CI81" s="36"/>
      <c r="CJ81" s="36"/>
      <c r="CK81" s="36"/>
      <c r="CL81" s="36"/>
      <c r="CM81" s="36"/>
    </row>
    <row r="82" spans="1:91" s="244" customFormat="1" ht="35.1" customHeight="1">
      <c r="A82" s="78"/>
      <c r="B82" s="78"/>
      <c r="C82" s="79" t="s">
        <v>82</v>
      </c>
      <c r="D82" s="78"/>
      <c r="E82" s="385"/>
      <c r="F82" s="78"/>
      <c r="G82" s="80">
        <v>75</v>
      </c>
      <c r="H82" s="81" t="s">
        <v>278</v>
      </c>
      <c r="I82" s="228" t="s">
        <v>482</v>
      </c>
      <c r="J82" s="374"/>
      <c r="K82" s="374"/>
      <c r="L82" s="374" t="s">
        <v>297</v>
      </c>
      <c r="M82" s="228">
        <v>1</v>
      </c>
      <c r="N82" s="227" t="s">
        <v>89</v>
      </c>
      <c r="O82" s="227"/>
      <c r="P82" s="227" t="s">
        <v>282</v>
      </c>
      <c r="Q82" s="232" t="s">
        <v>299</v>
      </c>
      <c r="R82" s="230" t="s">
        <v>300</v>
      </c>
      <c r="S82" s="232"/>
      <c r="T82" s="231">
        <v>1</v>
      </c>
      <c r="U82" s="374" t="s">
        <v>301</v>
      </c>
      <c r="V82" s="375">
        <v>43887</v>
      </c>
      <c r="W82" s="375">
        <v>44196</v>
      </c>
      <c r="X82" s="376">
        <v>44196</v>
      </c>
      <c r="Y82" s="247">
        <v>44286</v>
      </c>
      <c r="Z82" s="403"/>
      <c r="AA82" s="2"/>
      <c r="AB82" s="49" t="str">
        <f t="shared" si="101"/>
        <v/>
      </c>
      <c r="AC82" s="50" t="str">
        <f t="shared" si="106"/>
        <v/>
      </c>
      <c r="AD82" s="51" t="str">
        <f t="shared" si="107"/>
        <v/>
      </c>
      <c r="AE82" s="248" t="s">
        <v>473</v>
      </c>
      <c r="AF82" s="48" t="s">
        <v>288</v>
      </c>
      <c r="AG82" s="1" t="str">
        <f t="shared" si="102"/>
        <v>PENDIENTE</v>
      </c>
      <c r="AH82" s="137" t="s">
        <v>143</v>
      </c>
      <c r="AI82" s="137"/>
      <c r="AJ82" s="137">
        <v>0.5</v>
      </c>
      <c r="AK82" s="134">
        <f t="shared" si="103"/>
        <v>0.5</v>
      </c>
      <c r="AL82" s="130">
        <f t="shared" si="104"/>
        <v>0.5</v>
      </c>
      <c r="AM82" s="119" t="str">
        <f t="shared" si="105"/>
        <v>EN TERMINO</v>
      </c>
      <c r="AN82" s="249" t="s">
        <v>473</v>
      </c>
      <c r="AO82" s="252" t="s">
        <v>289</v>
      </c>
      <c r="AP82" s="1" t="str">
        <f t="shared" si="85"/>
        <v>INCUMPLIDA</v>
      </c>
      <c r="AQ82" s="47">
        <v>44469</v>
      </c>
      <c r="AR82" s="317"/>
      <c r="AS82" s="315">
        <v>0.05</v>
      </c>
      <c r="AT82" s="134">
        <f t="shared" si="78"/>
        <v>0.05</v>
      </c>
      <c r="AU82" s="130">
        <f t="shared" si="79"/>
        <v>0.05</v>
      </c>
      <c r="AV82" s="119" t="str">
        <f t="shared" si="80"/>
        <v>ALERTA</v>
      </c>
      <c r="AW82" s="317" t="s">
        <v>407</v>
      </c>
      <c r="AX82" s="315" t="s">
        <v>288</v>
      </c>
      <c r="AY82" s="1" t="str">
        <f t="shared" si="84"/>
        <v>ATENCIÓN</v>
      </c>
      <c r="AZ82" s="131" t="s">
        <v>292</v>
      </c>
      <c r="BA82" s="143"/>
      <c r="BB82" s="343"/>
      <c r="BC82" s="345"/>
      <c r="BD82" s="345"/>
      <c r="BE82" s="346"/>
      <c r="BF82" s="343" t="s">
        <v>436</v>
      </c>
      <c r="BG82" s="137" t="s">
        <v>288</v>
      </c>
      <c r="BH82" s="1" t="str">
        <f t="shared" si="108"/>
        <v>ATENCIÓN</v>
      </c>
      <c r="BI82" s="131">
        <v>44544</v>
      </c>
      <c r="BJ82" s="143"/>
      <c r="BK82" s="137"/>
      <c r="BL82" s="134" t="str">
        <f t="shared" si="71"/>
        <v/>
      </c>
      <c r="BM82" s="135" t="str">
        <f t="shared" si="72"/>
        <v/>
      </c>
      <c r="BN82" s="119" t="str">
        <f t="shared" si="73"/>
        <v/>
      </c>
      <c r="BO82" s="140" t="s">
        <v>294</v>
      </c>
      <c r="BP82" s="36"/>
      <c r="BQ82" s="1" t="str">
        <f t="shared" si="74"/>
        <v>PENDIENTE</v>
      </c>
      <c r="BR82" s="2"/>
      <c r="BS82" s="2" t="str">
        <f t="shared" si="86"/>
        <v>ABIERTO</v>
      </c>
      <c r="BT82" s="36"/>
      <c r="BU82" s="36"/>
      <c r="BV82" s="36"/>
      <c r="BW82" s="36"/>
      <c r="BX82" s="36"/>
      <c r="BY82" s="36"/>
      <c r="BZ82" s="36"/>
      <c r="CA82" s="36"/>
      <c r="CB82" s="36"/>
      <c r="CC82" s="36"/>
      <c r="CD82" s="36"/>
      <c r="CE82" s="36"/>
      <c r="CF82" s="36"/>
      <c r="CG82" s="36"/>
      <c r="CH82" s="36"/>
      <c r="CI82" s="36"/>
      <c r="CJ82" s="36"/>
      <c r="CK82" s="36"/>
      <c r="CL82" s="36"/>
      <c r="CM82" s="36"/>
    </row>
    <row r="83" spans="1:91" s="244" customFormat="1" ht="35.1" customHeight="1">
      <c r="A83" s="78"/>
      <c r="B83" s="78"/>
      <c r="C83" s="79" t="s">
        <v>82</v>
      </c>
      <c r="D83" s="78"/>
      <c r="E83" s="385"/>
      <c r="F83" s="78"/>
      <c r="G83" s="80">
        <v>76</v>
      </c>
      <c r="H83" s="81" t="s">
        <v>278</v>
      </c>
      <c r="I83" s="228" t="s">
        <v>483</v>
      </c>
      <c r="J83" s="374"/>
      <c r="K83" s="374"/>
      <c r="L83" s="374" t="s">
        <v>297</v>
      </c>
      <c r="M83" s="228">
        <v>1</v>
      </c>
      <c r="N83" s="227" t="s">
        <v>89</v>
      </c>
      <c r="O83" s="227"/>
      <c r="P83" s="227" t="s">
        <v>282</v>
      </c>
      <c r="Q83" s="232" t="s">
        <v>299</v>
      </c>
      <c r="R83" s="230" t="s">
        <v>300</v>
      </c>
      <c r="S83" s="232"/>
      <c r="T83" s="231">
        <v>1</v>
      </c>
      <c r="U83" s="374" t="s">
        <v>484</v>
      </c>
      <c r="V83" s="375">
        <v>43887</v>
      </c>
      <c r="W83" s="375">
        <v>44196</v>
      </c>
      <c r="X83" s="376">
        <v>44196</v>
      </c>
      <c r="Y83" s="247">
        <v>44286</v>
      </c>
      <c r="Z83" s="403"/>
      <c r="AA83" s="2"/>
      <c r="AB83" s="49" t="str">
        <f t="shared" si="101"/>
        <v/>
      </c>
      <c r="AC83" s="50" t="str">
        <f t="shared" si="106"/>
        <v/>
      </c>
      <c r="AD83" s="51" t="str">
        <f t="shared" si="107"/>
        <v/>
      </c>
      <c r="AE83" s="248" t="s">
        <v>473</v>
      </c>
      <c r="AF83" s="48" t="s">
        <v>288</v>
      </c>
      <c r="AG83" s="1" t="str">
        <f t="shared" si="102"/>
        <v>PENDIENTE</v>
      </c>
      <c r="AH83" s="137" t="s">
        <v>143</v>
      </c>
      <c r="AI83" s="137"/>
      <c r="AJ83" s="137">
        <v>0.5</v>
      </c>
      <c r="AK83" s="134">
        <f t="shared" si="103"/>
        <v>0.5</v>
      </c>
      <c r="AL83" s="130">
        <f t="shared" si="104"/>
        <v>0.5</v>
      </c>
      <c r="AM83" s="119" t="str">
        <f t="shared" si="105"/>
        <v>EN TERMINO</v>
      </c>
      <c r="AN83" s="249" t="s">
        <v>473</v>
      </c>
      <c r="AO83" s="252" t="s">
        <v>289</v>
      </c>
      <c r="AP83" s="1" t="str">
        <f t="shared" si="85"/>
        <v>INCUMPLIDA</v>
      </c>
      <c r="AQ83" s="47">
        <v>44469</v>
      </c>
      <c r="AR83" s="317"/>
      <c r="AS83" s="315">
        <v>0.05</v>
      </c>
      <c r="AT83" s="134">
        <f t="shared" si="78"/>
        <v>0.05</v>
      </c>
      <c r="AU83" s="130">
        <f t="shared" si="79"/>
        <v>0.05</v>
      </c>
      <c r="AV83" s="119" t="str">
        <f t="shared" si="80"/>
        <v>ALERTA</v>
      </c>
      <c r="AW83" s="317" t="s">
        <v>407</v>
      </c>
      <c r="AX83" s="315" t="s">
        <v>288</v>
      </c>
      <c r="AY83" s="1" t="str">
        <f t="shared" si="84"/>
        <v>ATENCIÓN</v>
      </c>
      <c r="AZ83" s="131" t="s">
        <v>292</v>
      </c>
      <c r="BA83" s="143"/>
      <c r="BB83" s="343"/>
      <c r="BC83" s="345"/>
      <c r="BD83" s="345"/>
      <c r="BE83" s="346"/>
      <c r="BF83" s="343" t="s">
        <v>436</v>
      </c>
      <c r="BG83" s="137" t="s">
        <v>288</v>
      </c>
      <c r="BH83" s="1" t="str">
        <f t="shared" si="108"/>
        <v>ATENCIÓN</v>
      </c>
      <c r="BI83" s="131">
        <v>44544</v>
      </c>
      <c r="BJ83" s="143"/>
      <c r="BK83" s="137"/>
      <c r="BL83" s="134" t="str">
        <f t="shared" si="71"/>
        <v/>
      </c>
      <c r="BM83" s="135" t="str">
        <f t="shared" si="72"/>
        <v/>
      </c>
      <c r="BN83" s="119" t="str">
        <f t="shared" si="73"/>
        <v/>
      </c>
      <c r="BO83" s="140" t="s">
        <v>294</v>
      </c>
      <c r="BP83" s="36"/>
      <c r="BQ83" s="1" t="str">
        <f t="shared" si="74"/>
        <v>PENDIENTE</v>
      </c>
      <c r="BR83" s="2"/>
      <c r="BS83" s="2" t="str">
        <f t="shared" si="86"/>
        <v>ABIERTO</v>
      </c>
      <c r="BT83" s="36"/>
      <c r="BU83" s="36"/>
      <c r="BV83" s="36"/>
      <c r="BW83" s="36"/>
      <c r="BX83" s="36"/>
      <c r="BY83" s="36"/>
      <c r="BZ83" s="36"/>
      <c r="CA83" s="36"/>
      <c r="CB83" s="36"/>
      <c r="CC83" s="36"/>
      <c r="CD83" s="36"/>
      <c r="CE83" s="36"/>
      <c r="CF83" s="36"/>
      <c r="CG83" s="36"/>
      <c r="CH83" s="36"/>
      <c r="CI83" s="36"/>
      <c r="CJ83" s="36"/>
      <c r="CK83" s="36"/>
      <c r="CL83" s="36"/>
      <c r="CM83" s="36"/>
    </row>
    <row r="84" spans="1:91" s="244" customFormat="1" ht="35.1" customHeight="1">
      <c r="A84" s="78"/>
      <c r="B84" s="78"/>
      <c r="C84" s="79" t="s">
        <v>82</v>
      </c>
      <c r="D84" s="78"/>
      <c r="E84" s="385"/>
      <c r="F84" s="78"/>
      <c r="G84" s="80">
        <v>78</v>
      </c>
      <c r="H84" s="81" t="s">
        <v>278</v>
      </c>
      <c r="I84" s="228" t="s">
        <v>485</v>
      </c>
      <c r="J84" s="232" t="s">
        <v>486</v>
      </c>
      <c r="K84" s="232" t="s">
        <v>487</v>
      </c>
      <c r="L84" s="232" t="s">
        <v>488</v>
      </c>
      <c r="M84" s="229">
        <v>1</v>
      </c>
      <c r="N84" s="227" t="s">
        <v>324</v>
      </c>
      <c r="O84" s="227"/>
      <c r="P84" s="227" t="s">
        <v>282</v>
      </c>
      <c r="Q84" s="232" t="s">
        <v>299</v>
      </c>
      <c r="R84" s="230" t="s">
        <v>300</v>
      </c>
      <c r="S84" s="232"/>
      <c r="T84" s="231">
        <v>1</v>
      </c>
      <c r="U84" s="232" t="s">
        <v>489</v>
      </c>
      <c r="V84" s="234">
        <v>43887</v>
      </c>
      <c r="W84" s="234">
        <v>44196</v>
      </c>
      <c r="X84" s="246">
        <v>44227</v>
      </c>
      <c r="Y84" s="247">
        <v>44286</v>
      </c>
      <c r="Z84" s="137" t="s">
        <v>490</v>
      </c>
      <c r="AA84" s="2"/>
      <c r="AB84" s="49" t="str">
        <f t="shared" si="101"/>
        <v/>
      </c>
      <c r="AC84" s="50" t="str">
        <f t="shared" si="106"/>
        <v/>
      </c>
      <c r="AD84" s="51" t="str">
        <f t="shared" si="107"/>
        <v/>
      </c>
      <c r="AE84" s="248" t="s">
        <v>491</v>
      </c>
      <c r="AF84" s="48" t="s">
        <v>288</v>
      </c>
      <c r="AG84" s="1" t="str">
        <f t="shared" si="102"/>
        <v>PENDIENTE</v>
      </c>
      <c r="AH84" s="137" t="s">
        <v>143</v>
      </c>
      <c r="AI84" s="137"/>
      <c r="AJ84" s="137">
        <v>0.5</v>
      </c>
      <c r="AK84" s="134">
        <f t="shared" si="103"/>
        <v>0.5</v>
      </c>
      <c r="AL84" s="130">
        <f t="shared" si="104"/>
        <v>0.5</v>
      </c>
      <c r="AM84" s="119" t="str">
        <f t="shared" si="105"/>
        <v>EN TERMINO</v>
      </c>
      <c r="AN84" s="249" t="s">
        <v>491</v>
      </c>
      <c r="AO84" s="252" t="s">
        <v>289</v>
      </c>
      <c r="AP84" s="1" t="str">
        <f t="shared" si="85"/>
        <v>INCUMPLIDA</v>
      </c>
      <c r="AQ84" s="47">
        <v>44469</v>
      </c>
      <c r="AR84" s="316"/>
      <c r="AS84" s="315">
        <v>0.05</v>
      </c>
      <c r="AT84" s="134">
        <f t="shared" si="78"/>
        <v>0.05</v>
      </c>
      <c r="AU84" s="130">
        <f t="shared" si="79"/>
        <v>0.05</v>
      </c>
      <c r="AV84" s="119" t="str">
        <f t="shared" si="80"/>
        <v>ALERTA</v>
      </c>
      <c r="AW84" s="316" t="s">
        <v>492</v>
      </c>
      <c r="AX84" s="315" t="s">
        <v>288</v>
      </c>
      <c r="AY84" s="1" t="str">
        <f t="shared" si="84"/>
        <v>ATENCIÓN</v>
      </c>
      <c r="AZ84" s="131" t="s">
        <v>292</v>
      </c>
      <c r="BA84" s="143"/>
      <c r="BB84" s="343"/>
      <c r="BC84" s="345"/>
      <c r="BD84" s="345"/>
      <c r="BE84" s="346"/>
      <c r="BF84" s="343" t="s">
        <v>436</v>
      </c>
      <c r="BG84" s="137" t="s">
        <v>288</v>
      </c>
      <c r="BH84" s="1" t="str">
        <f t="shared" si="108"/>
        <v>ATENCIÓN</v>
      </c>
      <c r="BI84" s="131">
        <v>44544</v>
      </c>
      <c r="BJ84" s="143"/>
      <c r="BK84" s="137"/>
      <c r="BL84" s="134" t="str">
        <f t="shared" si="71"/>
        <v/>
      </c>
      <c r="BM84" s="135" t="str">
        <f t="shared" si="72"/>
        <v/>
      </c>
      <c r="BN84" s="119" t="str">
        <f t="shared" si="73"/>
        <v/>
      </c>
      <c r="BO84" s="140" t="s">
        <v>294</v>
      </c>
      <c r="BP84" s="36"/>
      <c r="BQ84" s="1" t="str">
        <f t="shared" si="74"/>
        <v>PENDIENTE</v>
      </c>
      <c r="BR84" s="2"/>
      <c r="BS84" s="2" t="str">
        <f t="shared" si="86"/>
        <v>ABIERTO</v>
      </c>
      <c r="BT84" s="36"/>
      <c r="BU84" s="36"/>
      <c r="BV84" s="36"/>
      <c r="BW84" s="36"/>
      <c r="BX84" s="36"/>
      <c r="BY84" s="36"/>
      <c r="BZ84" s="36"/>
      <c r="CA84" s="36"/>
      <c r="CB84" s="36"/>
      <c r="CC84" s="36"/>
      <c r="CD84" s="36"/>
      <c r="CE84" s="36"/>
      <c r="CF84" s="36"/>
      <c r="CG84" s="36"/>
      <c r="CH84" s="36"/>
      <c r="CI84" s="36"/>
      <c r="CJ84" s="36"/>
      <c r="CK84" s="36"/>
      <c r="CL84" s="36"/>
      <c r="CM84" s="36"/>
    </row>
    <row r="85" spans="1:91" ht="35.1" customHeight="1">
      <c r="A85" s="82"/>
      <c r="B85" s="82"/>
      <c r="C85" s="83" t="s">
        <v>82</v>
      </c>
      <c r="D85" s="82"/>
      <c r="E85" s="387" t="s">
        <v>493</v>
      </c>
      <c r="F85" s="82"/>
      <c r="G85" s="82">
        <v>1</v>
      </c>
      <c r="H85" s="84" t="s">
        <v>494</v>
      </c>
      <c r="I85" s="85" t="s">
        <v>495</v>
      </c>
      <c r="J85" s="82"/>
      <c r="K85" s="83" t="s">
        <v>496</v>
      </c>
      <c r="L85" s="83"/>
      <c r="M85" s="82">
        <v>1</v>
      </c>
      <c r="N85" s="83" t="s">
        <v>89</v>
      </c>
      <c r="O85" s="83" t="str">
        <f>IF(H85="","",VLOOKUP(H85,'[1]Procedimientos Publicar'!$C$6:$E$85,3,FALSE))</f>
        <v>SECRETARIA GENERAL</v>
      </c>
      <c r="P85" s="83" t="s">
        <v>497</v>
      </c>
      <c r="Q85" s="82"/>
      <c r="R85" s="82"/>
      <c r="S85" s="82"/>
      <c r="T85" s="86">
        <v>1</v>
      </c>
      <c r="U85" s="82"/>
      <c r="V85" s="82"/>
      <c r="W85" s="87" t="s">
        <v>498</v>
      </c>
      <c r="X85" s="87"/>
      <c r="Y85" s="47">
        <v>44286</v>
      </c>
      <c r="Z85" s="83" t="s">
        <v>499</v>
      </c>
      <c r="AA85" s="36">
        <v>0.5</v>
      </c>
      <c r="AB85" s="134">
        <f>(IF(AA85="","",IF(OR($M85=0,$M85="",$Y85=""),"",AA85/$M85)))</f>
        <v>0.5</v>
      </c>
      <c r="AC85" s="135">
        <f t="shared" ref="AC85:AC118" si="109">(IF(OR($T85="",AB85=""),"",IF(OR($T85=0,AB85=0),0,IF((AB85*100%)/$T85&gt;100%,100%,(AB85*100%)/$T85))))</f>
        <v>0.5</v>
      </c>
      <c r="AD85" s="119" t="str">
        <f t="shared" ref="AD85:AD118" si="110">IF(AA85="","",IF(AC85&lt;100%, IF(AC85&lt;25%, "ALERTA","EN TERMINO"), IF(AC85=100%, "OK", "EN TERMINO")))</f>
        <v>EN TERMINO</v>
      </c>
      <c r="AE85" s="140" t="s">
        <v>500</v>
      </c>
      <c r="AF85" s="141"/>
      <c r="AG85" s="1" t="str">
        <f t="shared" ref="AG85:AG118" si="111">IF(AC85=100%,IF(AC85&gt;0.01%,"CUMPLIDA","PENDIENTE"),IF(AC85&lt;0%,"INCUMPLIDA","PENDIENTE"))</f>
        <v>PENDIENTE</v>
      </c>
      <c r="AH85" s="129">
        <v>44377</v>
      </c>
      <c r="AI85" s="201" t="s">
        <v>501</v>
      </c>
      <c r="AJ85" s="2">
        <v>0</v>
      </c>
      <c r="AK85" s="49">
        <f>(IF(AJ85="","",IF(OR($M85=0,$M85="",$Y85=""),"",AJ85/$M85)))</f>
        <v>0</v>
      </c>
      <c r="AL85" s="50">
        <f>(IF(OR($T85="",AK85=""),"",IF(OR($T85=0,AK85=0),0,IF((AK85*100%)/$T85&gt;100%,100%,(AK85*100%)/$T85))))</f>
        <v>0</v>
      </c>
      <c r="AM85" s="51" t="str">
        <f>IF(AJ85="","",IF(AL85&lt;100%, IF(AL85&lt;25%, "ALERTA","EN TERMINO"), IF(AL85=100%, "OK", "EN TERMINO")))</f>
        <v>ALERTA</v>
      </c>
      <c r="AN85" s="140" t="s">
        <v>502</v>
      </c>
      <c r="AO85" s="202" t="s">
        <v>165</v>
      </c>
      <c r="AP85" s="175" t="str">
        <f t="shared" ref="AP85:AP86" si="112">IF(AL85=100%,IF(AL85&gt;25%,"CUMPLIDA","PENDIENTE"),IF(AL85&lt;50%,"ATENCIÓN","PENDIENTE"))</f>
        <v>ATENCIÓN</v>
      </c>
      <c r="AQ85" s="131">
        <v>44469</v>
      </c>
      <c r="AR85" s="143" t="s">
        <v>503</v>
      </c>
      <c r="AS85" s="2">
        <v>0</v>
      </c>
      <c r="AT85" s="132">
        <f t="shared" ref="AT85:AT108" si="113">(IF(AS85="","",IF(OR($M85=0,$M85="",AQ85=""),"",AS85/$M85)))</f>
        <v>0</v>
      </c>
      <c r="AU85" s="133">
        <f t="shared" ref="AU85:AU108" si="114">(IF(OR($T85="",AT85=""),"",IF(OR($T85=0,AT85=0),0,IF((AT85*100%)/$T85&gt;100%,100%,(AT85*100%)/$T85))))</f>
        <v>0</v>
      </c>
      <c r="AV85" s="119" t="str">
        <f t="shared" ref="AV85:AV92" si="115">IF(AS85="","",IF(AU85&lt;100%, IF(AU85&lt;75%, "ALERTA","EN TERMINO"), IF(AU85=100%, "OK", "EN TERMINO")))</f>
        <v>ALERTA</v>
      </c>
      <c r="AW85" s="143" t="s">
        <v>504</v>
      </c>
      <c r="AX85" s="2" t="s">
        <v>505</v>
      </c>
      <c r="AY85" s="1" t="str">
        <f>IF(AU85=100%,IF(AU85&gt;75%,"CUMPLIDA","PENDIENTE"),IF(AU85&lt;75%,"ATENCIÓN","PENDIENTE"))</f>
        <v>ATENCIÓN</v>
      </c>
      <c r="AZ85" s="131">
        <v>44522</v>
      </c>
      <c r="BA85" s="143" t="s">
        <v>506</v>
      </c>
      <c r="BB85" s="2">
        <v>0.5</v>
      </c>
      <c r="BC85" s="134">
        <f>(IF(BB85="","",IF(OR($M85=0,$M85="",AZ85=""),"",BB85/$M85)))</f>
        <v>0.5</v>
      </c>
      <c r="BD85" s="135">
        <f t="shared" ref="BD85:BD126" si="116">(IF(OR($T85="",BC85=""),"",IF(OR($T85=0,BC85=0),0,IF((BC85*100%)/$T85&gt;100%,100%,(BC85*100%)/$T85))))</f>
        <v>0.5</v>
      </c>
      <c r="BE85" s="119" t="str">
        <f>IF(BB85="","",IF(BD85&lt;100%, IF(BD85&lt;100%, "ALERTA","EN TERMINO"), IF(BD85=100%, "OK", "EN TERMINO")))</f>
        <v>ALERTA</v>
      </c>
      <c r="BF85" s="143" t="s">
        <v>507</v>
      </c>
      <c r="BG85" s="143" t="s">
        <v>508</v>
      </c>
      <c r="BH85" s="1" t="str">
        <f>IF(BD85=100%,IF(BD85&gt;75%,"CUMPLIDA","PENDIENTE"),IF(BD85&lt;75%,"ATENCIÓN","PENDIENTE"))</f>
        <v>ATENCIÓN</v>
      </c>
      <c r="BI85" s="131">
        <v>44522</v>
      </c>
      <c r="BJ85" s="140" t="s">
        <v>509</v>
      </c>
      <c r="BK85" s="2">
        <v>0.5</v>
      </c>
      <c r="BL85" s="134">
        <f>(IF(BK85="","",IF(OR($M85=0,$M85="",BI85=""),"",BK85/$M85)))</f>
        <v>0.5</v>
      </c>
      <c r="BM85" s="135">
        <f t="shared" si="72"/>
        <v>0.5</v>
      </c>
      <c r="BN85" s="119" t="str">
        <f>IF(BK85="","",IF(BM85&lt;100%, IF(BM85&lt;100%, "ALERTA","EN TERMINO"), IF(BM85=100%, "OK", "EN TERMINO")))</f>
        <v>ALERTA</v>
      </c>
      <c r="BO85" s="140" t="s">
        <v>510</v>
      </c>
      <c r="BP85" s="143" t="s">
        <v>98</v>
      </c>
      <c r="BQ85" s="1" t="str">
        <f>IF(BM85=100%,IF(BM85&gt;75%,"CUMPLIDA","PENDIENTE"),IF(BM85&lt;75%,"ATENCIÓN","PENDIENTE"))</f>
        <v>ATENCIÓN</v>
      </c>
      <c r="BR85" s="2"/>
      <c r="BS85" s="2" t="str">
        <f>IF(BH85="CUMPLIDA","CERRADO","ABIERTO")</f>
        <v>ABIERTO</v>
      </c>
    </row>
    <row r="86" spans="1:91" ht="35.1" customHeight="1">
      <c r="A86" s="82"/>
      <c r="B86" s="82"/>
      <c r="C86" s="83" t="s">
        <v>82</v>
      </c>
      <c r="D86" s="82"/>
      <c r="E86" s="387"/>
      <c r="F86" s="82"/>
      <c r="G86" s="82">
        <v>3</v>
      </c>
      <c r="H86" s="84" t="s">
        <v>494</v>
      </c>
      <c r="I86" s="85" t="s">
        <v>511</v>
      </c>
      <c r="J86" s="82"/>
      <c r="K86" s="83" t="s">
        <v>512</v>
      </c>
      <c r="L86" s="83"/>
      <c r="M86" s="82">
        <v>2</v>
      </c>
      <c r="N86" s="83" t="s">
        <v>89</v>
      </c>
      <c r="O86" s="83" t="str">
        <f>IF(H86="","",VLOOKUP(H86,'[1]Procedimientos Publicar'!$C$6:$E$85,3,FALSE))</f>
        <v>SECRETARIA GENERAL</v>
      </c>
      <c r="P86" s="83" t="s">
        <v>497</v>
      </c>
      <c r="Q86" s="82"/>
      <c r="R86" s="82"/>
      <c r="S86" s="82"/>
      <c r="T86" s="86">
        <v>1</v>
      </c>
      <c r="U86" s="82"/>
      <c r="V86" s="82"/>
      <c r="W86" s="87" t="s">
        <v>498</v>
      </c>
      <c r="X86" s="87"/>
      <c r="Y86" s="47">
        <v>44286</v>
      </c>
      <c r="Z86" s="160" t="s">
        <v>513</v>
      </c>
      <c r="AA86" s="36">
        <v>1</v>
      </c>
      <c r="AB86" s="134">
        <f t="shared" ref="AB86:AB114" si="117">(IF(AA86="","",IF(OR($M86=0,$M86="",$Y86=""),"",AA86/$M86)))</f>
        <v>0.5</v>
      </c>
      <c r="AC86" s="135">
        <f t="shared" si="109"/>
        <v>0.5</v>
      </c>
      <c r="AD86" s="119" t="str">
        <f t="shared" si="110"/>
        <v>EN TERMINO</v>
      </c>
      <c r="AE86" s="140" t="s">
        <v>500</v>
      </c>
      <c r="AF86" s="141"/>
      <c r="AG86" s="1" t="str">
        <f t="shared" si="111"/>
        <v>PENDIENTE</v>
      </c>
      <c r="AH86" s="129">
        <v>44377</v>
      </c>
      <c r="AI86" s="201" t="s">
        <v>514</v>
      </c>
      <c r="AJ86" s="2">
        <v>1.5</v>
      </c>
      <c r="AK86" s="49">
        <f t="shared" ref="AK86:AK92" si="118">(IF(AJ86="","",IF(OR($M86=0,$M86="",$Y86=""),"",AJ86/$M86)))</f>
        <v>0.75</v>
      </c>
      <c r="AL86" s="50">
        <f t="shared" ref="AL86:AL92" si="119">(IF(OR($T86="",AK86=""),"",IF(OR($T86=0,AK86=0),0,IF((AK86*100%)/$T86&gt;100%,100%,(AK86*100%)/$T86))))</f>
        <v>0.75</v>
      </c>
      <c r="AM86" s="51" t="str">
        <f t="shared" ref="AM86:AM92" si="120">IF(AJ86="","",IF(AL86&lt;100%, IF(AL86&lt;25%, "ALERTA","EN TERMINO"), IF(AL86=100%, "OK", "EN TERMINO")))</f>
        <v>EN TERMINO</v>
      </c>
      <c r="AN86" s="140" t="s">
        <v>515</v>
      </c>
      <c r="AO86" s="202" t="s">
        <v>165</v>
      </c>
      <c r="AP86" s="175" t="str">
        <f t="shared" si="112"/>
        <v>PENDIENTE</v>
      </c>
      <c r="AQ86" s="131">
        <v>44469</v>
      </c>
      <c r="AR86" s="143" t="s">
        <v>516</v>
      </c>
      <c r="AS86" s="2">
        <v>1.5</v>
      </c>
      <c r="AT86" s="132">
        <f t="shared" si="113"/>
        <v>0.75</v>
      </c>
      <c r="AU86" s="133">
        <f t="shared" si="114"/>
        <v>0.75</v>
      </c>
      <c r="AV86" s="119" t="str">
        <f t="shared" si="115"/>
        <v>EN TERMINO</v>
      </c>
      <c r="AW86" s="143" t="s">
        <v>517</v>
      </c>
      <c r="AX86" s="2" t="s">
        <v>505</v>
      </c>
      <c r="AY86" s="1" t="str">
        <f t="shared" ref="AY86:AY90" si="121">IF(AU86=100%,IF(AU86&gt;75%,"CUMPLIDA","PENDIENTE"),IF(AU86&lt;75%,"ATENCIÓN","PENDIENTE"))</f>
        <v>PENDIENTE</v>
      </c>
      <c r="AZ86" s="131">
        <f>+AZ85</f>
        <v>44522</v>
      </c>
      <c r="BA86" s="143" t="s">
        <v>518</v>
      </c>
      <c r="BB86" s="2">
        <v>1.5</v>
      </c>
      <c r="BC86" s="134">
        <f t="shared" ref="BC86:BC92" si="122">(IF(BB86="","",IF(OR($M86=0,$M86="",AZ86=""),"",BB86/$M86)))</f>
        <v>0.75</v>
      </c>
      <c r="BD86" s="135">
        <f t="shared" si="116"/>
        <v>0.75</v>
      </c>
      <c r="BE86" s="119" t="str">
        <f t="shared" ref="BE86:BE92" si="123">IF(BB86="","",IF(BD86&lt;100%, IF(BD86&lt;100%, "ALERTA","EN TERMINO"), IF(BD86=100%, "OK", "EN TERMINO")))</f>
        <v>ALERTA</v>
      </c>
      <c r="BF86" s="143" t="s">
        <v>519</v>
      </c>
      <c r="BG86" s="143" t="s">
        <v>508</v>
      </c>
      <c r="BH86" s="1" t="str">
        <f t="shared" ref="BH86:BH92" si="124">IF(BD86=100%,IF(BD86&gt;75%,"CUMPLIDA","PENDIENTE"),IF(BD86&lt;75%,"INCUMPLIDA","PENDIENTE"))</f>
        <v>PENDIENTE</v>
      </c>
      <c r="BI86" s="131">
        <f>+BI85</f>
        <v>44522</v>
      </c>
      <c r="BJ86" s="140" t="s">
        <v>520</v>
      </c>
      <c r="BK86" s="2">
        <v>1.5</v>
      </c>
      <c r="BL86" s="134">
        <f t="shared" ref="BL86:BL92" si="125">(IF(BK86="","",IF(OR($M86=0,$M86="",BI86=""),"",BK86/$M86)))</f>
        <v>0.75</v>
      </c>
      <c r="BM86" s="135">
        <f t="shared" si="72"/>
        <v>0.75</v>
      </c>
      <c r="BN86" s="119" t="str">
        <f t="shared" ref="BN86:BN92" si="126">IF(BK86="","",IF(BM86&lt;100%, IF(BM86&lt;100%, "ALERTA","EN TERMINO"), IF(BM86=100%, "OK", "EN TERMINO")))</f>
        <v>ALERTA</v>
      </c>
      <c r="BO86" s="140" t="s">
        <v>521</v>
      </c>
      <c r="BP86" s="143" t="s">
        <v>98</v>
      </c>
      <c r="BQ86" s="1" t="str">
        <f t="shared" ref="BQ86:BQ92" si="127">IF(BM86=100%,IF(BM86&gt;75%,"CUMPLIDA","PENDIENTE"),IF(BM86&lt;75%,"INCUMPLIDA","PENDIENTE"))</f>
        <v>PENDIENTE</v>
      </c>
      <c r="BR86" s="2"/>
      <c r="BS86" s="2" t="str">
        <f t="shared" ref="BS86:BS92" si="128">IF(BH86="CUMPLIDA","CERRADO","ABIERTO")</f>
        <v>ABIERTO</v>
      </c>
    </row>
    <row r="87" spans="1:91" ht="35.1" customHeight="1">
      <c r="A87" s="82"/>
      <c r="B87" s="82"/>
      <c r="C87" s="83" t="s">
        <v>82</v>
      </c>
      <c r="D87" s="82"/>
      <c r="E87" s="387"/>
      <c r="F87" s="82"/>
      <c r="G87" s="82">
        <v>4</v>
      </c>
      <c r="H87" s="84" t="s">
        <v>494</v>
      </c>
      <c r="I87" s="85" t="s">
        <v>522</v>
      </c>
      <c r="J87" s="82"/>
      <c r="K87" s="83" t="s">
        <v>523</v>
      </c>
      <c r="L87" s="83"/>
      <c r="M87" s="82">
        <v>4</v>
      </c>
      <c r="N87" s="83" t="s">
        <v>89</v>
      </c>
      <c r="O87" s="83" t="str">
        <f>IF(H87="","",VLOOKUP(H87,'[1]Procedimientos Publicar'!$C$6:$E$85,3,FALSE))</f>
        <v>SECRETARIA GENERAL</v>
      </c>
      <c r="P87" s="83" t="s">
        <v>497</v>
      </c>
      <c r="Q87" s="82"/>
      <c r="R87" s="82"/>
      <c r="S87" s="82"/>
      <c r="T87" s="86">
        <v>1</v>
      </c>
      <c r="U87" s="82"/>
      <c r="V87" s="82"/>
      <c r="W87" s="87" t="s">
        <v>498</v>
      </c>
      <c r="X87" s="87"/>
      <c r="Y87" s="47">
        <v>44286</v>
      </c>
      <c r="Z87" s="83" t="s">
        <v>524</v>
      </c>
      <c r="AB87" s="134" t="str">
        <f t="shared" si="117"/>
        <v/>
      </c>
      <c r="AC87" s="135" t="str">
        <f t="shared" si="109"/>
        <v/>
      </c>
      <c r="AD87" s="119" t="str">
        <f t="shared" si="110"/>
        <v/>
      </c>
      <c r="AE87" s="140" t="s">
        <v>500</v>
      </c>
      <c r="AF87" s="141"/>
      <c r="AG87" s="1" t="str">
        <f t="shared" si="111"/>
        <v>PENDIENTE</v>
      </c>
      <c r="AH87" s="129">
        <v>44377</v>
      </c>
      <c r="AI87" s="201" t="s">
        <v>525</v>
      </c>
      <c r="AJ87" s="134">
        <v>1</v>
      </c>
      <c r="AK87" s="49">
        <f t="shared" si="118"/>
        <v>0.25</v>
      </c>
      <c r="AL87" s="50">
        <f t="shared" si="119"/>
        <v>0.25</v>
      </c>
      <c r="AM87" s="51" t="str">
        <f t="shared" si="120"/>
        <v>EN TERMINO</v>
      </c>
      <c r="AN87" s="157" t="s">
        <v>526</v>
      </c>
      <c r="AO87" s="2" t="s">
        <v>165</v>
      </c>
      <c r="AP87" s="175" t="str">
        <f>IF(AL87=100%,IF(AL87&gt;25%,"CUMPLIDA","PENDIENTE"),IF(AL87&lt;50%,"ATENCIÓN","PENDIENTE"))</f>
        <v>ATENCIÓN</v>
      </c>
      <c r="AQ87" s="131">
        <v>44469</v>
      </c>
      <c r="AR87" s="143" t="s">
        <v>527</v>
      </c>
      <c r="AS87" s="2">
        <v>2</v>
      </c>
      <c r="AT87" s="132">
        <f t="shared" si="113"/>
        <v>0.5</v>
      </c>
      <c r="AU87" s="133">
        <f t="shared" si="114"/>
        <v>0.5</v>
      </c>
      <c r="AV87" s="119" t="str">
        <f t="shared" si="115"/>
        <v>ALERTA</v>
      </c>
      <c r="AW87" s="143" t="s">
        <v>528</v>
      </c>
      <c r="AX87" s="2" t="s">
        <v>505</v>
      </c>
      <c r="AY87" s="1" t="str">
        <f t="shared" si="121"/>
        <v>ATENCIÓN</v>
      </c>
      <c r="AZ87" s="131">
        <f t="shared" ref="AZ87:AZ92" si="129">+AZ86</f>
        <v>44522</v>
      </c>
      <c r="BA87" s="143" t="s">
        <v>529</v>
      </c>
      <c r="BB87" s="2">
        <v>3</v>
      </c>
      <c r="BC87" s="134">
        <f t="shared" si="122"/>
        <v>0.75</v>
      </c>
      <c r="BD87" s="135">
        <f t="shared" si="116"/>
        <v>0.75</v>
      </c>
      <c r="BE87" s="119" t="str">
        <f t="shared" si="123"/>
        <v>ALERTA</v>
      </c>
      <c r="BF87" s="143" t="s">
        <v>530</v>
      </c>
      <c r="BG87" s="143" t="s">
        <v>508</v>
      </c>
      <c r="BH87" s="1" t="str">
        <f t="shared" si="124"/>
        <v>PENDIENTE</v>
      </c>
      <c r="BI87" s="131">
        <f t="shared" ref="BI87:BI92" si="130">+BI86</f>
        <v>44522</v>
      </c>
      <c r="BJ87" s="143" t="s">
        <v>529</v>
      </c>
      <c r="BK87" s="2">
        <v>4</v>
      </c>
      <c r="BL87" s="134">
        <f t="shared" si="125"/>
        <v>1</v>
      </c>
      <c r="BM87" s="135">
        <f t="shared" si="72"/>
        <v>1</v>
      </c>
      <c r="BN87" s="119" t="str">
        <f t="shared" si="126"/>
        <v>OK</v>
      </c>
      <c r="BO87" s="319" t="s">
        <v>531</v>
      </c>
      <c r="BP87" s="143" t="s">
        <v>98</v>
      </c>
      <c r="BQ87" s="1" t="str">
        <f t="shared" si="127"/>
        <v>CUMPLIDA</v>
      </c>
      <c r="BR87" s="2"/>
      <c r="BS87" s="2" t="str">
        <f t="shared" si="128"/>
        <v>ABIERTO</v>
      </c>
    </row>
    <row r="88" spans="1:91" ht="35.1" customHeight="1">
      <c r="A88" s="88"/>
      <c r="B88" s="88"/>
      <c r="C88" s="89" t="s">
        <v>82</v>
      </c>
      <c r="D88" s="88"/>
      <c r="E88" s="389" t="s">
        <v>532</v>
      </c>
      <c r="F88" s="88"/>
      <c r="G88" s="90">
        <v>1</v>
      </c>
      <c r="H88" s="91" t="s">
        <v>494</v>
      </c>
      <c r="I88" s="311" t="s">
        <v>533</v>
      </c>
      <c r="J88" s="88"/>
      <c r="K88" s="92" t="s">
        <v>534</v>
      </c>
      <c r="L88" s="92"/>
      <c r="M88" s="93">
        <v>1</v>
      </c>
      <c r="N88" s="88" t="s">
        <v>89</v>
      </c>
      <c r="O88" s="89" t="s">
        <v>535</v>
      </c>
      <c r="P88" s="92" t="s">
        <v>497</v>
      </c>
      <c r="Q88" s="93" t="s">
        <v>536</v>
      </c>
      <c r="R88" s="93"/>
      <c r="S88" s="93" t="s">
        <v>537</v>
      </c>
      <c r="T88" s="161">
        <v>1</v>
      </c>
      <c r="U88" s="93" t="s">
        <v>538</v>
      </c>
      <c r="V88" s="162">
        <v>44348</v>
      </c>
      <c r="W88" s="163">
        <v>44407</v>
      </c>
      <c r="X88" s="88"/>
      <c r="Y88" s="47">
        <v>44286</v>
      </c>
      <c r="AB88" s="134" t="str">
        <f>(IF(AA88="","",IF(OR($M88=0,$M88="",$Y88=""),"",AA88/$M88)))</f>
        <v/>
      </c>
      <c r="AC88" s="135" t="str">
        <f t="shared" si="109"/>
        <v/>
      </c>
      <c r="AD88" s="119" t="str">
        <f t="shared" si="110"/>
        <v/>
      </c>
      <c r="AE88" s="144" t="s">
        <v>539</v>
      </c>
      <c r="AF88" s="141"/>
      <c r="AG88" s="1" t="str">
        <f t="shared" si="111"/>
        <v>PENDIENTE</v>
      </c>
      <c r="AH88" s="129">
        <v>44377</v>
      </c>
      <c r="AI88" s="201" t="s">
        <v>540</v>
      </c>
      <c r="AJ88" s="151">
        <v>0.5</v>
      </c>
      <c r="AK88" s="49">
        <f t="shared" si="118"/>
        <v>0.5</v>
      </c>
      <c r="AL88" s="50">
        <f t="shared" si="119"/>
        <v>0.5</v>
      </c>
      <c r="AM88" s="51" t="str">
        <f t="shared" si="120"/>
        <v>EN TERMINO</v>
      </c>
      <c r="AN88" s="157" t="s">
        <v>541</v>
      </c>
      <c r="AO88" s="151" t="s">
        <v>165</v>
      </c>
      <c r="AP88" s="175" t="str">
        <f>IF(AL88=100%,IF(AL88&gt;100%,"CUMPLIDA","PENDIENTE"),IF(AL88&lt;50%,"INCUMPLIDA","PENDIENTE"))</f>
        <v>PENDIENTE</v>
      </c>
      <c r="AQ88" s="131">
        <v>44469</v>
      </c>
      <c r="AR88" s="143" t="s">
        <v>542</v>
      </c>
      <c r="AS88" s="151">
        <v>0.5</v>
      </c>
      <c r="AT88" s="132">
        <f t="shared" si="113"/>
        <v>0.5</v>
      </c>
      <c r="AU88" s="133">
        <f t="shared" si="114"/>
        <v>0.5</v>
      </c>
      <c r="AV88" s="119" t="str">
        <f t="shared" si="115"/>
        <v>ALERTA</v>
      </c>
      <c r="AW88" s="143" t="s">
        <v>543</v>
      </c>
      <c r="AX88" s="2" t="s">
        <v>505</v>
      </c>
      <c r="AY88" s="1" t="str">
        <f>IF(AU88=100%,IF(AU88&gt;100%,"CUMPLIDA","PENDIENTE"),IF(AU88&lt;100%,"INCUMPLIDA","PENDIENTE"))</f>
        <v>INCUMPLIDA</v>
      </c>
      <c r="AZ88" s="131">
        <f t="shared" si="129"/>
        <v>44522</v>
      </c>
      <c r="BA88" s="143" t="s">
        <v>544</v>
      </c>
      <c r="BB88" s="168">
        <v>1</v>
      </c>
      <c r="BC88" s="134">
        <f t="shared" si="122"/>
        <v>1</v>
      </c>
      <c r="BD88" s="135">
        <f t="shared" si="116"/>
        <v>1</v>
      </c>
      <c r="BE88" s="119" t="str">
        <f t="shared" si="123"/>
        <v>OK</v>
      </c>
      <c r="BF88" s="143" t="s">
        <v>545</v>
      </c>
      <c r="BG88" s="143" t="s">
        <v>508</v>
      </c>
      <c r="BH88" s="1" t="str">
        <f t="shared" si="124"/>
        <v>CUMPLIDA</v>
      </c>
      <c r="BI88" s="131">
        <f t="shared" si="130"/>
        <v>44522</v>
      </c>
      <c r="BJ88" s="143" t="s">
        <v>544</v>
      </c>
      <c r="BK88" s="168">
        <v>1</v>
      </c>
      <c r="BL88" s="134">
        <f t="shared" si="125"/>
        <v>1</v>
      </c>
      <c r="BM88" s="135">
        <f t="shared" si="72"/>
        <v>1</v>
      </c>
      <c r="BN88" s="119" t="str">
        <f t="shared" si="126"/>
        <v>OK</v>
      </c>
      <c r="BO88" s="143" t="s">
        <v>545</v>
      </c>
      <c r="BP88" s="143" t="s">
        <v>508</v>
      </c>
      <c r="BQ88" s="1" t="str">
        <f t="shared" si="127"/>
        <v>CUMPLIDA</v>
      </c>
      <c r="BR88" s="2"/>
      <c r="BS88" s="2" t="str">
        <f>IF(BH88="CUMPLIDA","CERRADO","ABIERTO")</f>
        <v>CERRADO</v>
      </c>
    </row>
    <row r="89" spans="1:91" ht="35.1" customHeight="1">
      <c r="A89" s="88"/>
      <c r="B89" s="88"/>
      <c r="C89" s="89" t="s">
        <v>82</v>
      </c>
      <c r="D89" s="88"/>
      <c r="E89" s="389"/>
      <c r="F89" s="88"/>
      <c r="G89" s="90">
        <v>2</v>
      </c>
      <c r="H89" s="91" t="s">
        <v>494</v>
      </c>
      <c r="I89" s="311" t="s">
        <v>546</v>
      </c>
      <c r="J89" s="88"/>
      <c r="K89" s="92" t="s">
        <v>547</v>
      </c>
      <c r="L89" s="92"/>
      <c r="M89" s="93">
        <v>3</v>
      </c>
      <c r="N89" s="88" t="s">
        <v>89</v>
      </c>
      <c r="O89" s="89" t="s">
        <v>535</v>
      </c>
      <c r="P89" s="92" t="s">
        <v>497</v>
      </c>
      <c r="Q89" s="93" t="s">
        <v>536</v>
      </c>
      <c r="R89" s="93"/>
      <c r="S89" s="93" t="s">
        <v>548</v>
      </c>
      <c r="T89" s="161">
        <v>1</v>
      </c>
      <c r="U89" s="93" t="s">
        <v>549</v>
      </c>
      <c r="V89" s="162">
        <v>44287</v>
      </c>
      <c r="W89" s="163">
        <v>44408</v>
      </c>
      <c r="X89" s="88"/>
      <c r="Y89" s="47">
        <v>44286</v>
      </c>
      <c r="Z89" s="48" t="s">
        <v>550</v>
      </c>
      <c r="AB89" s="134" t="str">
        <f t="shared" si="117"/>
        <v/>
      </c>
      <c r="AC89" s="135" t="str">
        <f t="shared" si="109"/>
        <v/>
      </c>
      <c r="AD89" s="119" t="str">
        <f t="shared" si="110"/>
        <v/>
      </c>
      <c r="AE89" s="140" t="s">
        <v>500</v>
      </c>
      <c r="AF89" s="141"/>
      <c r="AG89" s="1" t="str">
        <f t="shared" si="111"/>
        <v>PENDIENTE</v>
      </c>
      <c r="AH89" s="129">
        <v>44377</v>
      </c>
      <c r="AI89" s="201" t="s">
        <v>551</v>
      </c>
      <c r="AJ89" s="151">
        <v>0.25</v>
      </c>
      <c r="AK89" s="49">
        <f t="shared" si="118"/>
        <v>8.3333333333333329E-2</v>
      </c>
      <c r="AL89" s="50">
        <f t="shared" si="119"/>
        <v>8.3333333333333329E-2</v>
      </c>
      <c r="AM89" s="51" t="str">
        <f t="shared" si="120"/>
        <v>ALERTA</v>
      </c>
      <c r="AN89" s="157" t="s">
        <v>552</v>
      </c>
      <c r="AO89" s="151" t="s">
        <v>165</v>
      </c>
      <c r="AP89" s="175" t="str">
        <f>IF(AL89=100%,IF(AL89&gt;25%,"CUMPLIDA","PENDIENTE"),IF(AL89&lt;50%,"ATENCIÓN","PENDIENTE"))</f>
        <v>ATENCIÓN</v>
      </c>
      <c r="AQ89" s="131">
        <v>44469</v>
      </c>
      <c r="AR89" s="143" t="s">
        <v>553</v>
      </c>
      <c r="AS89" s="151">
        <v>0.5</v>
      </c>
      <c r="AT89" s="132">
        <f t="shared" si="113"/>
        <v>0.16666666666666666</v>
      </c>
      <c r="AU89" s="133">
        <f t="shared" si="114"/>
        <v>0.16666666666666666</v>
      </c>
      <c r="AV89" s="119" t="str">
        <f t="shared" si="115"/>
        <v>ALERTA</v>
      </c>
      <c r="AW89" s="143" t="s">
        <v>554</v>
      </c>
      <c r="AX89" s="2" t="s">
        <v>505</v>
      </c>
      <c r="AY89" s="1" t="str">
        <f>IF(AU89=100%,IF(AU89&gt;100%,"CUMPLIDA","PENDIENTE"),IF(AU89&lt;100%,"INCUMPLIDA","PENDIENTE"))</f>
        <v>INCUMPLIDA</v>
      </c>
      <c r="AZ89" s="131">
        <f t="shared" si="129"/>
        <v>44522</v>
      </c>
      <c r="BA89" s="143" t="s">
        <v>555</v>
      </c>
      <c r="BB89" s="168">
        <v>0.5</v>
      </c>
      <c r="BC89" s="134">
        <f t="shared" si="122"/>
        <v>0.16666666666666666</v>
      </c>
      <c r="BD89" s="135">
        <f t="shared" si="116"/>
        <v>0.16666666666666666</v>
      </c>
      <c r="BE89" s="119" t="str">
        <f t="shared" si="123"/>
        <v>ALERTA</v>
      </c>
      <c r="BF89" s="143" t="s">
        <v>556</v>
      </c>
      <c r="BG89" s="143" t="s">
        <v>508</v>
      </c>
      <c r="BH89" s="1" t="str">
        <f t="shared" si="124"/>
        <v>INCUMPLIDA</v>
      </c>
      <c r="BI89" s="131">
        <v>44539</v>
      </c>
      <c r="BJ89" s="143" t="s">
        <v>557</v>
      </c>
      <c r="BK89" s="168">
        <v>0.5</v>
      </c>
      <c r="BL89" s="134">
        <f t="shared" si="125"/>
        <v>0.16666666666666666</v>
      </c>
      <c r="BM89" s="135">
        <f t="shared" si="72"/>
        <v>0.16666666666666666</v>
      </c>
      <c r="BN89" s="119" t="str">
        <f t="shared" si="126"/>
        <v>ALERTA</v>
      </c>
      <c r="BO89" s="140" t="s">
        <v>558</v>
      </c>
      <c r="BP89" s="143" t="s">
        <v>98</v>
      </c>
      <c r="BQ89" s="1" t="str">
        <f t="shared" si="127"/>
        <v>INCUMPLIDA</v>
      </c>
      <c r="BR89" s="2"/>
      <c r="BS89" s="2" t="str">
        <f t="shared" si="128"/>
        <v>ABIERTO</v>
      </c>
    </row>
    <row r="90" spans="1:91" ht="35.1" customHeight="1">
      <c r="A90" s="88"/>
      <c r="B90" s="88"/>
      <c r="C90" s="89" t="s">
        <v>82</v>
      </c>
      <c r="D90" s="88"/>
      <c r="E90" s="389"/>
      <c r="F90" s="88"/>
      <c r="G90" s="90">
        <v>6</v>
      </c>
      <c r="H90" s="91" t="s">
        <v>494</v>
      </c>
      <c r="I90" s="92" t="s">
        <v>559</v>
      </c>
      <c r="J90" s="88"/>
      <c r="K90" s="92" t="s">
        <v>560</v>
      </c>
      <c r="L90" s="92"/>
      <c r="M90" s="93">
        <v>1</v>
      </c>
      <c r="N90" s="88" t="s">
        <v>89</v>
      </c>
      <c r="O90" s="89" t="s">
        <v>535</v>
      </c>
      <c r="P90" s="92" t="s">
        <v>497</v>
      </c>
      <c r="Q90" s="93" t="s">
        <v>536</v>
      </c>
      <c r="R90" s="93"/>
      <c r="S90" s="93" t="s">
        <v>561</v>
      </c>
      <c r="T90" s="161">
        <v>1</v>
      </c>
      <c r="U90" s="93" t="s">
        <v>562</v>
      </c>
      <c r="V90" s="162">
        <v>44470</v>
      </c>
      <c r="W90" s="162">
        <v>44651</v>
      </c>
      <c r="X90" s="88"/>
      <c r="Y90" s="47">
        <v>44286</v>
      </c>
      <c r="AB90" s="134" t="str">
        <f t="shared" si="117"/>
        <v/>
      </c>
      <c r="AC90" s="135" t="str">
        <f t="shared" si="109"/>
        <v/>
      </c>
      <c r="AD90" s="119" t="str">
        <f t="shared" si="110"/>
        <v/>
      </c>
      <c r="AE90" s="144" t="s">
        <v>539</v>
      </c>
      <c r="AF90" s="141"/>
      <c r="AG90" s="1" t="str">
        <f t="shared" si="111"/>
        <v>PENDIENTE</v>
      </c>
      <c r="AH90" s="129">
        <v>44377</v>
      </c>
      <c r="AI90" s="201" t="s">
        <v>563</v>
      </c>
      <c r="AJ90" s="151">
        <v>0.02</v>
      </c>
      <c r="AK90" s="49">
        <f t="shared" si="118"/>
        <v>0.02</v>
      </c>
      <c r="AL90" s="50">
        <f t="shared" si="119"/>
        <v>0.02</v>
      </c>
      <c r="AM90" s="51" t="str">
        <f t="shared" si="120"/>
        <v>ALERTA</v>
      </c>
      <c r="AN90" s="157" t="s">
        <v>564</v>
      </c>
      <c r="AO90" s="151" t="s">
        <v>165</v>
      </c>
      <c r="AP90" s="175" t="str">
        <f>IF(AL90=100%,IF(AL90&gt;0.02%,"CUMPLIDA","PENDIENTE"),IF(AL90&lt;0%,"INCUMPLIDA","PENDIENTE"))</f>
        <v>PENDIENTE</v>
      </c>
      <c r="AQ90" s="131">
        <v>44469</v>
      </c>
      <c r="AR90" s="143" t="s">
        <v>565</v>
      </c>
      <c r="AS90" s="151">
        <v>0.25</v>
      </c>
      <c r="AT90" s="132">
        <f t="shared" si="113"/>
        <v>0.25</v>
      </c>
      <c r="AU90" s="133">
        <f t="shared" si="114"/>
        <v>0.25</v>
      </c>
      <c r="AV90" s="119" t="str">
        <f t="shared" si="115"/>
        <v>ALERTA</v>
      </c>
      <c r="AW90" s="143" t="s">
        <v>566</v>
      </c>
      <c r="AX90" s="2" t="s">
        <v>505</v>
      </c>
      <c r="AY90" s="1" t="str">
        <f t="shared" si="121"/>
        <v>ATENCIÓN</v>
      </c>
      <c r="AZ90" s="131">
        <f t="shared" si="129"/>
        <v>44522</v>
      </c>
      <c r="BA90" s="143" t="s">
        <v>567</v>
      </c>
      <c r="BB90" s="168">
        <v>0.5</v>
      </c>
      <c r="BC90" s="134">
        <f t="shared" si="122"/>
        <v>0.5</v>
      </c>
      <c r="BD90" s="135">
        <f t="shared" si="116"/>
        <v>0.5</v>
      </c>
      <c r="BE90" s="119" t="str">
        <f t="shared" si="123"/>
        <v>ALERTA</v>
      </c>
      <c r="BF90" s="143" t="s">
        <v>568</v>
      </c>
      <c r="BG90" s="143" t="s">
        <v>508</v>
      </c>
      <c r="BH90" s="1" t="str">
        <f t="shared" si="124"/>
        <v>INCUMPLIDA</v>
      </c>
      <c r="BI90" s="131">
        <f t="shared" si="130"/>
        <v>44539</v>
      </c>
      <c r="BJ90" s="143" t="s">
        <v>569</v>
      </c>
      <c r="BK90" s="168">
        <v>0.5</v>
      </c>
      <c r="BL90" s="134">
        <f t="shared" si="125"/>
        <v>0.5</v>
      </c>
      <c r="BM90" s="135">
        <f t="shared" si="72"/>
        <v>0.5</v>
      </c>
      <c r="BN90" s="119" t="str">
        <f t="shared" si="126"/>
        <v>ALERTA</v>
      </c>
      <c r="BO90" s="143" t="s">
        <v>570</v>
      </c>
      <c r="BP90" s="143" t="s">
        <v>98</v>
      </c>
      <c r="BQ90" s="1" t="str">
        <f t="shared" si="127"/>
        <v>INCUMPLIDA</v>
      </c>
      <c r="BR90" s="2"/>
      <c r="BS90" s="2" t="str">
        <f t="shared" si="128"/>
        <v>ABIERTO</v>
      </c>
    </row>
    <row r="91" spans="1:91" ht="35.1" customHeight="1">
      <c r="A91" s="88"/>
      <c r="B91" s="88"/>
      <c r="C91" s="89" t="s">
        <v>82</v>
      </c>
      <c r="D91" s="88"/>
      <c r="E91" s="389"/>
      <c r="F91" s="88"/>
      <c r="G91" s="90">
        <v>7</v>
      </c>
      <c r="H91" s="91" t="s">
        <v>494</v>
      </c>
      <c r="I91" s="311" t="s">
        <v>571</v>
      </c>
      <c r="J91" s="88"/>
      <c r="K91" s="92" t="s">
        <v>572</v>
      </c>
      <c r="L91" s="92"/>
      <c r="M91" s="93">
        <v>1</v>
      </c>
      <c r="N91" s="88" t="s">
        <v>89</v>
      </c>
      <c r="O91" s="89" t="s">
        <v>535</v>
      </c>
      <c r="P91" s="92" t="s">
        <v>497</v>
      </c>
      <c r="Q91" s="93" t="s">
        <v>536</v>
      </c>
      <c r="R91" s="93"/>
      <c r="S91" s="93" t="s">
        <v>573</v>
      </c>
      <c r="T91" s="161">
        <v>1</v>
      </c>
      <c r="U91" s="93" t="s">
        <v>574</v>
      </c>
      <c r="V91" s="162">
        <v>44348</v>
      </c>
      <c r="W91" s="163">
        <v>44438</v>
      </c>
      <c r="X91" s="88"/>
      <c r="Y91" s="47">
        <v>44286</v>
      </c>
      <c r="AB91" s="134" t="str">
        <f t="shared" si="117"/>
        <v/>
      </c>
      <c r="AC91" s="135" t="str">
        <f t="shared" si="109"/>
        <v/>
      </c>
      <c r="AD91" s="119" t="str">
        <f t="shared" si="110"/>
        <v/>
      </c>
      <c r="AE91" s="144" t="s">
        <v>539</v>
      </c>
      <c r="AF91" s="141"/>
      <c r="AG91" s="1" t="str">
        <f t="shared" si="111"/>
        <v>PENDIENTE</v>
      </c>
      <c r="AH91" s="129">
        <v>44377</v>
      </c>
      <c r="AI91" s="201" t="s">
        <v>575</v>
      </c>
      <c r="AJ91" s="151">
        <v>0.02</v>
      </c>
      <c r="AK91" s="49">
        <f t="shared" si="118"/>
        <v>0.02</v>
      </c>
      <c r="AL91" s="50">
        <f t="shared" si="119"/>
        <v>0.02</v>
      </c>
      <c r="AM91" s="51" t="str">
        <f t="shared" si="120"/>
        <v>ALERTA</v>
      </c>
      <c r="AN91" s="157" t="s">
        <v>576</v>
      </c>
      <c r="AO91" s="151" t="s">
        <v>165</v>
      </c>
      <c r="AP91" s="175" t="str">
        <f>IF(AL91=100%,IF(AL91&gt;25%,"CUMPLIDA","PENDIENTE"),IF(AL91&lt;50%,"ATENCIÓN","PENDIENTE"))</f>
        <v>ATENCIÓN</v>
      </c>
      <c r="AQ91" s="131">
        <v>44469</v>
      </c>
      <c r="AR91" s="143" t="s">
        <v>575</v>
      </c>
      <c r="AS91" s="151">
        <v>0.5</v>
      </c>
      <c r="AT91" s="132">
        <f t="shared" si="113"/>
        <v>0.5</v>
      </c>
      <c r="AU91" s="133">
        <f t="shared" si="114"/>
        <v>0.5</v>
      </c>
      <c r="AV91" s="119" t="str">
        <f t="shared" si="115"/>
        <v>ALERTA</v>
      </c>
      <c r="AW91" s="143" t="s">
        <v>577</v>
      </c>
      <c r="AX91" s="2" t="s">
        <v>505</v>
      </c>
      <c r="AY91" s="1" t="str">
        <f t="shared" ref="AY91:AY92" si="131">IF(AU91=100%,IF(AU91&gt;100%,"CUMPLIDA","PENDIENTE"),IF(AU91&lt;100%,"INCUMPLIDA","PENDIENTE"))</f>
        <v>INCUMPLIDA</v>
      </c>
      <c r="AZ91" s="131">
        <f t="shared" si="129"/>
        <v>44522</v>
      </c>
      <c r="BA91" s="143" t="s">
        <v>578</v>
      </c>
      <c r="BB91" s="168">
        <v>0.75</v>
      </c>
      <c r="BC91" s="134">
        <f t="shared" si="122"/>
        <v>0.75</v>
      </c>
      <c r="BD91" s="135">
        <f t="shared" si="116"/>
        <v>0.75</v>
      </c>
      <c r="BE91" s="119" t="str">
        <f t="shared" si="123"/>
        <v>ALERTA</v>
      </c>
      <c r="BF91" s="143" t="s">
        <v>579</v>
      </c>
      <c r="BG91" s="143" t="s">
        <v>508</v>
      </c>
      <c r="BH91" s="1" t="str">
        <f t="shared" si="124"/>
        <v>PENDIENTE</v>
      </c>
      <c r="BI91" s="131">
        <f t="shared" si="130"/>
        <v>44539</v>
      </c>
      <c r="BJ91" s="143" t="s">
        <v>580</v>
      </c>
      <c r="BK91" s="168">
        <v>0.75</v>
      </c>
      <c r="BL91" s="134">
        <f t="shared" si="125"/>
        <v>0.75</v>
      </c>
      <c r="BM91" s="135">
        <f t="shared" si="72"/>
        <v>0.75</v>
      </c>
      <c r="BN91" s="119" t="str">
        <f t="shared" si="126"/>
        <v>ALERTA</v>
      </c>
      <c r="BO91" s="140" t="s">
        <v>581</v>
      </c>
      <c r="BP91" s="143" t="s">
        <v>98</v>
      </c>
      <c r="BQ91" s="1" t="str">
        <f t="shared" si="127"/>
        <v>PENDIENTE</v>
      </c>
      <c r="BR91" s="2"/>
      <c r="BS91" s="2" t="str">
        <f t="shared" si="128"/>
        <v>ABIERTO</v>
      </c>
    </row>
    <row r="92" spans="1:91" ht="35.1" customHeight="1">
      <c r="A92" s="88"/>
      <c r="B92" s="88"/>
      <c r="C92" s="89" t="s">
        <v>82</v>
      </c>
      <c r="D92" s="88"/>
      <c r="E92" s="389"/>
      <c r="F92" s="88"/>
      <c r="G92" s="90">
        <v>10</v>
      </c>
      <c r="H92" s="91" t="s">
        <v>494</v>
      </c>
      <c r="I92" s="311" t="s">
        <v>582</v>
      </c>
      <c r="J92" s="88"/>
      <c r="K92" s="92" t="s">
        <v>583</v>
      </c>
      <c r="L92" s="92"/>
      <c r="M92" s="93">
        <v>2</v>
      </c>
      <c r="N92" s="88" t="s">
        <v>89</v>
      </c>
      <c r="O92" s="89" t="s">
        <v>535</v>
      </c>
      <c r="P92" s="92" t="s">
        <v>497</v>
      </c>
      <c r="Q92" s="93" t="s">
        <v>536</v>
      </c>
      <c r="R92" s="93"/>
      <c r="S92" s="93" t="s">
        <v>584</v>
      </c>
      <c r="T92" s="161">
        <v>1</v>
      </c>
      <c r="U92" s="93" t="s">
        <v>585</v>
      </c>
      <c r="V92" s="162">
        <v>44348</v>
      </c>
      <c r="W92" s="163">
        <v>44438</v>
      </c>
      <c r="X92" s="88"/>
      <c r="Y92" s="47">
        <v>44286</v>
      </c>
      <c r="Z92" s="48" t="s">
        <v>586</v>
      </c>
      <c r="AB92" s="134" t="str">
        <f t="shared" si="117"/>
        <v/>
      </c>
      <c r="AC92" s="135" t="str">
        <f t="shared" si="109"/>
        <v/>
      </c>
      <c r="AD92" s="119" t="str">
        <f t="shared" si="110"/>
        <v/>
      </c>
      <c r="AE92" s="140" t="s">
        <v>500</v>
      </c>
      <c r="AF92" s="141"/>
      <c r="AG92" s="1" t="str">
        <f t="shared" si="111"/>
        <v>PENDIENTE</v>
      </c>
      <c r="AH92" s="129">
        <v>44377</v>
      </c>
      <c r="AI92" s="201" t="s">
        <v>587</v>
      </c>
      <c r="AJ92" s="151">
        <v>0.02</v>
      </c>
      <c r="AK92" s="49">
        <f t="shared" si="118"/>
        <v>0.01</v>
      </c>
      <c r="AL92" s="50">
        <f t="shared" si="119"/>
        <v>0.01</v>
      </c>
      <c r="AM92" s="51" t="str">
        <f t="shared" si="120"/>
        <v>ALERTA</v>
      </c>
      <c r="AN92" s="157" t="s">
        <v>588</v>
      </c>
      <c r="AO92" s="151" t="s">
        <v>165</v>
      </c>
      <c r="AP92" s="175" t="str">
        <f>IF(AL92=100%,IF(AL92&gt;25%,"CUMPLIDA","PENDIENTE"),IF(AL92&lt;50%,"ATENCIÓN","PENDIENTE"))</f>
        <v>ATENCIÓN</v>
      </c>
      <c r="AQ92" s="131">
        <v>44469</v>
      </c>
      <c r="AR92" s="143" t="s">
        <v>589</v>
      </c>
      <c r="AS92" s="151">
        <v>1</v>
      </c>
      <c r="AT92" s="132">
        <f t="shared" si="113"/>
        <v>0.5</v>
      </c>
      <c r="AU92" s="133">
        <f t="shared" si="114"/>
        <v>0.5</v>
      </c>
      <c r="AV92" s="119" t="str">
        <f t="shared" si="115"/>
        <v>ALERTA</v>
      </c>
      <c r="AW92" s="143" t="s">
        <v>590</v>
      </c>
      <c r="AX92" s="2" t="s">
        <v>505</v>
      </c>
      <c r="AY92" s="1" t="str">
        <f t="shared" si="131"/>
        <v>INCUMPLIDA</v>
      </c>
      <c r="AZ92" s="131">
        <f t="shared" si="129"/>
        <v>44522</v>
      </c>
      <c r="BA92" s="143" t="s">
        <v>591</v>
      </c>
      <c r="BB92" s="168">
        <v>1.7</v>
      </c>
      <c r="BC92" s="134">
        <f t="shared" si="122"/>
        <v>0.85</v>
      </c>
      <c r="BD92" s="135">
        <f t="shared" si="116"/>
        <v>0.85</v>
      </c>
      <c r="BE92" s="119" t="str">
        <f t="shared" si="123"/>
        <v>ALERTA</v>
      </c>
      <c r="BF92" s="143" t="s">
        <v>592</v>
      </c>
      <c r="BG92" s="143" t="s">
        <v>508</v>
      </c>
      <c r="BH92" s="1" t="str">
        <f t="shared" si="124"/>
        <v>PENDIENTE</v>
      </c>
      <c r="BI92" s="131">
        <f t="shared" si="130"/>
        <v>44539</v>
      </c>
      <c r="BJ92" s="143" t="s">
        <v>593</v>
      </c>
      <c r="BK92" s="168">
        <v>1.7</v>
      </c>
      <c r="BL92" s="134">
        <f t="shared" si="125"/>
        <v>0.85</v>
      </c>
      <c r="BM92" s="135">
        <f t="shared" si="72"/>
        <v>0.85</v>
      </c>
      <c r="BN92" s="119" t="str">
        <f t="shared" si="126"/>
        <v>ALERTA</v>
      </c>
      <c r="BO92" s="319" t="s">
        <v>594</v>
      </c>
      <c r="BP92" s="143" t="s">
        <v>98</v>
      </c>
      <c r="BQ92" s="1" t="str">
        <f t="shared" si="127"/>
        <v>PENDIENTE</v>
      </c>
      <c r="BR92" s="2"/>
      <c r="BS92" s="2" t="str">
        <f t="shared" si="128"/>
        <v>ABIERTO</v>
      </c>
    </row>
    <row r="93" spans="1:91" ht="35.1" customHeight="1">
      <c r="A93" s="255"/>
      <c r="B93" s="255"/>
      <c r="C93" s="100" t="s">
        <v>82</v>
      </c>
      <c r="D93" s="255"/>
      <c r="E93" s="402" t="s">
        <v>595</v>
      </c>
      <c r="F93" s="255"/>
      <c r="G93" s="399">
        <v>1</v>
      </c>
      <c r="H93" s="101" t="s">
        <v>494</v>
      </c>
      <c r="I93" s="407" t="s">
        <v>596</v>
      </c>
      <c r="J93" s="393" t="s">
        <v>597</v>
      </c>
      <c r="K93" s="257" t="s">
        <v>598</v>
      </c>
      <c r="L93" s="258" t="s">
        <v>599</v>
      </c>
      <c r="M93" s="269">
        <v>1</v>
      </c>
      <c r="N93" s="269" t="s">
        <v>89</v>
      </c>
      <c r="O93" s="259" t="s">
        <v>600</v>
      </c>
      <c r="P93" s="259" t="s">
        <v>601</v>
      </c>
      <c r="Q93" s="259" t="s">
        <v>602</v>
      </c>
      <c r="R93" s="259" t="s">
        <v>603</v>
      </c>
      <c r="S93" s="260">
        <v>1</v>
      </c>
      <c r="T93" s="261">
        <v>1</v>
      </c>
      <c r="U93" s="262" t="s">
        <v>604</v>
      </c>
      <c r="V93" s="263">
        <v>44440</v>
      </c>
      <c r="W93" s="263">
        <v>44530</v>
      </c>
      <c r="X93" s="255"/>
      <c r="Y93" s="47">
        <v>44469</v>
      </c>
      <c r="Z93" s="143" t="s">
        <v>605</v>
      </c>
      <c r="AA93" s="137">
        <v>0</v>
      </c>
      <c r="AB93" s="132">
        <f t="shared" ref="AB93:AB100" si="132">(IF(AA93="","",IF(OR($M93=0,$M93="",Y93=""),"",AA93/$M93)))</f>
        <v>0</v>
      </c>
      <c r="AC93" s="133">
        <f t="shared" si="109"/>
        <v>0</v>
      </c>
      <c r="AD93" s="119" t="str">
        <f t="shared" ref="AD93:AD108" si="133">IF(AA93="","",IF(AC93&lt;100%, IF(AC93&lt;75%, "ALERTA","EN TERMINO"), IF(AC93=100%, "OK", "EN TERMINO")))</f>
        <v>ALERTA</v>
      </c>
      <c r="AE93" s="143" t="s">
        <v>606</v>
      </c>
      <c r="AF93" s="2" t="s">
        <v>505</v>
      </c>
      <c r="AG93" s="1" t="str">
        <f>IF(AC93=100%,IF(AC93&gt;25%,"CUMPLIDA","PENDIENTE"),IF(AC93&lt;25%,"ATENCIÓN","PENDIENTE"))</f>
        <v>ATENCIÓN</v>
      </c>
      <c r="AH93" s="129"/>
      <c r="AI93" s="143" t="s">
        <v>607</v>
      </c>
      <c r="AJ93" s="151"/>
      <c r="AK93" s="49"/>
      <c r="AL93" s="50"/>
      <c r="AM93" s="51"/>
      <c r="AN93" s="203"/>
      <c r="AO93" s="151"/>
      <c r="AP93" s="175"/>
      <c r="AQ93" s="131">
        <v>44522</v>
      </c>
      <c r="AR93" s="164" t="s">
        <v>608</v>
      </c>
      <c r="AS93" s="137">
        <v>1</v>
      </c>
      <c r="AT93" s="134">
        <f t="shared" si="113"/>
        <v>1</v>
      </c>
      <c r="AU93" s="135">
        <f t="shared" si="114"/>
        <v>1</v>
      </c>
      <c r="AV93" s="119" t="str">
        <f t="shared" ref="AV93:AV108" si="134">IF(AS93="","",IF(AU93&lt;100%, IF(AU93&lt;100%, "ALERTA","EN TERMINO"), IF(AU93=100%, "OK", "EN TERMINO")))</f>
        <v>OK</v>
      </c>
      <c r="AW93" s="143" t="s">
        <v>592</v>
      </c>
      <c r="AX93" s="143" t="s">
        <v>508</v>
      </c>
      <c r="AY93" s="1" t="str">
        <f t="shared" ref="AY93:AY108" si="135">IF(AU93=100%,IF(AU93&gt;75%,"CUMPLIDA","PENDIENTE"),IF(AU93&lt;75%,"INCUMPLIDA","PENDIENTE"))</f>
        <v>CUMPLIDA</v>
      </c>
      <c r="AZ93" s="131"/>
      <c r="BA93" s="143"/>
      <c r="BB93" s="137"/>
      <c r="BC93" s="134"/>
      <c r="BD93" s="135"/>
      <c r="BE93" s="119"/>
      <c r="BF93" s="143"/>
      <c r="BH93" s="179"/>
      <c r="BI93" s="131"/>
      <c r="BJ93" s="143"/>
      <c r="BK93" s="137"/>
      <c r="BL93" s="134"/>
      <c r="BM93" s="135"/>
      <c r="BN93" s="119"/>
      <c r="BO93" s="143"/>
      <c r="BQ93" s="179"/>
      <c r="BR93" s="2"/>
      <c r="BS93" s="2" t="str">
        <f>IF(AY93="CUMPLIDA","CERRADO","ABIERTO")</f>
        <v>CERRADO</v>
      </c>
    </row>
    <row r="94" spans="1:91" ht="35.1" customHeight="1">
      <c r="A94" s="255"/>
      <c r="B94" s="255"/>
      <c r="C94" s="100" t="s">
        <v>82</v>
      </c>
      <c r="D94" s="255"/>
      <c r="E94" s="402"/>
      <c r="F94" s="255"/>
      <c r="G94" s="401"/>
      <c r="H94" s="101" t="s">
        <v>494</v>
      </c>
      <c r="I94" s="408"/>
      <c r="J94" s="398"/>
      <c r="K94" s="257" t="s">
        <v>609</v>
      </c>
      <c r="L94" s="258" t="s">
        <v>610</v>
      </c>
      <c r="M94" s="269">
        <v>1</v>
      </c>
      <c r="N94" s="269" t="s">
        <v>89</v>
      </c>
      <c r="O94" s="259" t="s">
        <v>611</v>
      </c>
      <c r="P94" s="259" t="s">
        <v>601</v>
      </c>
      <c r="Q94" s="259" t="s">
        <v>612</v>
      </c>
      <c r="R94" s="259" t="s">
        <v>603</v>
      </c>
      <c r="S94" s="260">
        <v>1</v>
      </c>
      <c r="T94" s="261">
        <v>1</v>
      </c>
      <c r="U94" s="262" t="s">
        <v>613</v>
      </c>
      <c r="V94" s="263">
        <v>44469</v>
      </c>
      <c r="W94" s="263">
        <v>44560</v>
      </c>
      <c r="X94" s="255"/>
      <c r="Y94" s="47">
        <v>44469</v>
      </c>
      <c r="Z94" s="143" t="s">
        <v>605</v>
      </c>
      <c r="AA94" s="137">
        <v>0</v>
      </c>
      <c r="AB94" s="132">
        <f t="shared" si="132"/>
        <v>0</v>
      </c>
      <c r="AC94" s="133">
        <f t="shared" si="109"/>
        <v>0</v>
      </c>
      <c r="AD94" s="119" t="str">
        <f t="shared" si="133"/>
        <v>ALERTA</v>
      </c>
      <c r="AE94" s="143" t="s">
        <v>606</v>
      </c>
      <c r="AF94" s="2" t="s">
        <v>505</v>
      </c>
      <c r="AG94" s="1" t="str">
        <f t="shared" ref="AG94:AG108" si="136">IF(AC94=100%,IF(AC94&gt;25%,"CUMPLIDA","PENDIENTE"),IF(AC94&lt;25%,"ATENCIÓN","PENDIENTE"))</f>
        <v>ATENCIÓN</v>
      </c>
      <c r="AH94" s="129"/>
      <c r="AI94" s="143" t="s">
        <v>614</v>
      </c>
      <c r="AJ94" s="151"/>
      <c r="AK94" s="49"/>
      <c r="AL94" s="50"/>
      <c r="AM94" s="51"/>
      <c r="AN94" s="203"/>
      <c r="AO94" s="151"/>
      <c r="AP94" s="175"/>
      <c r="AQ94" s="131">
        <f>+AQ93</f>
        <v>44522</v>
      </c>
      <c r="AR94" s="331"/>
      <c r="AS94" s="137">
        <v>0</v>
      </c>
      <c r="AT94" s="134">
        <f t="shared" si="113"/>
        <v>0</v>
      </c>
      <c r="AU94" s="135">
        <f t="shared" si="114"/>
        <v>0</v>
      </c>
      <c r="AV94" s="119" t="str">
        <f t="shared" si="134"/>
        <v>ALERTA</v>
      </c>
      <c r="AW94" s="143" t="s">
        <v>615</v>
      </c>
      <c r="AX94" s="143" t="s">
        <v>508</v>
      </c>
      <c r="AY94" s="1" t="str">
        <f t="shared" si="135"/>
        <v>INCUMPLIDA</v>
      </c>
      <c r="AZ94" s="131">
        <v>44539</v>
      </c>
      <c r="BA94" s="202" t="s">
        <v>616</v>
      </c>
      <c r="BB94" s="137">
        <v>0</v>
      </c>
      <c r="BC94" s="134">
        <f>(IF(BB94="","",IF(OR($M94=0,$M94="",AZ94=""),"",BB94/$M94)))</f>
        <v>0</v>
      </c>
      <c r="BD94" s="135">
        <f t="shared" ref="BD94" si="137">(IF(OR($T94="",BC94=""),"",IF(OR($T94=0,BC94=0),0,IF((BC94*100%)/$T94&gt;100%,100%,(BC94*100%)/$T94))))</f>
        <v>0</v>
      </c>
      <c r="BE94" s="119" t="str">
        <f t="shared" ref="BE94" si="138">IF(BB94="","",IF(BD94&lt;100%, IF(BD94&lt;100%, "ALERTA","EN TERMINO"), IF(BD94=100%, "OK", "EN TERMINO")))</f>
        <v>ALERTA</v>
      </c>
      <c r="BF94" s="143" t="s">
        <v>617</v>
      </c>
      <c r="BG94" s="143" t="s">
        <v>118</v>
      </c>
      <c r="BH94" s="1" t="str">
        <f t="shared" ref="BH94:BH108" si="139">IF(BD94=100%,IF(BD94&gt;25%,"CUMPLIDA","PENDIENTE"),IF(BD94&lt;100%,"ATENCIÓN","PENDIENTE"))</f>
        <v>ATENCIÓN</v>
      </c>
      <c r="BJ94" s="143"/>
      <c r="BK94" s="137"/>
      <c r="BL94" s="134"/>
      <c r="BM94" s="135"/>
      <c r="BN94" s="119"/>
      <c r="BO94" s="143"/>
      <c r="BQ94" s="179"/>
      <c r="BR94" s="2"/>
      <c r="BS94" s="2" t="str">
        <f>IF(BH94="CUMPLIDA","CERRADO","ABIERTO")</f>
        <v>ABIERTO</v>
      </c>
    </row>
    <row r="95" spans="1:91" ht="35.1" customHeight="1">
      <c r="A95" s="255"/>
      <c r="B95" s="255"/>
      <c r="C95" s="100" t="s">
        <v>82</v>
      </c>
      <c r="D95" s="255"/>
      <c r="E95" s="402"/>
      <c r="F95" s="255"/>
      <c r="G95" s="401"/>
      <c r="H95" s="101" t="s">
        <v>494</v>
      </c>
      <c r="I95" s="408"/>
      <c r="J95" s="398"/>
      <c r="K95" s="258" t="s">
        <v>618</v>
      </c>
      <c r="L95" s="258" t="s">
        <v>619</v>
      </c>
      <c r="M95" s="269">
        <v>1</v>
      </c>
      <c r="N95" s="269" t="s">
        <v>89</v>
      </c>
      <c r="O95" s="259" t="s">
        <v>611</v>
      </c>
      <c r="P95" s="259" t="s">
        <v>601</v>
      </c>
      <c r="Q95" s="259" t="s">
        <v>620</v>
      </c>
      <c r="R95" s="259" t="s">
        <v>603</v>
      </c>
      <c r="S95" s="260">
        <v>1</v>
      </c>
      <c r="T95" s="261">
        <v>1</v>
      </c>
      <c r="U95" s="262" t="s">
        <v>621</v>
      </c>
      <c r="V95" s="263">
        <v>44469</v>
      </c>
      <c r="W95" s="263">
        <v>44560</v>
      </c>
      <c r="X95" s="255"/>
      <c r="Y95" s="47">
        <v>44469</v>
      </c>
      <c r="Z95" s="143" t="s">
        <v>605</v>
      </c>
      <c r="AA95" s="137">
        <v>0</v>
      </c>
      <c r="AB95" s="132">
        <f t="shared" si="132"/>
        <v>0</v>
      </c>
      <c r="AC95" s="133">
        <f t="shared" si="109"/>
        <v>0</v>
      </c>
      <c r="AD95" s="119" t="str">
        <f t="shared" si="133"/>
        <v>ALERTA</v>
      </c>
      <c r="AE95" s="143" t="s">
        <v>606</v>
      </c>
      <c r="AF95" s="2" t="s">
        <v>505</v>
      </c>
      <c r="AG95" s="1" t="str">
        <f t="shared" si="136"/>
        <v>ATENCIÓN</v>
      </c>
      <c r="AH95" s="129"/>
      <c r="AI95" s="143" t="str">
        <f>+AI94</f>
        <v>Se esta revisando el procedimiento</v>
      </c>
      <c r="AJ95" s="151"/>
      <c r="AK95" s="49"/>
      <c r="AL95" s="50"/>
      <c r="AM95" s="51"/>
      <c r="AN95" s="203"/>
      <c r="AO95" s="151"/>
      <c r="AP95" s="175"/>
      <c r="AQ95" s="131">
        <f t="shared" ref="AQ95:AQ108" si="140">+AQ94</f>
        <v>44522</v>
      </c>
      <c r="AR95" s="331"/>
      <c r="AS95" s="137">
        <v>0</v>
      </c>
      <c r="AT95" s="134">
        <f t="shared" si="113"/>
        <v>0</v>
      </c>
      <c r="AU95" s="135">
        <f t="shared" si="114"/>
        <v>0</v>
      </c>
      <c r="AV95" s="119" t="str">
        <f t="shared" si="134"/>
        <v>ALERTA</v>
      </c>
      <c r="AW95" s="143" t="s">
        <v>615</v>
      </c>
      <c r="AX95" s="143" t="s">
        <v>508</v>
      </c>
      <c r="AY95" s="1" t="str">
        <f t="shared" si="135"/>
        <v>INCUMPLIDA</v>
      </c>
      <c r="AZ95" s="131">
        <v>44539</v>
      </c>
      <c r="BA95" s="202" t="s">
        <v>616</v>
      </c>
      <c r="BB95" s="137">
        <v>0</v>
      </c>
      <c r="BC95" s="134">
        <f t="shared" ref="BC95:BC108" si="141">(IF(BB95="","",IF(OR($M95=0,$M95="",AZ95=""),"",BB95/$M95)))</f>
        <v>0</v>
      </c>
      <c r="BD95" s="135">
        <f t="shared" ref="BD95:BD108" si="142">(IF(OR($T95="",BC95=""),"",IF(OR($T95=0,BC95=0),0,IF((BC95*100%)/$T95&gt;100%,100%,(BC95*100%)/$T95))))</f>
        <v>0</v>
      </c>
      <c r="BE95" s="119" t="str">
        <f t="shared" ref="BE95:BE108" si="143">IF(BB95="","",IF(BD95&lt;100%, IF(BD95&lt;100%, "ALERTA","EN TERMINO"), IF(BD95=100%, "OK", "EN TERMINO")))</f>
        <v>ALERTA</v>
      </c>
      <c r="BF95" s="143" t="s">
        <v>622</v>
      </c>
      <c r="BG95" s="143" t="s">
        <v>118</v>
      </c>
      <c r="BH95" s="1" t="str">
        <f t="shared" si="139"/>
        <v>ATENCIÓN</v>
      </c>
      <c r="BJ95" s="143"/>
      <c r="BK95" s="137"/>
      <c r="BL95" s="134"/>
      <c r="BM95" s="135"/>
      <c r="BN95" s="119"/>
      <c r="BO95" s="143"/>
      <c r="BQ95" s="179"/>
      <c r="BR95" s="2"/>
      <c r="BS95" s="2" t="str">
        <f t="shared" ref="BS95:BS108" si="144">IF(BH95="CUMPLIDA","CERRADO","ABIERTO")</f>
        <v>ABIERTO</v>
      </c>
    </row>
    <row r="96" spans="1:91" ht="35.1" customHeight="1">
      <c r="A96" s="255"/>
      <c r="B96" s="255"/>
      <c r="C96" s="100" t="s">
        <v>82</v>
      </c>
      <c r="D96" s="255"/>
      <c r="E96" s="402"/>
      <c r="F96" s="255"/>
      <c r="G96" s="400"/>
      <c r="H96" s="101" t="s">
        <v>494</v>
      </c>
      <c r="I96" s="409"/>
      <c r="J96" s="394"/>
      <c r="K96" s="258" t="s">
        <v>623</v>
      </c>
      <c r="L96" s="258" t="s">
        <v>624</v>
      </c>
      <c r="M96" s="269">
        <v>1</v>
      </c>
      <c r="N96" s="269" t="s">
        <v>89</v>
      </c>
      <c r="O96" s="259" t="s">
        <v>611</v>
      </c>
      <c r="P96" s="259" t="s">
        <v>601</v>
      </c>
      <c r="Q96" s="259" t="s">
        <v>625</v>
      </c>
      <c r="R96" s="259" t="s">
        <v>603</v>
      </c>
      <c r="S96" s="260">
        <v>1</v>
      </c>
      <c r="T96" s="261">
        <v>1</v>
      </c>
      <c r="U96" s="262" t="s">
        <v>626</v>
      </c>
      <c r="V96" s="263">
        <v>44469</v>
      </c>
      <c r="W96" s="263">
        <v>44560</v>
      </c>
      <c r="X96" s="255"/>
      <c r="Y96" s="47">
        <v>44469</v>
      </c>
      <c r="Z96" s="143" t="s">
        <v>605</v>
      </c>
      <c r="AA96" s="137">
        <v>0</v>
      </c>
      <c r="AB96" s="132">
        <f t="shared" si="132"/>
        <v>0</v>
      </c>
      <c r="AC96" s="133">
        <f>(IF(OR($T96="",AB101=""),"",IF(OR($T96=0,AB101=0),0,IF((AB101*100%)/$T96&gt;100%,100%,(AB101*100%)/$T96))))</f>
        <v>0</v>
      </c>
      <c r="AD96" s="119" t="str">
        <f t="shared" si="133"/>
        <v>ALERTA</v>
      </c>
      <c r="AE96" s="143" t="s">
        <v>606</v>
      </c>
      <c r="AF96" s="2" t="s">
        <v>505</v>
      </c>
      <c r="AG96" s="1" t="str">
        <f t="shared" si="136"/>
        <v>ATENCIÓN</v>
      </c>
      <c r="AH96" s="129"/>
      <c r="AI96" s="143" t="str">
        <f>+AI95</f>
        <v>Se esta revisando el procedimiento</v>
      </c>
      <c r="AJ96" s="151"/>
      <c r="AK96" s="49"/>
      <c r="AL96" s="50"/>
      <c r="AM96" s="51"/>
      <c r="AN96" s="203"/>
      <c r="AO96" s="151"/>
      <c r="AP96" s="175"/>
      <c r="AQ96" s="131">
        <f t="shared" si="140"/>
        <v>44522</v>
      </c>
      <c r="AR96" s="331"/>
      <c r="AS96" s="137">
        <v>0</v>
      </c>
      <c r="AT96" s="134">
        <f t="shared" si="113"/>
        <v>0</v>
      </c>
      <c r="AU96" s="135">
        <f t="shared" si="114"/>
        <v>0</v>
      </c>
      <c r="AV96" s="119" t="str">
        <f t="shared" si="134"/>
        <v>ALERTA</v>
      </c>
      <c r="AW96" s="143" t="s">
        <v>615</v>
      </c>
      <c r="AX96" s="143" t="s">
        <v>508</v>
      </c>
      <c r="AY96" s="1" t="str">
        <f t="shared" si="135"/>
        <v>INCUMPLIDA</v>
      </c>
      <c r="AZ96" s="131">
        <v>44539</v>
      </c>
      <c r="BA96" s="202" t="s">
        <v>616</v>
      </c>
      <c r="BB96" s="137">
        <v>0</v>
      </c>
      <c r="BC96" s="134">
        <f t="shared" si="141"/>
        <v>0</v>
      </c>
      <c r="BD96" s="135">
        <f t="shared" si="142"/>
        <v>0</v>
      </c>
      <c r="BE96" s="119" t="str">
        <f t="shared" si="143"/>
        <v>ALERTA</v>
      </c>
      <c r="BF96" s="143" t="s">
        <v>622</v>
      </c>
      <c r="BG96" s="143" t="s">
        <v>118</v>
      </c>
      <c r="BH96" s="1" t="str">
        <f t="shared" si="139"/>
        <v>ATENCIÓN</v>
      </c>
      <c r="BJ96" s="143"/>
      <c r="BK96" s="137"/>
      <c r="BL96" s="134"/>
      <c r="BM96" s="135"/>
      <c r="BN96" s="119"/>
      <c r="BO96" s="143"/>
      <c r="BQ96" s="179"/>
      <c r="BR96" s="2"/>
      <c r="BS96" s="2" t="str">
        <f t="shared" si="144"/>
        <v>ABIERTO</v>
      </c>
    </row>
    <row r="97" spans="1:71" ht="35.1" customHeight="1">
      <c r="A97" s="255"/>
      <c r="B97" s="255"/>
      <c r="C97" s="100" t="s">
        <v>82</v>
      </c>
      <c r="D97" s="255"/>
      <c r="E97" s="402"/>
      <c r="F97" s="255"/>
      <c r="G97" s="399">
        <v>2</v>
      </c>
      <c r="H97" s="101" t="s">
        <v>494</v>
      </c>
      <c r="I97" s="410" t="s">
        <v>627</v>
      </c>
      <c r="J97" s="393" t="s">
        <v>628</v>
      </c>
      <c r="K97" s="258" t="s">
        <v>629</v>
      </c>
      <c r="L97" s="258" t="s">
        <v>630</v>
      </c>
      <c r="M97" s="269">
        <v>5</v>
      </c>
      <c r="N97" s="269" t="s">
        <v>89</v>
      </c>
      <c r="O97" s="259" t="s">
        <v>631</v>
      </c>
      <c r="P97" s="259" t="s">
        <v>601</v>
      </c>
      <c r="Q97" s="259" t="s">
        <v>632</v>
      </c>
      <c r="R97" s="259" t="s">
        <v>603</v>
      </c>
      <c r="S97" s="260">
        <v>1</v>
      </c>
      <c r="T97" s="261">
        <v>1</v>
      </c>
      <c r="U97" s="259" t="s">
        <v>633</v>
      </c>
      <c r="V97" s="263">
        <v>44484</v>
      </c>
      <c r="W97" s="263">
        <v>44926</v>
      </c>
      <c r="X97" s="255"/>
      <c r="Y97" s="47">
        <v>44469</v>
      </c>
      <c r="Z97" s="143" t="s">
        <v>605</v>
      </c>
      <c r="AA97" s="137">
        <v>0</v>
      </c>
      <c r="AB97" s="132">
        <f t="shared" si="132"/>
        <v>0</v>
      </c>
      <c r="AC97" s="133">
        <f t="shared" ref="AC97:AC101" si="145">(IF(OR($T97="",AB102=""),"",IF(OR($T97=0,AB102=0),0,IF((AB102*100%)/$T97&gt;100%,100%,(AB102*100%)/$T97))))</f>
        <v>0</v>
      </c>
      <c r="AD97" s="119" t="str">
        <f t="shared" si="133"/>
        <v>ALERTA</v>
      </c>
      <c r="AE97" s="143" t="s">
        <v>606</v>
      </c>
      <c r="AF97" s="2" t="s">
        <v>505</v>
      </c>
      <c r="AG97" s="1" t="str">
        <f t="shared" si="136"/>
        <v>ATENCIÓN</v>
      </c>
      <c r="AH97" s="129"/>
      <c r="AI97" s="143" t="s">
        <v>605</v>
      </c>
      <c r="AJ97" s="151"/>
      <c r="AK97" s="49"/>
      <c r="AL97" s="50"/>
      <c r="AM97" s="51"/>
      <c r="AN97" s="203"/>
      <c r="AO97" s="151"/>
      <c r="AP97" s="175"/>
      <c r="AQ97" s="131">
        <f t="shared" si="140"/>
        <v>44522</v>
      </c>
      <c r="AR97" s="331"/>
      <c r="AS97" s="137">
        <v>0</v>
      </c>
      <c r="AT97" s="134">
        <f t="shared" si="113"/>
        <v>0</v>
      </c>
      <c r="AU97" s="135">
        <f t="shared" si="114"/>
        <v>0</v>
      </c>
      <c r="AV97" s="119" t="str">
        <f t="shared" si="134"/>
        <v>ALERTA</v>
      </c>
      <c r="AW97" s="143" t="s">
        <v>615</v>
      </c>
      <c r="AX97" s="143" t="s">
        <v>508</v>
      </c>
      <c r="AY97" s="1" t="str">
        <f t="shared" si="135"/>
        <v>INCUMPLIDA</v>
      </c>
      <c r="AZ97" s="131">
        <v>44539</v>
      </c>
      <c r="BA97" s="202" t="s">
        <v>616</v>
      </c>
      <c r="BB97" s="137">
        <v>0</v>
      </c>
      <c r="BC97" s="134">
        <f t="shared" si="141"/>
        <v>0</v>
      </c>
      <c r="BD97" s="135">
        <f t="shared" si="142"/>
        <v>0</v>
      </c>
      <c r="BE97" s="119" t="str">
        <f t="shared" si="143"/>
        <v>ALERTA</v>
      </c>
      <c r="BF97" s="143" t="s">
        <v>634</v>
      </c>
      <c r="BG97" s="143" t="s">
        <v>118</v>
      </c>
      <c r="BH97" s="1" t="str">
        <f t="shared" si="139"/>
        <v>ATENCIÓN</v>
      </c>
      <c r="BJ97" s="143"/>
      <c r="BK97" s="137"/>
      <c r="BL97" s="134"/>
      <c r="BM97" s="135"/>
      <c r="BN97" s="119"/>
      <c r="BO97" s="143"/>
      <c r="BQ97" s="179"/>
      <c r="BR97" s="2"/>
      <c r="BS97" s="2" t="str">
        <f t="shared" si="144"/>
        <v>ABIERTO</v>
      </c>
    </row>
    <row r="98" spans="1:71" ht="35.1" customHeight="1">
      <c r="A98" s="255"/>
      <c r="B98" s="255"/>
      <c r="C98" s="100" t="s">
        <v>82</v>
      </c>
      <c r="D98" s="255"/>
      <c r="E98" s="402"/>
      <c r="F98" s="255"/>
      <c r="G98" s="401"/>
      <c r="H98" s="101" t="s">
        <v>494</v>
      </c>
      <c r="I98" s="411"/>
      <c r="J98" s="398"/>
      <c r="K98" s="258" t="s">
        <v>635</v>
      </c>
      <c r="L98" s="258" t="s">
        <v>636</v>
      </c>
      <c r="M98" s="269">
        <v>1</v>
      </c>
      <c r="N98" s="269" t="s">
        <v>89</v>
      </c>
      <c r="O98" s="259" t="s">
        <v>637</v>
      </c>
      <c r="P98" s="259" t="s">
        <v>638</v>
      </c>
      <c r="Q98" s="259" t="s">
        <v>639</v>
      </c>
      <c r="R98" s="259" t="s">
        <v>603</v>
      </c>
      <c r="S98" s="260">
        <v>1</v>
      </c>
      <c r="T98" s="261">
        <v>1</v>
      </c>
      <c r="U98" s="259" t="s">
        <v>640</v>
      </c>
      <c r="V98" s="263">
        <v>44484</v>
      </c>
      <c r="W98" s="263">
        <v>44561</v>
      </c>
      <c r="X98" s="255"/>
      <c r="Y98" s="47">
        <v>44469</v>
      </c>
      <c r="Z98" s="143" t="s">
        <v>605</v>
      </c>
      <c r="AA98" s="137">
        <v>0</v>
      </c>
      <c r="AB98" s="132">
        <f t="shared" si="132"/>
        <v>0</v>
      </c>
      <c r="AC98" s="133">
        <f t="shared" si="145"/>
        <v>0</v>
      </c>
      <c r="AD98" s="119" t="str">
        <f t="shared" si="133"/>
        <v>ALERTA</v>
      </c>
      <c r="AE98" s="143" t="s">
        <v>606</v>
      </c>
      <c r="AF98" s="2" t="s">
        <v>505</v>
      </c>
      <c r="AG98" s="1" t="str">
        <f t="shared" si="136"/>
        <v>ATENCIÓN</v>
      </c>
      <c r="AH98" s="129"/>
      <c r="AI98" s="143" t="s">
        <v>605</v>
      </c>
      <c r="AJ98" s="151"/>
      <c r="AK98" s="49"/>
      <c r="AL98" s="50"/>
      <c r="AM98" s="51"/>
      <c r="AN98" s="203"/>
      <c r="AO98" s="151"/>
      <c r="AP98" s="175"/>
      <c r="AQ98" s="131">
        <f t="shared" si="140"/>
        <v>44522</v>
      </c>
      <c r="AR98" s="331"/>
      <c r="AS98" s="137">
        <v>0</v>
      </c>
      <c r="AT98" s="134">
        <f t="shared" si="113"/>
        <v>0</v>
      </c>
      <c r="AU98" s="135">
        <f t="shared" si="114"/>
        <v>0</v>
      </c>
      <c r="AV98" s="119" t="str">
        <f t="shared" si="134"/>
        <v>ALERTA</v>
      </c>
      <c r="AW98" s="143" t="s">
        <v>615</v>
      </c>
      <c r="AX98" s="143" t="s">
        <v>508</v>
      </c>
      <c r="AY98" s="1" t="str">
        <f t="shared" si="135"/>
        <v>INCUMPLIDA</v>
      </c>
      <c r="AZ98" s="131">
        <v>44539</v>
      </c>
      <c r="BA98" s="202" t="s">
        <v>616</v>
      </c>
      <c r="BB98" s="137">
        <v>0</v>
      </c>
      <c r="BC98" s="134">
        <f t="shared" si="141"/>
        <v>0</v>
      </c>
      <c r="BD98" s="135">
        <f t="shared" si="142"/>
        <v>0</v>
      </c>
      <c r="BE98" s="119" t="str">
        <f t="shared" si="143"/>
        <v>ALERTA</v>
      </c>
      <c r="BF98" s="143" t="s">
        <v>622</v>
      </c>
      <c r="BG98" s="143" t="s">
        <v>118</v>
      </c>
      <c r="BH98" s="1" t="str">
        <f t="shared" si="139"/>
        <v>ATENCIÓN</v>
      </c>
      <c r="BJ98" s="143"/>
      <c r="BK98" s="137"/>
      <c r="BL98" s="134"/>
      <c r="BM98" s="135"/>
      <c r="BN98" s="119"/>
      <c r="BO98" s="143"/>
      <c r="BQ98" s="179"/>
      <c r="BR98" s="2"/>
      <c r="BS98" s="2" t="str">
        <f t="shared" si="144"/>
        <v>ABIERTO</v>
      </c>
    </row>
    <row r="99" spans="1:71" ht="35.1" customHeight="1">
      <c r="A99" s="255"/>
      <c r="B99" s="255"/>
      <c r="C99" s="100" t="s">
        <v>82</v>
      </c>
      <c r="D99" s="255"/>
      <c r="E99" s="402"/>
      <c r="F99" s="255"/>
      <c r="G99" s="400"/>
      <c r="H99" s="101" t="s">
        <v>494</v>
      </c>
      <c r="I99" s="412"/>
      <c r="J99" s="394"/>
      <c r="K99" s="258" t="s">
        <v>641</v>
      </c>
      <c r="L99" s="258" t="s">
        <v>642</v>
      </c>
      <c r="M99" s="269">
        <v>1</v>
      </c>
      <c r="N99" s="269" t="s">
        <v>89</v>
      </c>
      <c r="O99" s="259" t="s">
        <v>637</v>
      </c>
      <c r="P99" s="259" t="s">
        <v>643</v>
      </c>
      <c r="Q99" s="259" t="s">
        <v>644</v>
      </c>
      <c r="R99" s="259" t="s">
        <v>603</v>
      </c>
      <c r="S99" s="260">
        <v>1</v>
      </c>
      <c r="T99" s="261">
        <v>1</v>
      </c>
      <c r="U99" s="259" t="s">
        <v>626</v>
      </c>
      <c r="V99" s="263">
        <v>44562</v>
      </c>
      <c r="W99" s="263">
        <v>44592</v>
      </c>
      <c r="X99" s="255"/>
      <c r="Y99" s="47">
        <v>44469</v>
      </c>
      <c r="Z99" s="143" t="s">
        <v>605</v>
      </c>
      <c r="AA99" s="137">
        <v>0</v>
      </c>
      <c r="AB99" s="132">
        <f t="shared" si="132"/>
        <v>0</v>
      </c>
      <c r="AC99" s="133">
        <f t="shared" si="145"/>
        <v>0</v>
      </c>
      <c r="AD99" s="119" t="str">
        <f t="shared" si="133"/>
        <v>ALERTA</v>
      </c>
      <c r="AE99" s="143" t="s">
        <v>606</v>
      </c>
      <c r="AF99" s="2" t="s">
        <v>505</v>
      </c>
      <c r="AG99" s="1" t="str">
        <f t="shared" si="136"/>
        <v>ATENCIÓN</v>
      </c>
      <c r="AH99" s="129"/>
      <c r="AI99" s="143" t="s">
        <v>605</v>
      </c>
      <c r="AJ99" s="151"/>
      <c r="AK99" s="49"/>
      <c r="AL99" s="50"/>
      <c r="AM99" s="51"/>
      <c r="AN99" s="203"/>
      <c r="AO99" s="151"/>
      <c r="AP99" s="175"/>
      <c r="AQ99" s="131">
        <f t="shared" si="140"/>
        <v>44522</v>
      </c>
      <c r="AR99" s="331"/>
      <c r="AS99" s="137">
        <v>0</v>
      </c>
      <c r="AT99" s="134">
        <f t="shared" si="113"/>
        <v>0</v>
      </c>
      <c r="AU99" s="135">
        <f t="shared" si="114"/>
        <v>0</v>
      </c>
      <c r="AV99" s="119" t="str">
        <f t="shared" si="134"/>
        <v>ALERTA</v>
      </c>
      <c r="AW99" s="143" t="s">
        <v>615</v>
      </c>
      <c r="AX99" s="143" t="s">
        <v>508</v>
      </c>
      <c r="AY99" s="1" t="str">
        <f t="shared" si="135"/>
        <v>INCUMPLIDA</v>
      </c>
      <c r="AZ99" s="131">
        <v>44539</v>
      </c>
      <c r="BA99" s="202" t="s">
        <v>616</v>
      </c>
      <c r="BB99" s="137">
        <v>0</v>
      </c>
      <c r="BC99" s="134">
        <f t="shared" si="141"/>
        <v>0</v>
      </c>
      <c r="BD99" s="135">
        <f t="shared" si="142"/>
        <v>0</v>
      </c>
      <c r="BE99" s="119" t="str">
        <f t="shared" si="143"/>
        <v>ALERTA</v>
      </c>
      <c r="BF99" s="143" t="s">
        <v>622</v>
      </c>
      <c r="BG99" s="143" t="s">
        <v>118</v>
      </c>
      <c r="BH99" s="1" t="str">
        <f t="shared" si="139"/>
        <v>ATENCIÓN</v>
      </c>
      <c r="BJ99" s="143"/>
      <c r="BK99" s="137"/>
      <c r="BL99" s="134"/>
      <c r="BM99" s="135"/>
      <c r="BN99" s="119"/>
      <c r="BO99" s="143"/>
      <c r="BQ99" s="179"/>
      <c r="BR99" s="2"/>
      <c r="BS99" s="2" t="str">
        <f t="shared" si="144"/>
        <v>ABIERTO</v>
      </c>
    </row>
    <row r="100" spans="1:71" ht="35.1" customHeight="1">
      <c r="A100" s="255"/>
      <c r="B100" s="255"/>
      <c r="C100" s="100" t="s">
        <v>82</v>
      </c>
      <c r="D100" s="255"/>
      <c r="E100" s="402"/>
      <c r="F100" s="255"/>
      <c r="G100" s="399">
        <v>3</v>
      </c>
      <c r="H100" s="101" t="s">
        <v>494</v>
      </c>
      <c r="I100" s="391" t="s">
        <v>645</v>
      </c>
      <c r="J100" s="393" t="s">
        <v>646</v>
      </c>
      <c r="K100" s="258" t="s">
        <v>647</v>
      </c>
      <c r="L100" s="258" t="s">
        <v>648</v>
      </c>
      <c r="M100" s="269">
        <v>1</v>
      </c>
      <c r="N100" s="269" t="s">
        <v>89</v>
      </c>
      <c r="O100" s="259" t="s">
        <v>611</v>
      </c>
      <c r="P100" s="259" t="s">
        <v>649</v>
      </c>
      <c r="Q100" s="259" t="s">
        <v>650</v>
      </c>
      <c r="R100" s="259" t="s">
        <v>651</v>
      </c>
      <c r="S100" s="260">
        <v>1</v>
      </c>
      <c r="T100" s="261">
        <v>1</v>
      </c>
      <c r="U100" s="259" t="s">
        <v>652</v>
      </c>
      <c r="V100" s="263">
        <v>44500</v>
      </c>
      <c r="W100" s="263">
        <v>44592</v>
      </c>
      <c r="X100" s="255"/>
      <c r="Y100" s="47">
        <v>44469</v>
      </c>
      <c r="Z100" s="143" t="s">
        <v>605</v>
      </c>
      <c r="AA100" s="137">
        <v>0</v>
      </c>
      <c r="AB100" s="132">
        <f t="shared" si="132"/>
        <v>0</v>
      </c>
      <c r="AC100" s="133">
        <f t="shared" si="145"/>
        <v>0</v>
      </c>
      <c r="AD100" s="119" t="str">
        <f t="shared" si="133"/>
        <v>ALERTA</v>
      </c>
      <c r="AE100" s="143" t="s">
        <v>606</v>
      </c>
      <c r="AF100" s="2" t="s">
        <v>505</v>
      </c>
      <c r="AG100" s="1" t="str">
        <f t="shared" si="136"/>
        <v>ATENCIÓN</v>
      </c>
      <c r="AH100" s="129"/>
      <c r="AI100" s="143" t="s">
        <v>653</v>
      </c>
      <c r="AJ100" s="151"/>
      <c r="AK100" s="49"/>
      <c r="AL100" s="50"/>
      <c r="AM100" s="51"/>
      <c r="AN100" s="203"/>
      <c r="AO100" s="151"/>
      <c r="AP100" s="175"/>
      <c r="AQ100" s="131">
        <f t="shared" si="140"/>
        <v>44522</v>
      </c>
      <c r="AR100" s="331" t="s">
        <v>654</v>
      </c>
      <c r="AS100" s="137">
        <v>0.5</v>
      </c>
      <c r="AT100" s="134">
        <f t="shared" si="113"/>
        <v>0.5</v>
      </c>
      <c r="AU100" s="135">
        <f t="shared" si="114"/>
        <v>0.5</v>
      </c>
      <c r="AV100" s="119" t="str">
        <f t="shared" si="134"/>
        <v>ALERTA</v>
      </c>
      <c r="AW100" s="143" t="s">
        <v>655</v>
      </c>
      <c r="AX100" s="143" t="s">
        <v>508</v>
      </c>
      <c r="AY100" s="1" t="str">
        <f t="shared" si="135"/>
        <v>INCUMPLIDA</v>
      </c>
      <c r="AZ100" s="131">
        <v>44539</v>
      </c>
      <c r="BA100" s="202" t="s">
        <v>616</v>
      </c>
      <c r="BB100" s="137">
        <v>0.5</v>
      </c>
      <c r="BC100" s="134">
        <f t="shared" si="141"/>
        <v>0.5</v>
      </c>
      <c r="BD100" s="135">
        <f t="shared" si="142"/>
        <v>0.5</v>
      </c>
      <c r="BE100" s="119" t="str">
        <f t="shared" si="143"/>
        <v>ALERTA</v>
      </c>
      <c r="BF100" s="143" t="s">
        <v>656</v>
      </c>
      <c r="BG100" s="143" t="s">
        <v>118</v>
      </c>
      <c r="BH100" s="1" t="str">
        <f t="shared" si="139"/>
        <v>ATENCIÓN</v>
      </c>
      <c r="BJ100" s="143"/>
      <c r="BK100" s="137"/>
      <c r="BL100" s="134"/>
      <c r="BM100" s="135"/>
      <c r="BN100" s="119"/>
      <c r="BO100" s="143"/>
      <c r="BQ100" s="179"/>
      <c r="BR100" s="2"/>
      <c r="BS100" s="2" t="str">
        <f t="shared" si="144"/>
        <v>ABIERTO</v>
      </c>
    </row>
    <row r="101" spans="1:71" ht="35.1" customHeight="1">
      <c r="A101" s="255"/>
      <c r="B101" s="255"/>
      <c r="C101" s="100" t="s">
        <v>82</v>
      </c>
      <c r="D101" s="255"/>
      <c r="E101" s="402"/>
      <c r="F101" s="255"/>
      <c r="G101" s="400"/>
      <c r="H101" s="101" t="s">
        <v>494</v>
      </c>
      <c r="I101" s="392"/>
      <c r="J101" s="394"/>
      <c r="K101" s="258" t="s">
        <v>657</v>
      </c>
      <c r="L101" s="258" t="s">
        <v>658</v>
      </c>
      <c r="M101" s="269">
        <v>1</v>
      </c>
      <c r="N101" s="269" t="s">
        <v>89</v>
      </c>
      <c r="O101" s="259" t="s">
        <v>659</v>
      </c>
      <c r="P101" s="259" t="s">
        <v>660</v>
      </c>
      <c r="Q101" s="259" t="s">
        <v>661</v>
      </c>
      <c r="R101" s="259" t="s">
        <v>603</v>
      </c>
      <c r="S101" s="260">
        <v>1</v>
      </c>
      <c r="T101" s="261">
        <v>1</v>
      </c>
      <c r="U101" s="259" t="s">
        <v>626</v>
      </c>
      <c r="V101" s="263">
        <v>44500</v>
      </c>
      <c r="W101" s="263">
        <v>44592</v>
      </c>
      <c r="X101" s="255"/>
      <c r="Y101" s="47">
        <v>44469</v>
      </c>
      <c r="Z101" s="143" t="s">
        <v>605</v>
      </c>
      <c r="AA101" s="137">
        <v>0</v>
      </c>
      <c r="AB101" s="132">
        <f>(IF(AA96="","",IF(OR($M96=0,$M96="",Y96=""),"",AA96/$M96)))</f>
        <v>0</v>
      </c>
      <c r="AC101" s="133">
        <f t="shared" si="145"/>
        <v>0</v>
      </c>
      <c r="AD101" s="119" t="str">
        <f t="shared" si="133"/>
        <v>ALERTA</v>
      </c>
      <c r="AE101" s="143" t="s">
        <v>606</v>
      </c>
      <c r="AF101" s="2" t="s">
        <v>505</v>
      </c>
      <c r="AG101" s="1" t="str">
        <f t="shared" si="136"/>
        <v>ATENCIÓN</v>
      </c>
      <c r="AH101" s="129"/>
      <c r="AI101" s="143" t="str">
        <f>+AI100</f>
        <v>Se remitió correo electrónico a la Unidad de Loterías con el fin de que se defina el procedimiento para la retención oportuna de distribuidores virtuales</v>
      </c>
      <c r="AJ101" s="151"/>
      <c r="AK101" s="49"/>
      <c r="AL101" s="50"/>
      <c r="AM101" s="51"/>
      <c r="AN101" s="203"/>
      <c r="AO101" s="151"/>
      <c r="AP101" s="175"/>
      <c r="AQ101" s="131">
        <f t="shared" si="140"/>
        <v>44522</v>
      </c>
      <c r="AR101" s="331"/>
      <c r="AS101" s="137">
        <v>0.5</v>
      </c>
      <c r="AT101" s="134">
        <f t="shared" si="113"/>
        <v>0.5</v>
      </c>
      <c r="AU101" s="135">
        <f t="shared" si="114"/>
        <v>0.5</v>
      </c>
      <c r="AV101" s="119" t="str">
        <f t="shared" si="134"/>
        <v>ALERTA</v>
      </c>
      <c r="AW101" s="143" t="s">
        <v>592</v>
      </c>
      <c r="AX101" s="143" t="s">
        <v>508</v>
      </c>
      <c r="AY101" s="1" t="str">
        <f t="shared" si="135"/>
        <v>INCUMPLIDA</v>
      </c>
      <c r="AZ101" s="131">
        <v>44539</v>
      </c>
      <c r="BA101" s="202" t="s">
        <v>616</v>
      </c>
      <c r="BB101" s="137">
        <v>0.5</v>
      </c>
      <c r="BC101" s="134">
        <f t="shared" si="141"/>
        <v>0.5</v>
      </c>
      <c r="BD101" s="135">
        <f t="shared" si="142"/>
        <v>0.5</v>
      </c>
      <c r="BE101" s="119" t="str">
        <f t="shared" si="143"/>
        <v>ALERTA</v>
      </c>
      <c r="BF101" s="143" t="s">
        <v>622</v>
      </c>
      <c r="BG101" s="143" t="s">
        <v>118</v>
      </c>
      <c r="BH101" s="1" t="str">
        <f t="shared" si="139"/>
        <v>ATENCIÓN</v>
      </c>
      <c r="BJ101" s="143"/>
      <c r="BK101" s="137"/>
      <c r="BL101" s="134"/>
      <c r="BM101" s="135"/>
      <c r="BN101" s="119"/>
      <c r="BO101" s="143"/>
      <c r="BQ101" s="179"/>
      <c r="BR101" s="2"/>
      <c r="BS101" s="2" t="str">
        <f t="shared" si="144"/>
        <v>ABIERTO</v>
      </c>
    </row>
    <row r="102" spans="1:71" ht="35.1" customHeight="1">
      <c r="A102" s="255"/>
      <c r="B102" s="255"/>
      <c r="C102" s="100"/>
      <c r="D102" s="255"/>
      <c r="E102" s="402"/>
      <c r="F102" s="255"/>
      <c r="G102" s="399">
        <v>4</v>
      </c>
      <c r="H102" s="101" t="s">
        <v>494</v>
      </c>
      <c r="I102" s="391" t="s">
        <v>662</v>
      </c>
      <c r="J102" s="393" t="s">
        <v>663</v>
      </c>
      <c r="K102" s="258" t="s">
        <v>664</v>
      </c>
      <c r="L102" s="258" t="s">
        <v>665</v>
      </c>
      <c r="M102" s="269">
        <v>1</v>
      </c>
      <c r="N102" s="269" t="s">
        <v>89</v>
      </c>
      <c r="O102" s="259" t="s">
        <v>659</v>
      </c>
      <c r="P102" s="259" t="s">
        <v>660</v>
      </c>
      <c r="Q102" s="259" t="s">
        <v>661</v>
      </c>
      <c r="R102" s="259" t="s">
        <v>603</v>
      </c>
      <c r="S102" s="260">
        <v>1</v>
      </c>
      <c r="T102" s="261">
        <v>1</v>
      </c>
      <c r="U102" s="259" t="s">
        <v>548</v>
      </c>
      <c r="V102" s="263">
        <v>44469</v>
      </c>
      <c r="W102" s="263">
        <v>44561</v>
      </c>
      <c r="X102" s="255"/>
      <c r="Y102" s="47">
        <v>44469</v>
      </c>
      <c r="Z102" s="143" t="s">
        <v>605</v>
      </c>
      <c r="AA102" s="137">
        <v>0</v>
      </c>
      <c r="AB102" s="132">
        <f t="shared" ref="AB102:AB108" si="146">(IF(AA102="","",IF(OR($M102=0,$M102="",Y102=""),"",AA102/$M102)))</f>
        <v>0</v>
      </c>
      <c r="AC102" s="133">
        <f t="shared" ref="AC102:AC108" si="147">(IF(OR($T102="",AB102=""),"",IF(OR($T102=0,AB102=0),0,IF((AB102*100%)/$T102&gt;100%,100%,(AB102*100%)/$T102))))</f>
        <v>0</v>
      </c>
      <c r="AD102" s="119" t="str">
        <f t="shared" si="133"/>
        <v>ALERTA</v>
      </c>
      <c r="AE102" s="143" t="s">
        <v>606</v>
      </c>
      <c r="AF102" s="2" t="s">
        <v>505</v>
      </c>
      <c r="AG102" s="1" t="str">
        <f t="shared" si="136"/>
        <v>ATENCIÓN</v>
      </c>
      <c r="AH102" s="129"/>
      <c r="AI102" s="143" t="s">
        <v>666</v>
      </c>
      <c r="AJ102" s="151"/>
      <c r="AK102" s="49"/>
      <c r="AL102" s="50"/>
      <c r="AM102" s="51"/>
      <c r="AN102" s="203"/>
      <c r="AO102" s="151"/>
      <c r="AP102" s="175"/>
      <c r="AQ102" s="131">
        <f t="shared" si="140"/>
        <v>44522</v>
      </c>
      <c r="AR102" s="331" t="s">
        <v>654</v>
      </c>
      <c r="AS102" s="137">
        <v>0.5</v>
      </c>
      <c r="AT102" s="134">
        <f t="shared" si="113"/>
        <v>0.5</v>
      </c>
      <c r="AU102" s="135">
        <f t="shared" si="114"/>
        <v>0.5</v>
      </c>
      <c r="AV102" s="119" t="str">
        <f t="shared" si="134"/>
        <v>ALERTA</v>
      </c>
      <c r="AW102" s="143" t="s">
        <v>507</v>
      </c>
      <c r="AX102" s="143" t="s">
        <v>508</v>
      </c>
      <c r="AY102" s="1" t="str">
        <f t="shared" si="135"/>
        <v>INCUMPLIDA</v>
      </c>
      <c r="AZ102" s="131">
        <v>44539</v>
      </c>
      <c r="BA102" s="202" t="s">
        <v>616</v>
      </c>
      <c r="BB102" s="137">
        <v>0.5</v>
      </c>
      <c r="BC102" s="134">
        <f t="shared" si="141"/>
        <v>0.5</v>
      </c>
      <c r="BD102" s="135">
        <f t="shared" si="142"/>
        <v>0.5</v>
      </c>
      <c r="BE102" s="119" t="str">
        <f t="shared" si="143"/>
        <v>ALERTA</v>
      </c>
      <c r="BF102" s="143" t="s">
        <v>656</v>
      </c>
      <c r="BG102" s="143" t="s">
        <v>118</v>
      </c>
      <c r="BH102" s="1" t="str">
        <f t="shared" si="139"/>
        <v>ATENCIÓN</v>
      </c>
      <c r="BJ102" s="143"/>
      <c r="BK102" s="137"/>
      <c r="BL102" s="134"/>
      <c r="BM102" s="135"/>
      <c r="BN102" s="119"/>
      <c r="BO102" s="143"/>
      <c r="BQ102" s="179"/>
      <c r="BR102" s="2"/>
      <c r="BS102" s="2" t="str">
        <f t="shared" si="144"/>
        <v>ABIERTO</v>
      </c>
    </row>
    <row r="103" spans="1:71" ht="35.1" customHeight="1">
      <c r="A103" s="255"/>
      <c r="B103" s="255"/>
      <c r="C103" s="100" t="s">
        <v>82</v>
      </c>
      <c r="D103" s="255"/>
      <c r="E103" s="402"/>
      <c r="F103" s="255"/>
      <c r="G103" s="400"/>
      <c r="H103" s="101" t="s">
        <v>494</v>
      </c>
      <c r="I103" s="392"/>
      <c r="J103" s="394"/>
      <c r="K103" s="258" t="s">
        <v>667</v>
      </c>
      <c r="L103" s="258" t="s">
        <v>668</v>
      </c>
      <c r="M103" s="269">
        <v>1</v>
      </c>
      <c r="N103" s="269" t="s">
        <v>89</v>
      </c>
      <c r="O103" s="259" t="s">
        <v>669</v>
      </c>
      <c r="P103" s="259" t="s">
        <v>670</v>
      </c>
      <c r="Q103" s="259" t="s">
        <v>669</v>
      </c>
      <c r="R103" s="259" t="s">
        <v>671</v>
      </c>
      <c r="S103" s="260">
        <v>1</v>
      </c>
      <c r="T103" s="261">
        <v>1</v>
      </c>
      <c r="U103" s="259" t="s">
        <v>672</v>
      </c>
      <c r="V103" s="263">
        <v>44469</v>
      </c>
      <c r="W103" s="263">
        <v>44561</v>
      </c>
      <c r="X103" s="255"/>
      <c r="Y103" s="47">
        <v>44469</v>
      </c>
      <c r="Z103" s="143" t="s">
        <v>605</v>
      </c>
      <c r="AA103" s="137">
        <v>0</v>
      </c>
      <c r="AB103" s="132">
        <f t="shared" si="146"/>
        <v>0</v>
      </c>
      <c r="AC103" s="133">
        <f t="shared" si="147"/>
        <v>0</v>
      </c>
      <c r="AD103" s="119" t="str">
        <f t="shared" si="133"/>
        <v>ALERTA</v>
      </c>
      <c r="AE103" s="143" t="s">
        <v>606</v>
      </c>
      <c r="AF103" s="2" t="s">
        <v>505</v>
      </c>
      <c r="AG103" s="1" t="str">
        <f t="shared" si="136"/>
        <v>ATENCIÓN</v>
      </c>
      <c r="AH103" s="129"/>
      <c r="AI103" s="143" t="s">
        <v>673</v>
      </c>
      <c r="AJ103" s="151"/>
      <c r="AK103" s="49"/>
      <c r="AL103" s="50"/>
      <c r="AM103" s="51"/>
      <c r="AN103" s="203"/>
      <c r="AO103" s="151"/>
      <c r="AP103" s="175"/>
      <c r="AQ103" s="131">
        <f t="shared" si="140"/>
        <v>44522</v>
      </c>
      <c r="AR103" s="331" t="s">
        <v>674</v>
      </c>
      <c r="AS103" s="137">
        <v>0.25</v>
      </c>
      <c r="AT103" s="134">
        <f t="shared" si="113"/>
        <v>0.25</v>
      </c>
      <c r="AU103" s="135">
        <f t="shared" si="114"/>
        <v>0.25</v>
      </c>
      <c r="AV103" s="119" t="str">
        <f t="shared" si="134"/>
        <v>ALERTA</v>
      </c>
      <c r="AW103" s="143" t="s">
        <v>615</v>
      </c>
      <c r="AX103" s="143" t="s">
        <v>508</v>
      </c>
      <c r="AY103" s="1" t="str">
        <f t="shared" si="135"/>
        <v>INCUMPLIDA</v>
      </c>
      <c r="AZ103" s="131">
        <v>44539</v>
      </c>
      <c r="BA103" s="202" t="s">
        <v>616</v>
      </c>
      <c r="BB103" s="137">
        <v>0.25</v>
      </c>
      <c r="BC103" s="134">
        <f t="shared" si="141"/>
        <v>0.25</v>
      </c>
      <c r="BD103" s="135">
        <f t="shared" si="142"/>
        <v>0.25</v>
      </c>
      <c r="BE103" s="119" t="str">
        <f t="shared" si="143"/>
        <v>ALERTA</v>
      </c>
      <c r="BF103" s="143" t="s">
        <v>675</v>
      </c>
      <c r="BG103" s="143" t="s">
        <v>118</v>
      </c>
      <c r="BH103" s="1" t="str">
        <f t="shared" si="139"/>
        <v>ATENCIÓN</v>
      </c>
      <c r="BJ103" s="143"/>
      <c r="BK103" s="137"/>
      <c r="BL103" s="134"/>
      <c r="BM103" s="135"/>
      <c r="BN103" s="119"/>
      <c r="BO103" s="143"/>
      <c r="BQ103" s="179"/>
      <c r="BR103" s="2"/>
      <c r="BS103" s="2" t="str">
        <f t="shared" si="144"/>
        <v>ABIERTO</v>
      </c>
    </row>
    <row r="104" spans="1:71" ht="35.1" customHeight="1">
      <c r="A104" s="255"/>
      <c r="B104" s="255"/>
      <c r="C104" s="100" t="s">
        <v>82</v>
      </c>
      <c r="D104" s="255"/>
      <c r="E104" s="402"/>
      <c r="F104" s="255"/>
      <c r="G104" s="269">
        <v>5</v>
      </c>
      <c r="H104" s="101" t="s">
        <v>494</v>
      </c>
      <c r="I104" s="264" t="s">
        <v>676</v>
      </c>
      <c r="J104" s="258" t="s">
        <v>677</v>
      </c>
      <c r="K104" s="257" t="s">
        <v>678</v>
      </c>
      <c r="L104" s="258" t="s">
        <v>679</v>
      </c>
      <c r="M104" s="269">
        <v>1</v>
      </c>
      <c r="N104" s="269" t="s">
        <v>89</v>
      </c>
      <c r="O104" s="259" t="s">
        <v>611</v>
      </c>
      <c r="P104" s="259" t="s">
        <v>680</v>
      </c>
      <c r="Q104" s="259" t="s">
        <v>681</v>
      </c>
      <c r="R104" s="259" t="s">
        <v>603</v>
      </c>
      <c r="S104" s="265">
        <v>1</v>
      </c>
      <c r="T104" s="261">
        <v>1</v>
      </c>
      <c r="U104" s="259" t="s">
        <v>682</v>
      </c>
      <c r="V104" s="263">
        <v>44469</v>
      </c>
      <c r="W104" s="263">
        <v>44561</v>
      </c>
      <c r="X104" s="255"/>
      <c r="Y104" s="47">
        <v>44469</v>
      </c>
      <c r="Z104" s="143" t="s">
        <v>605</v>
      </c>
      <c r="AA104" s="137">
        <v>0</v>
      </c>
      <c r="AB104" s="132">
        <f t="shared" si="146"/>
        <v>0</v>
      </c>
      <c r="AC104" s="133">
        <f t="shared" si="147"/>
        <v>0</v>
      </c>
      <c r="AD104" s="119" t="str">
        <f t="shared" si="133"/>
        <v>ALERTA</v>
      </c>
      <c r="AE104" s="143" t="s">
        <v>606</v>
      </c>
      <c r="AF104" s="2" t="s">
        <v>505</v>
      </c>
      <c r="AG104" s="1" t="str">
        <f t="shared" si="136"/>
        <v>ATENCIÓN</v>
      </c>
      <c r="AH104" s="129"/>
      <c r="AI104" s="143" t="str">
        <f>+AI96</f>
        <v>Se esta revisando el procedimiento</v>
      </c>
      <c r="AJ104" s="151"/>
      <c r="AK104" s="49"/>
      <c r="AL104" s="50"/>
      <c r="AM104" s="51"/>
      <c r="AN104" s="203"/>
      <c r="AO104" s="151"/>
      <c r="AP104" s="175"/>
      <c r="AQ104" s="131">
        <f t="shared" si="140"/>
        <v>44522</v>
      </c>
      <c r="AR104" s="331"/>
      <c r="AS104" s="137">
        <v>0</v>
      </c>
      <c r="AT104" s="134">
        <f t="shared" si="113"/>
        <v>0</v>
      </c>
      <c r="AU104" s="135">
        <f t="shared" si="114"/>
        <v>0</v>
      </c>
      <c r="AV104" s="119" t="str">
        <f t="shared" si="134"/>
        <v>ALERTA</v>
      </c>
      <c r="AW104" s="143" t="s">
        <v>683</v>
      </c>
      <c r="AX104" s="143" t="s">
        <v>508</v>
      </c>
      <c r="AY104" s="1" t="str">
        <f t="shared" si="135"/>
        <v>INCUMPLIDA</v>
      </c>
      <c r="AZ104" s="131">
        <v>44539</v>
      </c>
      <c r="BA104" s="202" t="s">
        <v>616</v>
      </c>
      <c r="BB104" s="137">
        <v>0</v>
      </c>
      <c r="BC104" s="134">
        <f t="shared" si="141"/>
        <v>0</v>
      </c>
      <c r="BD104" s="135">
        <f t="shared" si="142"/>
        <v>0</v>
      </c>
      <c r="BE104" s="119" t="str">
        <f t="shared" si="143"/>
        <v>ALERTA</v>
      </c>
      <c r="BF104" s="143" t="s">
        <v>684</v>
      </c>
      <c r="BG104" s="143" t="s">
        <v>118</v>
      </c>
      <c r="BH104" s="1" t="str">
        <f t="shared" si="139"/>
        <v>ATENCIÓN</v>
      </c>
      <c r="BJ104" s="143"/>
      <c r="BK104" s="137"/>
      <c r="BL104" s="134"/>
      <c r="BM104" s="135"/>
      <c r="BN104" s="119"/>
      <c r="BO104" s="143"/>
      <c r="BQ104" s="179"/>
      <c r="BR104" s="2"/>
      <c r="BS104" s="2" t="str">
        <f t="shared" si="144"/>
        <v>ABIERTO</v>
      </c>
    </row>
    <row r="105" spans="1:71" ht="35.1" customHeight="1">
      <c r="A105" s="255"/>
      <c r="B105" s="255"/>
      <c r="C105" s="100" t="s">
        <v>82</v>
      </c>
      <c r="D105" s="255"/>
      <c r="E105" s="402"/>
      <c r="F105" s="255"/>
      <c r="G105" s="269">
        <v>6</v>
      </c>
      <c r="H105" s="101" t="s">
        <v>494</v>
      </c>
      <c r="I105" s="266" t="s">
        <v>685</v>
      </c>
      <c r="J105" s="267" t="s">
        <v>686</v>
      </c>
      <c r="K105" s="258" t="s">
        <v>687</v>
      </c>
      <c r="L105" s="258" t="s">
        <v>682</v>
      </c>
      <c r="M105" s="269">
        <v>1</v>
      </c>
      <c r="N105" s="269" t="s">
        <v>89</v>
      </c>
      <c r="O105" s="259" t="s">
        <v>688</v>
      </c>
      <c r="P105" s="268" t="s">
        <v>689</v>
      </c>
      <c r="Q105" s="259" t="s">
        <v>690</v>
      </c>
      <c r="R105" s="259" t="s">
        <v>651</v>
      </c>
      <c r="S105" s="260">
        <v>1</v>
      </c>
      <c r="T105" s="261">
        <v>1</v>
      </c>
      <c r="U105" s="259" t="s">
        <v>691</v>
      </c>
      <c r="V105" s="263">
        <v>44469</v>
      </c>
      <c r="W105" s="263">
        <v>44561</v>
      </c>
      <c r="X105" s="255"/>
      <c r="Y105" s="47">
        <v>44469</v>
      </c>
      <c r="Z105" s="143" t="s">
        <v>692</v>
      </c>
      <c r="AA105" s="137">
        <v>0</v>
      </c>
      <c r="AB105" s="132">
        <f t="shared" si="146"/>
        <v>0</v>
      </c>
      <c r="AC105" s="133">
        <f t="shared" si="147"/>
        <v>0</v>
      </c>
      <c r="AD105" s="119" t="str">
        <f t="shared" si="133"/>
        <v>ALERTA</v>
      </c>
      <c r="AE105" s="143" t="s">
        <v>606</v>
      </c>
      <c r="AF105" s="2" t="s">
        <v>505</v>
      </c>
      <c r="AG105" s="1" t="str">
        <f t="shared" si="136"/>
        <v>ATENCIÓN</v>
      </c>
      <c r="AH105" s="129"/>
      <c r="AI105" s="143" t="s">
        <v>693</v>
      </c>
      <c r="AJ105" s="151"/>
      <c r="AK105" s="49"/>
      <c r="AL105" s="50"/>
      <c r="AM105" s="51"/>
      <c r="AN105" s="203"/>
      <c r="AO105" s="151"/>
      <c r="AP105" s="175"/>
      <c r="AQ105" s="131">
        <f t="shared" si="140"/>
        <v>44522</v>
      </c>
      <c r="AR105" s="331" t="s">
        <v>694</v>
      </c>
      <c r="AS105" s="137">
        <v>0.5</v>
      </c>
      <c r="AT105" s="134">
        <f t="shared" si="113"/>
        <v>0.5</v>
      </c>
      <c r="AU105" s="135">
        <f t="shared" si="114"/>
        <v>0.5</v>
      </c>
      <c r="AV105" s="119" t="str">
        <f t="shared" si="134"/>
        <v>ALERTA</v>
      </c>
      <c r="AW105" s="143" t="s">
        <v>695</v>
      </c>
      <c r="AX105" s="143" t="s">
        <v>508</v>
      </c>
      <c r="AY105" s="1" t="str">
        <f t="shared" si="135"/>
        <v>INCUMPLIDA</v>
      </c>
      <c r="AZ105" s="131">
        <v>44539</v>
      </c>
      <c r="BA105" s="202" t="s">
        <v>616</v>
      </c>
      <c r="BB105" s="137">
        <v>0.5</v>
      </c>
      <c r="BC105" s="134">
        <f t="shared" si="141"/>
        <v>0.5</v>
      </c>
      <c r="BD105" s="135">
        <f t="shared" si="142"/>
        <v>0.5</v>
      </c>
      <c r="BE105" s="119" t="str">
        <f t="shared" si="143"/>
        <v>ALERTA</v>
      </c>
      <c r="BF105" s="143" t="s">
        <v>675</v>
      </c>
      <c r="BG105" s="143" t="s">
        <v>118</v>
      </c>
      <c r="BH105" s="1" t="str">
        <f t="shared" si="139"/>
        <v>ATENCIÓN</v>
      </c>
      <c r="BJ105" s="143"/>
      <c r="BK105" s="137"/>
      <c r="BL105" s="134"/>
      <c r="BM105" s="135"/>
      <c r="BN105" s="119"/>
      <c r="BO105" s="143"/>
      <c r="BQ105" s="179"/>
      <c r="BR105" s="2"/>
      <c r="BS105" s="2" t="str">
        <f t="shared" si="144"/>
        <v>ABIERTO</v>
      </c>
    </row>
    <row r="106" spans="1:71" ht="35.1" customHeight="1">
      <c r="A106" s="255"/>
      <c r="B106" s="255"/>
      <c r="C106" s="100" t="s">
        <v>82</v>
      </c>
      <c r="D106" s="256"/>
      <c r="E106" s="402"/>
      <c r="F106" s="256"/>
      <c r="G106" s="399">
        <v>7</v>
      </c>
      <c r="H106" s="101" t="s">
        <v>494</v>
      </c>
      <c r="I106" s="395" t="s">
        <v>696</v>
      </c>
      <c r="J106" s="393" t="s">
        <v>697</v>
      </c>
      <c r="K106" s="258" t="s">
        <v>698</v>
      </c>
      <c r="L106" s="258" t="s">
        <v>699</v>
      </c>
      <c r="M106" s="269">
        <v>1</v>
      </c>
      <c r="N106" s="269" t="s">
        <v>89</v>
      </c>
      <c r="O106" s="259" t="s">
        <v>700</v>
      </c>
      <c r="P106" s="259" t="s">
        <v>497</v>
      </c>
      <c r="Q106" s="259" t="s">
        <v>701</v>
      </c>
      <c r="R106" s="259" t="s">
        <v>603</v>
      </c>
      <c r="S106" s="260">
        <v>1</v>
      </c>
      <c r="T106" s="261">
        <v>1</v>
      </c>
      <c r="U106" s="259" t="s">
        <v>682</v>
      </c>
      <c r="V106" s="263">
        <v>44469</v>
      </c>
      <c r="W106" s="263">
        <v>44561</v>
      </c>
      <c r="X106" s="255"/>
      <c r="Y106" s="47">
        <v>44469</v>
      </c>
      <c r="Z106" s="143" t="s">
        <v>605</v>
      </c>
      <c r="AA106" s="137">
        <v>0</v>
      </c>
      <c r="AB106" s="132">
        <f t="shared" si="146"/>
        <v>0</v>
      </c>
      <c r="AC106" s="133">
        <f t="shared" si="147"/>
        <v>0</v>
      </c>
      <c r="AD106" s="119" t="str">
        <f t="shared" si="133"/>
        <v>ALERTA</v>
      </c>
      <c r="AE106" s="143" t="s">
        <v>606</v>
      </c>
      <c r="AF106" s="2" t="s">
        <v>505</v>
      </c>
      <c r="AG106" s="1" t="str">
        <f t="shared" si="136"/>
        <v>ATENCIÓN</v>
      </c>
      <c r="AH106" s="129"/>
      <c r="AI106" s="143" t="str">
        <f>+AI104</f>
        <v>Se esta revisando el procedimiento</v>
      </c>
      <c r="AJ106" s="151"/>
      <c r="AK106" s="49"/>
      <c r="AL106" s="50"/>
      <c r="AM106" s="51"/>
      <c r="AN106" s="203"/>
      <c r="AO106" s="151"/>
      <c r="AP106" s="175"/>
      <c r="AQ106" s="131">
        <f t="shared" si="140"/>
        <v>44522</v>
      </c>
      <c r="AR106" s="331"/>
      <c r="AS106" s="137">
        <v>0</v>
      </c>
      <c r="AT106" s="134">
        <f t="shared" si="113"/>
        <v>0</v>
      </c>
      <c r="AU106" s="135">
        <f t="shared" si="114"/>
        <v>0</v>
      </c>
      <c r="AV106" s="119" t="str">
        <f t="shared" si="134"/>
        <v>ALERTA</v>
      </c>
      <c r="AW106" s="143" t="s">
        <v>683</v>
      </c>
      <c r="AX106" s="143" t="s">
        <v>508</v>
      </c>
      <c r="AY106" s="1" t="str">
        <f t="shared" si="135"/>
        <v>INCUMPLIDA</v>
      </c>
      <c r="AZ106" s="131">
        <v>44539</v>
      </c>
      <c r="BA106" s="202" t="s">
        <v>616</v>
      </c>
      <c r="BB106" s="137">
        <v>0</v>
      </c>
      <c r="BC106" s="134">
        <f t="shared" si="141"/>
        <v>0</v>
      </c>
      <c r="BD106" s="135">
        <f t="shared" si="142"/>
        <v>0</v>
      </c>
      <c r="BE106" s="119" t="str">
        <f t="shared" si="143"/>
        <v>ALERTA</v>
      </c>
      <c r="BF106" s="143" t="s">
        <v>634</v>
      </c>
      <c r="BG106" s="143" t="s">
        <v>118</v>
      </c>
      <c r="BH106" s="1" t="str">
        <f t="shared" si="139"/>
        <v>ATENCIÓN</v>
      </c>
      <c r="BJ106" s="143"/>
      <c r="BK106" s="137"/>
      <c r="BL106" s="134"/>
      <c r="BM106" s="135"/>
      <c r="BN106" s="119"/>
      <c r="BO106" s="143"/>
      <c r="BQ106" s="179"/>
      <c r="BR106" s="2"/>
      <c r="BS106" s="2" t="str">
        <f t="shared" si="144"/>
        <v>ABIERTO</v>
      </c>
    </row>
    <row r="107" spans="1:71" ht="35.1" customHeight="1">
      <c r="A107" s="255"/>
      <c r="B107" s="255"/>
      <c r="C107" s="100" t="s">
        <v>82</v>
      </c>
      <c r="D107" s="256"/>
      <c r="E107" s="402"/>
      <c r="F107" s="256"/>
      <c r="G107" s="401"/>
      <c r="H107" s="101" t="s">
        <v>494</v>
      </c>
      <c r="I107" s="396"/>
      <c r="J107" s="398"/>
      <c r="K107" s="258" t="s">
        <v>702</v>
      </c>
      <c r="L107" s="258" t="s">
        <v>703</v>
      </c>
      <c r="M107" s="269">
        <v>1</v>
      </c>
      <c r="N107" s="269" t="s">
        <v>324</v>
      </c>
      <c r="O107" s="259" t="s">
        <v>704</v>
      </c>
      <c r="P107" s="259" t="s">
        <v>705</v>
      </c>
      <c r="Q107" s="259" t="s">
        <v>706</v>
      </c>
      <c r="R107" s="259" t="s">
        <v>603</v>
      </c>
      <c r="S107" s="260">
        <v>1</v>
      </c>
      <c r="T107" s="261">
        <v>1</v>
      </c>
      <c r="U107" s="259" t="s">
        <v>707</v>
      </c>
      <c r="V107" s="263">
        <v>44469</v>
      </c>
      <c r="W107" s="263">
        <v>44515</v>
      </c>
      <c r="X107" s="255"/>
      <c r="Y107" s="47">
        <v>44469</v>
      </c>
      <c r="Z107" s="143" t="s">
        <v>605</v>
      </c>
      <c r="AA107" s="137">
        <v>0</v>
      </c>
      <c r="AB107" s="132">
        <f t="shared" si="146"/>
        <v>0</v>
      </c>
      <c r="AC107" s="133">
        <f t="shared" si="147"/>
        <v>0</v>
      </c>
      <c r="AD107" s="119" t="str">
        <f t="shared" si="133"/>
        <v>ALERTA</v>
      </c>
      <c r="AE107" s="143" t="s">
        <v>606</v>
      </c>
      <c r="AF107" s="2" t="s">
        <v>505</v>
      </c>
      <c r="AG107" s="1" t="str">
        <f t="shared" si="136"/>
        <v>ATENCIÓN</v>
      </c>
      <c r="AH107" s="129"/>
      <c r="AI107" s="143" t="s">
        <v>708</v>
      </c>
      <c r="AJ107" s="151"/>
      <c r="AK107" s="49"/>
      <c r="AL107" s="50"/>
      <c r="AM107" s="51"/>
      <c r="AN107" s="203"/>
      <c r="AO107" s="151"/>
      <c r="AP107" s="175"/>
      <c r="AQ107" s="131">
        <f t="shared" si="140"/>
        <v>44522</v>
      </c>
      <c r="AR107" s="331" t="s">
        <v>654</v>
      </c>
      <c r="AS107" s="137">
        <v>0.75</v>
      </c>
      <c r="AT107" s="134">
        <f t="shared" si="113"/>
        <v>0.75</v>
      </c>
      <c r="AU107" s="135">
        <f t="shared" si="114"/>
        <v>0.75</v>
      </c>
      <c r="AV107" s="119" t="str">
        <f t="shared" si="134"/>
        <v>ALERTA</v>
      </c>
      <c r="AW107" s="143" t="s">
        <v>592</v>
      </c>
      <c r="AX107" s="143" t="s">
        <v>508</v>
      </c>
      <c r="AY107" s="1" t="str">
        <f t="shared" si="135"/>
        <v>PENDIENTE</v>
      </c>
      <c r="AZ107" s="131">
        <v>44539</v>
      </c>
      <c r="BA107" s="348" t="s">
        <v>709</v>
      </c>
      <c r="BB107" s="137">
        <v>1</v>
      </c>
      <c r="BC107" s="134">
        <f t="shared" si="141"/>
        <v>1</v>
      </c>
      <c r="BD107" s="135">
        <f t="shared" si="142"/>
        <v>1</v>
      </c>
      <c r="BE107" s="119" t="str">
        <f t="shared" si="143"/>
        <v>OK</v>
      </c>
      <c r="BF107" s="319" t="s">
        <v>710</v>
      </c>
      <c r="BG107" s="143" t="s">
        <v>118</v>
      </c>
      <c r="BH107" s="1" t="str">
        <f t="shared" si="139"/>
        <v>CUMPLIDA</v>
      </c>
      <c r="BJ107" s="143"/>
      <c r="BK107" s="137"/>
      <c r="BL107" s="134"/>
      <c r="BM107" s="135"/>
      <c r="BN107" s="119"/>
      <c r="BO107" s="143"/>
      <c r="BQ107" s="179"/>
      <c r="BR107" s="2"/>
      <c r="BS107" s="2" t="str">
        <f t="shared" si="144"/>
        <v>CERRADO</v>
      </c>
    </row>
    <row r="108" spans="1:71" ht="35.1" customHeight="1">
      <c r="A108" s="255"/>
      <c r="B108" s="255"/>
      <c r="C108" s="100" t="s">
        <v>82</v>
      </c>
      <c r="D108" s="256"/>
      <c r="E108" s="402"/>
      <c r="F108" s="256"/>
      <c r="G108" s="400"/>
      <c r="H108" s="101" t="s">
        <v>494</v>
      </c>
      <c r="I108" s="397"/>
      <c r="J108" s="394"/>
      <c r="K108" s="257" t="s">
        <v>711</v>
      </c>
      <c r="L108" s="258" t="s">
        <v>712</v>
      </c>
      <c r="M108" s="269">
        <v>4</v>
      </c>
      <c r="N108" s="269" t="s">
        <v>89</v>
      </c>
      <c r="O108" s="259" t="s">
        <v>688</v>
      </c>
      <c r="P108" s="259" t="s">
        <v>713</v>
      </c>
      <c r="Q108" s="259" t="s">
        <v>536</v>
      </c>
      <c r="R108" s="259" t="s">
        <v>603</v>
      </c>
      <c r="S108" s="260">
        <v>1</v>
      </c>
      <c r="T108" s="260">
        <v>1</v>
      </c>
      <c r="U108" s="259" t="s">
        <v>714</v>
      </c>
      <c r="V108" s="263">
        <v>44469</v>
      </c>
      <c r="W108" s="263">
        <v>44561</v>
      </c>
      <c r="X108" s="255"/>
      <c r="Y108" s="47">
        <v>44469</v>
      </c>
      <c r="Z108" s="143" t="s">
        <v>605</v>
      </c>
      <c r="AA108" s="137">
        <v>0</v>
      </c>
      <c r="AB108" s="132">
        <f t="shared" si="146"/>
        <v>0</v>
      </c>
      <c r="AC108" s="133">
        <f t="shared" si="147"/>
        <v>0</v>
      </c>
      <c r="AD108" s="119" t="str">
        <f t="shared" si="133"/>
        <v>ALERTA</v>
      </c>
      <c r="AE108" s="143" t="s">
        <v>606</v>
      </c>
      <c r="AF108" s="2" t="s">
        <v>505</v>
      </c>
      <c r="AG108" s="1" t="str">
        <f t="shared" si="136"/>
        <v>ATENCIÓN</v>
      </c>
      <c r="AH108" s="129"/>
      <c r="AI108" s="143" t="s">
        <v>715</v>
      </c>
      <c r="AJ108" s="151"/>
      <c r="AK108" s="49"/>
      <c r="AL108" s="50"/>
      <c r="AM108" s="51"/>
      <c r="AN108" s="203"/>
      <c r="AO108" s="151"/>
      <c r="AP108" s="175"/>
      <c r="AQ108" s="131">
        <f t="shared" si="140"/>
        <v>44522</v>
      </c>
      <c r="AR108" s="331" t="str">
        <f>+AR103</f>
        <v>Los soportes de las conciliaciones se remitirán en el transcurso de la semana.</v>
      </c>
      <c r="AS108" s="137">
        <v>0.5</v>
      </c>
      <c r="AT108" s="134">
        <f t="shared" si="113"/>
        <v>0.125</v>
      </c>
      <c r="AU108" s="135">
        <f t="shared" si="114"/>
        <v>0.125</v>
      </c>
      <c r="AV108" s="119" t="str">
        <f t="shared" si="134"/>
        <v>ALERTA</v>
      </c>
      <c r="AW108" s="143" t="s">
        <v>683</v>
      </c>
      <c r="AX108" s="143" t="s">
        <v>508</v>
      </c>
      <c r="AY108" s="1" t="str">
        <f t="shared" si="135"/>
        <v>INCUMPLIDA</v>
      </c>
      <c r="AZ108" s="131">
        <v>44539</v>
      </c>
      <c r="BA108" s="348" t="s">
        <v>716</v>
      </c>
      <c r="BB108" s="137">
        <v>1</v>
      </c>
      <c r="BC108" s="134">
        <f t="shared" si="141"/>
        <v>0.25</v>
      </c>
      <c r="BD108" s="135">
        <f t="shared" si="142"/>
        <v>0.25</v>
      </c>
      <c r="BE108" s="119" t="str">
        <f t="shared" si="143"/>
        <v>ALERTA</v>
      </c>
      <c r="BF108" s="309" t="s">
        <v>717</v>
      </c>
      <c r="BG108" s="143" t="s">
        <v>118</v>
      </c>
      <c r="BH108" s="1" t="str">
        <f t="shared" si="139"/>
        <v>ATENCIÓN</v>
      </c>
      <c r="BJ108" s="143"/>
      <c r="BK108" s="137"/>
      <c r="BL108" s="134"/>
      <c r="BM108" s="135"/>
      <c r="BN108" s="119"/>
      <c r="BO108" s="143"/>
      <c r="BQ108" s="179"/>
      <c r="BR108" s="2"/>
      <c r="BS108" s="2" t="str">
        <f t="shared" si="144"/>
        <v>ABIERTO</v>
      </c>
    </row>
    <row r="109" spans="1:71" ht="35.1" customHeight="1">
      <c r="A109" s="94"/>
      <c r="B109" s="94"/>
      <c r="C109" s="95" t="s">
        <v>82</v>
      </c>
      <c r="D109" s="94"/>
      <c r="E109" s="390" t="s">
        <v>718</v>
      </c>
      <c r="F109" s="94"/>
      <c r="G109" s="94">
        <v>4</v>
      </c>
      <c r="H109" s="96" t="s">
        <v>719</v>
      </c>
      <c r="I109" s="97" t="s">
        <v>720</v>
      </c>
      <c r="J109" s="94"/>
      <c r="K109" s="95" t="s">
        <v>583</v>
      </c>
      <c r="L109" s="94"/>
      <c r="M109" s="94">
        <v>12</v>
      </c>
      <c r="N109" s="95" t="s">
        <v>89</v>
      </c>
      <c r="O109" s="95" t="str">
        <f>IF(H109="","",VLOOKUP(H109,'[1]Procedimientos Publicar'!$C$6:$E$85,3,FALSE))</f>
        <v>SUB GERENCIA COMERCIAL</v>
      </c>
      <c r="P109" s="95" t="s">
        <v>721</v>
      </c>
      <c r="Q109" s="94"/>
      <c r="R109" s="94"/>
      <c r="S109" s="94"/>
      <c r="T109" s="98">
        <v>1</v>
      </c>
      <c r="U109" s="94"/>
      <c r="V109" s="94"/>
      <c r="W109" s="94"/>
      <c r="X109" s="270">
        <v>44469</v>
      </c>
      <c r="Y109" s="47">
        <v>44286</v>
      </c>
      <c r="Z109" s="164" t="s">
        <v>722</v>
      </c>
      <c r="AA109" s="2">
        <v>11</v>
      </c>
      <c r="AB109" s="165">
        <f>(IF(AA109="","",IF(OR($M109=0,$M109="",$Y109=""),"",AA109/$M109)))</f>
        <v>0.91666666666666663</v>
      </c>
      <c r="AC109" s="166">
        <f t="shared" si="109"/>
        <v>0.91666666666666663</v>
      </c>
      <c r="AD109" s="119" t="str">
        <f t="shared" si="110"/>
        <v>EN TERMINO</v>
      </c>
      <c r="AE109" s="2"/>
      <c r="AF109" s="141"/>
      <c r="AG109" s="1" t="str">
        <f t="shared" si="111"/>
        <v>PENDIENTE</v>
      </c>
      <c r="AH109" s="177">
        <v>44377</v>
      </c>
      <c r="AI109" s="137"/>
      <c r="AJ109" s="137"/>
      <c r="AK109" s="134" t="str">
        <f t="shared" ref="AK109:AK118" si="148">(IF(AJ109="","",IF(OR($M109=0,$M109="",AH109=""),"",AJ109/$M109)))</f>
        <v/>
      </c>
      <c r="AL109" s="130" t="str">
        <f t="shared" ref="AL109:AL118" si="149">(IF(OR($T109="",AK109=""),"",IF(OR($T109=0,AK109=0),0,IF((AK109*100%)/$T109&gt;100%,100%,(AK109*100%)/$T109))))</f>
        <v/>
      </c>
      <c r="AM109" s="119" t="str">
        <f t="shared" ref="AM109:AM118" si="150">IF(AJ109="","",IF(AL109&lt;100%, IF(AL109&lt;50%, "ALERTA","EN TERMINO"), IF(AL109=100%, "OK", "EN TERMINO")))</f>
        <v/>
      </c>
      <c r="AN109" s="178" t="s">
        <v>161</v>
      </c>
      <c r="AO109" s="137" t="s">
        <v>118</v>
      </c>
      <c r="AP109" s="1" t="str">
        <f t="shared" ref="AP109:AP117" si="151">IF(AL109=100%,IF(AL109&gt;50%,"CUMPLIDA","PENDIENTE"),IF(AL109&lt;50%,"INCUMPLIDA","PENDIENTE"))</f>
        <v>PENDIENTE</v>
      </c>
      <c r="AQ109" s="131">
        <v>44469</v>
      </c>
      <c r="AR109" s="143" t="s">
        <v>723</v>
      </c>
      <c r="AS109" s="137">
        <v>11</v>
      </c>
      <c r="AT109" s="134">
        <f t="shared" ref="AT109:AT114" si="152">(IF(AS109="","",IF(OR($M109=0,$M109="",AQ109=""),"",AS109/$M109)))</f>
        <v>0.91666666666666663</v>
      </c>
      <c r="AU109" s="130">
        <f t="shared" ref="AU109:AU114" si="153">(IF(OR($T109="",AT109=""),"",IF(OR($T109=0,AT109=0),0,IF((AT109*100%)/$T109&gt;100%,100%,(AT109*100%)/$T109))))</f>
        <v>0.91666666666666663</v>
      </c>
      <c r="AV109" s="119" t="str">
        <f t="shared" ref="AV109:AV114" si="154">IF(AS109="","",IF(AU109&lt;100%, IF(AU109&lt;50%, "ALERTA","EN TERMINO"), IF(AU109=100%, "OK", "EN TERMINO")))</f>
        <v>EN TERMINO</v>
      </c>
      <c r="AW109" s="298" t="s">
        <v>724</v>
      </c>
      <c r="AX109" s="137" t="s">
        <v>725</v>
      </c>
      <c r="AY109" s="1" t="str">
        <f t="shared" ref="AY109" si="155">IF(AU109=100%,IF(AU109&gt;50%,"CUMPLIDA","PENDIENTE"),IF(AU109&lt;50%,"INCUMPLIDA","PENDIENTE"))</f>
        <v>PENDIENTE</v>
      </c>
      <c r="AZ109" s="247">
        <v>44515</v>
      </c>
      <c r="BA109" s="143"/>
      <c r="BB109" s="137"/>
      <c r="BC109" s="134" t="str">
        <f t="shared" ref="BC109:BC126" si="156">(IF(BB109="","",IF(OR($M109=0,$M109="",AZ109=""),"",BB109/$M109)))</f>
        <v/>
      </c>
      <c r="BD109" s="135" t="str">
        <f t="shared" si="116"/>
        <v/>
      </c>
      <c r="BE109" s="119" t="str">
        <f t="shared" ref="BE109:BE126" si="157">IF(BB109="","",IF(BD109&lt;100%, IF(BD109&lt;100%, "ALERTA","EN TERMINO"), IF(BD109=100%, "OK", "EN TERMINO")))</f>
        <v/>
      </c>
      <c r="BF109" s="143"/>
      <c r="BH109" s="1" t="str">
        <f t="shared" ref="BH109:BH125" si="158">IF(BD109=100%,IF(BD109&gt;25%,"CUMPLIDA","PENDIENTE"),IF(BD109&lt;25%,"INCUMPLIDA","PENDIENTE"))</f>
        <v>PENDIENTE</v>
      </c>
      <c r="BI109" s="2"/>
      <c r="BJ109" s="143"/>
      <c r="BK109" s="137"/>
      <c r="BL109" s="134" t="str">
        <f t="shared" ref="BL109:BL126" si="159">(IF(BK109="","",IF(OR($M109=0,$M109="",BI109=""),"",BK109/$M109)))</f>
        <v/>
      </c>
      <c r="BM109" s="135" t="str">
        <f t="shared" ref="BM109:BM126" si="160">(IF(OR($T109="",BL109=""),"",IF(OR($T109=0,BL109=0),0,IF((BL109*100%)/$T109&gt;100%,100%,(BL109*100%)/$T109))))</f>
        <v/>
      </c>
      <c r="BN109" s="119" t="str">
        <f t="shared" ref="BN109:BN126" si="161">IF(BK109="","",IF(BM109&lt;100%, IF(BM109&lt;100%, "ALERTA","EN TERMINO"), IF(BM109=100%, "OK", "EN TERMINO")))</f>
        <v/>
      </c>
      <c r="BO109" s="143"/>
      <c r="BQ109" s="1" t="str">
        <f t="shared" ref="BQ109:BQ126" si="162">IF(BM109=100%,IF(BM109&gt;25%,"CUMPLIDA","PENDIENTE"),IF(BM109&lt;25%,"INCUMPLIDA","PENDIENTE"))</f>
        <v>PENDIENTE</v>
      </c>
      <c r="BR109" s="2"/>
      <c r="BS109" s="2" t="str">
        <f>IF(AY109="CUMPLIDA","CERRADO","ABIERTO")</f>
        <v>ABIERTO</v>
      </c>
    </row>
    <row r="110" spans="1:71" ht="35.1" customHeight="1">
      <c r="A110" s="94"/>
      <c r="B110" s="94"/>
      <c r="C110" s="95" t="s">
        <v>82</v>
      </c>
      <c r="D110" s="94"/>
      <c r="E110" s="390"/>
      <c r="F110" s="94"/>
      <c r="G110" s="94">
        <v>5</v>
      </c>
      <c r="H110" s="96" t="s">
        <v>719</v>
      </c>
      <c r="I110" s="99" t="s">
        <v>726</v>
      </c>
      <c r="J110" s="94"/>
      <c r="K110" s="95" t="s">
        <v>727</v>
      </c>
      <c r="L110" s="94"/>
      <c r="M110" s="94">
        <v>12</v>
      </c>
      <c r="N110" s="95" t="s">
        <v>89</v>
      </c>
      <c r="O110" s="95" t="str">
        <f>IF(H110="","",VLOOKUP(H110,'[1]Procedimientos Publicar'!$C$6:$E$85,3,FALSE))</f>
        <v>SUB GERENCIA COMERCIAL</v>
      </c>
      <c r="P110" s="95" t="s">
        <v>721</v>
      </c>
      <c r="Q110" s="94"/>
      <c r="R110" s="94"/>
      <c r="S110" s="94"/>
      <c r="T110" s="98">
        <v>1</v>
      </c>
      <c r="U110" s="94"/>
      <c r="V110" s="94"/>
      <c r="W110" s="94"/>
      <c r="X110" s="270">
        <v>44469</v>
      </c>
      <c r="Y110" s="47">
        <v>44286</v>
      </c>
      <c r="Z110" s="164" t="s">
        <v>722</v>
      </c>
      <c r="AA110" s="2">
        <v>10</v>
      </c>
      <c r="AB110" s="165">
        <f t="shared" si="117"/>
        <v>0.83333333333333337</v>
      </c>
      <c r="AC110" s="166">
        <f t="shared" si="109"/>
        <v>0.83333333333333337</v>
      </c>
      <c r="AD110" s="119" t="str">
        <f t="shared" si="110"/>
        <v>EN TERMINO</v>
      </c>
      <c r="AE110" s="140" t="s">
        <v>728</v>
      </c>
      <c r="AF110" s="141"/>
      <c r="AG110" s="1" t="str">
        <f t="shared" si="111"/>
        <v>PENDIENTE</v>
      </c>
      <c r="AH110" s="177">
        <v>44377</v>
      </c>
      <c r="AI110" s="137"/>
      <c r="AJ110" s="137"/>
      <c r="AK110" s="134" t="str">
        <f t="shared" si="148"/>
        <v/>
      </c>
      <c r="AL110" s="130" t="str">
        <f t="shared" si="149"/>
        <v/>
      </c>
      <c r="AM110" s="119" t="str">
        <f t="shared" si="150"/>
        <v/>
      </c>
      <c r="AN110" s="178" t="s">
        <v>161</v>
      </c>
      <c r="AO110" s="137" t="s">
        <v>118</v>
      </c>
      <c r="AP110" s="1" t="str">
        <f t="shared" si="151"/>
        <v>PENDIENTE</v>
      </c>
      <c r="AQ110" s="131">
        <v>44469</v>
      </c>
      <c r="AR110" s="143" t="s">
        <v>729</v>
      </c>
      <c r="AS110" s="137">
        <v>12</v>
      </c>
      <c r="AT110" s="134">
        <f t="shared" si="152"/>
        <v>1</v>
      </c>
      <c r="AU110" s="130">
        <f t="shared" si="153"/>
        <v>1</v>
      </c>
      <c r="AV110" s="119" t="str">
        <f t="shared" si="154"/>
        <v>OK</v>
      </c>
      <c r="AW110" s="298" t="s">
        <v>730</v>
      </c>
      <c r="AX110" s="137" t="s">
        <v>725</v>
      </c>
      <c r="AY110" s="1" t="s">
        <v>193</v>
      </c>
      <c r="AZ110" s="131"/>
      <c r="BA110" s="143"/>
      <c r="BB110" s="137"/>
      <c r="BC110" s="134" t="str">
        <f t="shared" si="156"/>
        <v/>
      </c>
      <c r="BD110" s="135" t="str">
        <f t="shared" si="116"/>
        <v/>
      </c>
      <c r="BE110" s="119" t="str">
        <f t="shared" si="157"/>
        <v/>
      </c>
      <c r="BF110" s="143"/>
      <c r="BH110" s="1" t="str">
        <f t="shared" si="158"/>
        <v>PENDIENTE</v>
      </c>
      <c r="BI110" s="131"/>
      <c r="BJ110" s="143"/>
      <c r="BK110" s="137"/>
      <c r="BL110" s="134" t="str">
        <f t="shared" si="159"/>
        <v/>
      </c>
      <c r="BM110" s="135" t="str">
        <f t="shared" si="160"/>
        <v/>
      </c>
      <c r="BN110" s="119" t="str">
        <f t="shared" si="161"/>
        <v/>
      </c>
      <c r="BO110" s="143"/>
      <c r="BQ110" s="1" t="str">
        <f t="shared" si="162"/>
        <v>PENDIENTE</v>
      </c>
      <c r="BR110" s="2"/>
      <c r="BS110" s="2" t="str">
        <f t="shared" ref="BS110:BS114" si="163">IF(AY110="CUMPLIDA","CERRADO","ABIERTO")</f>
        <v>CERRADO</v>
      </c>
    </row>
    <row r="111" spans="1:71" ht="35.1" customHeight="1">
      <c r="A111" s="94"/>
      <c r="B111" s="94"/>
      <c r="C111" s="95" t="s">
        <v>82</v>
      </c>
      <c r="D111" s="94"/>
      <c r="E111" s="390"/>
      <c r="F111" s="94"/>
      <c r="G111" s="94">
        <v>6</v>
      </c>
      <c r="H111" s="96" t="s">
        <v>719</v>
      </c>
      <c r="I111" s="97" t="s">
        <v>731</v>
      </c>
      <c r="J111" s="94"/>
      <c r="K111" s="95" t="s">
        <v>729</v>
      </c>
      <c r="L111" s="94"/>
      <c r="M111" s="94">
        <v>12</v>
      </c>
      <c r="N111" s="95" t="s">
        <v>89</v>
      </c>
      <c r="O111" s="95" t="str">
        <f>IF(H111="","",VLOOKUP(H111,'[1]Procedimientos Publicar'!$C$6:$E$85,3,FALSE))</f>
        <v>SUB GERENCIA COMERCIAL</v>
      </c>
      <c r="P111" s="95" t="s">
        <v>721</v>
      </c>
      <c r="Q111" s="94"/>
      <c r="R111" s="94"/>
      <c r="S111" s="94"/>
      <c r="T111" s="98">
        <v>1</v>
      </c>
      <c r="U111" s="94"/>
      <c r="V111" s="94"/>
      <c r="W111" s="94"/>
      <c r="X111" s="270">
        <v>44469</v>
      </c>
      <c r="Y111" s="47">
        <v>44286</v>
      </c>
      <c r="Z111" s="164" t="s">
        <v>722</v>
      </c>
      <c r="AA111" s="2">
        <v>10</v>
      </c>
      <c r="AB111" s="165">
        <f t="shared" si="117"/>
        <v>0.83333333333333337</v>
      </c>
      <c r="AC111" s="166">
        <f t="shared" si="109"/>
        <v>0.83333333333333337</v>
      </c>
      <c r="AD111" s="119" t="str">
        <f t="shared" si="110"/>
        <v>EN TERMINO</v>
      </c>
      <c r="AE111" s="140" t="s">
        <v>728</v>
      </c>
      <c r="AF111" s="141"/>
      <c r="AG111" s="1" t="str">
        <f t="shared" si="111"/>
        <v>PENDIENTE</v>
      </c>
      <c r="AH111" s="177">
        <v>44377</v>
      </c>
      <c r="AI111" s="137"/>
      <c r="AJ111" s="137"/>
      <c r="AK111" s="134" t="str">
        <f t="shared" si="148"/>
        <v/>
      </c>
      <c r="AL111" s="130" t="str">
        <f t="shared" si="149"/>
        <v/>
      </c>
      <c r="AM111" s="119" t="str">
        <f t="shared" si="150"/>
        <v/>
      </c>
      <c r="AN111" s="178" t="s">
        <v>161</v>
      </c>
      <c r="AO111" s="137" t="s">
        <v>118</v>
      </c>
      <c r="AP111" s="1" t="str">
        <f t="shared" si="151"/>
        <v>PENDIENTE</v>
      </c>
      <c r="AQ111" s="131">
        <v>44469</v>
      </c>
      <c r="AR111" s="143" t="s">
        <v>723</v>
      </c>
      <c r="AS111" s="137">
        <v>12</v>
      </c>
      <c r="AT111" s="134">
        <f t="shared" si="152"/>
        <v>1</v>
      </c>
      <c r="AU111" s="130">
        <f t="shared" si="153"/>
        <v>1</v>
      </c>
      <c r="AV111" s="119" t="str">
        <f t="shared" si="154"/>
        <v>OK</v>
      </c>
      <c r="AW111" s="298" t="s">
        <v>732</v>
      </c>
      <c r="AX111" s="137" t="s">
        <v>725</v>
      </c>
      <c r="AY111" s="1" t="str">
        <f t="shared" ref="AY111:AY114" si="164">IF(AU111=100%,IF(AU111&gt;50%,"CUMPLIDA","PENDIENTE"),IF(AU111&lt;50%,"INCUMPLIDA","PENDIENTE"))</f>
        <v>CUMPLIDA</v>
      </c>
      <c r="AZ111" s="131"/>
      <c r="BA111" s="143"/>
      <c r="BB111" s="137"/>
      <c r="BC111" s="134" t="str">
        <f t="shared" si="156"/>
        <v/>
      </c>
      <c r="BD111" s="135" t="str">
        <f t="shared" si="116"/>
        <v/>
      </c>
      <c r="BE111" s="119" t="str">
        <f t="shared" si="157"/>
        <v/>
      </c>
      <c r="BF111" s="143"/>
      <c r="BH111" s="1" t="str">
        <f t="shared" si="158"/>
        <v>PENDIENTE</v>
      </c>
      <c r="BI111" s="131"/>
      <c r="BJ111" s="143"/>
      <c r="BK111" s="137"/>
      <c r="BL111" s="134" t="str">
        <f t="shared" si="159"/>
        <v/>
      </c>
      <c r="BM111" s="135" t="str">
        <f t="shared" si="160"/>
        <v/>
      </c>
      <c r="BN111" s="119" t="str">
        <f t="shared" si="161"/>
        <v/>
      </c>
      <c r="BO111" s="143"/>
      <c r="BQ111" s="1" t="str">
        <f t="shared" si="162"/>
        <v>PENDIENTE</v>
      </c>
      <c r="BR111" s="2"/>
      <c r="BS111" s="2" t="str">
        <f t="shared" si="163"/>
        <v>CERRADO</v>
      </c>
    </row>
    <row r="112" spans="1:71" ht="35.1" customHeight="1">
      <c r="A112" s="94"/>
      <c r="B112" s="94"/>
      <c r="C112" s="95" t="s">
        <v>82</v>
      </c>
      <c r="D112" s="94"/>
      <c r="E112" s="390"/>
      <c r="F112" s="94"/>
      <c r="G112" s="94">
        <v>7</v>
      </c>
      <c r="H112" s="96" t="s">
        <v>719</v>
      </c>
      <c r="I112" s="99" t="s">
        <v>733</v>
      </c>
      <c r="J112" s="94"/>
      <c r="K112" s="95" t="s">
        <v>734</v>
      </c>
      <c r="L112" s="94"/>
      <c r="M112" s="94">
        <v>12</v>
      </c>
      <c r="N112" s="95" t="s">
        <v>89</v>
      </c>
      <c r="O112" s="95" t="str">
        <f>IF(H112="","",VLOOKUP(H112,'[1]Procedimientos Publicar'!$C$6:$E$85,3,FALSE))</f>
        <v>SUB GERENCIA COMERCIAL</v>
      </c>
      <c r="P112" s="95" t="s">
        <v>721</v>
      </c>
      <c r="Q112" s="94"/>
      <c r="R112" s="94"/>
      <c r="S112" s="94"/>
      <c r="T112" s="98">
        <v>1</v>
      </c>
      <c r="U112" s="94"/>
      <c r="V112" s="94"/>
      <c r="W112" s="94"/>
      <c r="X112" s="270">
        <v>44469</v>
      </c>
      <c r="Y112" s="47">
        <v>44286</v>
      </c>
      <c r="Z112" s="164" t="s">
        <v>722</v>
      </c>
      <c r="AA112" s="2">
        <v>11</v>
      </c>
      <c r="AB112" s="165">
        <f t="shared" si="117"/>
        <v>0.91666666666666663</v>
      </c>
      <c r="AC112" s="166">
        <f t="shared" si="109"/>
        <v>0.91666666666666663</v>
      </c>
      <c r="AD112" s="119" t="str">
        <f t="shared" si="110"/>
        <v>EN TERMINO</v>
      </c>
      <c r="AE112" s="140" t="s">
        <v>735</v>
      </c>
      <c r="AF112" s="141"/>
      <c r="AG112" s="1" t="str">
        <f t="shared" si="111"/>
        <v>PENDIENTE</v>
      </c>
      <c r="AH112" s="177">
        <v>44377</v>
      </c>
      <c r="AI112" s="137"/>
      <c r="AJ112" s="137"/>
      <c r="AK112" s="134" t="str">
        <f t="shared" si="148"/>
        <v/>
      </c>
      <c r="AL112" s="130" t="str">
        <f t="shared" si="149"/>
        <v/>
      </c>
      <c r="AM112" s="119" t="str">
        <f t="shared" si="150"/>
        <v/>
      </c>
      <c r="AN112" s="178" t="s">
        <v>161</v>
      </c>
      <c r="AO112" s="137" t="s">
        <v>118</v>
      </c>
      <c r="AP112" s="1" t="str">
        <f t="shared" si="151"/>
        <v>PENDIENTE</v>
      </c>
      <c r="AQ112" s="131">
        <v>44469</v>
      </c>
      <c r="AR112" s="143" t="s">
        <v>723</v>
      </c>
      <c r="AS112" s="137">
        <v>12</v>
      </c>
      <c r="AT112" s="134">
        <f t="shared" si="152"/>
        <v>1</v>
      </c>
      <c r="AU112" s="130">
        <f t="shared" si="153"/>
        <v>1</v>
      </c>
      <c r="AV112" s="119" t="str">
        <f t="shared" si="154"/>
        <v>OK</v>
      </c>
      <c r="AW112" s="298" t="s">
        <v>736</v>
      </c>
      <c r="AX112" s="137" t="s">
        <v>725</v>
      </c>
      <c r="AY112" s="1" t="str">
        <f t="shared" si="164"/>
        <v>CUMPLIDA</v>
      </c>
      <c r="AZ112" s="131"/>
      <c r="BA112" s="143"/>
      <c r="BB112" s="137"/>
      <c r="BC112" s="134" t="str">
        <f t="shared" si="156"/>
        <v/>
      </c>
      <c r="BD112" s="135" t="str">
        <f t="shared" si="116"/>
        <v/>
      </c>
      <c r="BE112" s="119" t="str">
        <f t="shared" si="157"/>
        <v/>
      </c>
      <c r="BF112" s="143"/>
      <c r="BH112" s="1" t="str">
        <f t="shared" si="158"/>
        <v>PENDIENTE</v>
      </c>
      <c r="BI112" s="131"/>
      <c r="BJ112" s="143"/>
      <c r="BK112" s="137"/>
      <c r="BL112" s="134" t="str">
        <f t="shared" si="159"/>
        <v/>
      </c>
      <c r="BM112" s="135" t="str">
        <f t="shared" si="160"/>
        <v/>
      </c>
      <c r="BN112" s="119" t="str">
        <f t="shared" si="161"/>
        <v/>
      </c>
      <c r="BO112" s="143"/>
      <c r="BQ112" s="1" t="str">
        <f t="shared" si="162"/>
        <v>PENDIENTE</v>
      </c>
      <c r="BR112" s="2"/>
      <c r="BS112" s="2" t="str">
        <f t="shared" si="163"/>
        <v>CERRADO</v>
      </c>
    </row>
    <row r="113" spans="1:71" ht="35.1" customHeight="1">
      <c r="A113" s="94"/>
      <c r="B113" s="94"/>
      <c r="C113" s="95" t="s">
        <v>82</v>
      </c>
      <c r="D113" s="94"/>
      <c r="E113" s="390"/>
      <c r="F113" s="94"/>
      <c r="G113" s="94">
        <v>8</v>
      </c>
      <c r="H113" s="96" t="s">
        <v>719</v>
      </c>
      <c r="I113" s="97" t="s">
        <v>737</v>
      </c>
      <c r="J113" s="94"/>
      <c r="K113" s="95" t="s">
        <v>738</v>
      </c>
      <c r="L113" s="94"/>
      <c r="M113" s="94">
        <v>12</v>
      </c>
      <c r="N113" s="95" t="s">
        <v>89</v>
      </c>
      <c r="O113" s="95" t="str">
        <f>IF(H113="","",VLOOKUP(H113,'[1]Procedimientos Publicar'!$C$6:$E$85,3,FALSE))</f>
        <v>SUB GERENCIA COMERCIAL</v>
      </c>
      <c r="P113" s="95" t="s">
        <v>721</v>
      </c>
      <c r="Q113" s="94"/>
      <c r="R113" s="94"/>
      <c r="S113" s="94"/>
      <c r="T113" s="98">
        <v>1</v>
      </c>
      <c r="U113" s="94"/>
      <c r="V113" s="94"/>
      <c r="W113" s="94"/>
      <c r="X113" s="270">
        <v>44469</v>
      </c>
      <c r="Y113" s="47">
        <v>44286</v>
      </c>
      <c r="Z113" s="164" t="s">
        <v>722</v>
      </c>
      <c r="AA113" s="2">
        <v>11</v>
      </c>
      <c r="AB113" s="165">
        <f t="shared" si="117"/>
        <v>0.91666666666666663</v>
      </c>
      <c r="AC113" s="166">
        <f t="shared" si="109"/>
        <v>0.91666666666666663</v>
      </c>
      <c r="AD113" s="119" t="str">
        <f t="shared" si="110"/>
        <v>EN TERMINO</v>
      </c>
      <c r="AE113" s="140" t="s">
        <v>739</v>
      </c>
      <c r="AF113" s="141"/>
      <c r="AG113" s="1" t="str">
        <f t="shared" si="111"/>
        <v>PENDIENTE</v>
      </c>
      <c r="AH113" s="177">
        <v>44377</v>
      </c>
      <c r="AI113" s="137"/>
      <c r="AJ113" s="137"/>
      <c r="AK113" s="134" t="str">
        <f t="shared" si="148"/>
        <v/>
      </c>
      <c r="AL113" s="130" t="str">
        <f t="shared" si="149"/>
        <v/>
      </c>
      <c r="AM113" s="119" t="str">
        <f t="shared" si="150"/>
        <v/>
      </c>
      <c r="AN113" s="178" t="s">
        <v>161</v>
      </c>
      <c r="AO113" s="137" t="s">
        <v>118</v>
      </c>
      <c r="AP113" s="1" t="str">
        <f t="shared" si="151"/>
        <v>PENDIENTE</v>
      </c>
      <c r="AQ113" s="131">
        <v>44469</v>
      </c>
      <c r="AR113" s="143" t="s">
        <v>723</v>
      </c>
      <c r="AS113" s="137">
        <v>11</v>
      </c>
      <c r="AT113" s="134">
        <f t="shared" si="152"/>
        <v>0.91666666666666663</v>
      </c>
      <c r="AU113" s="130">
        <f>(IF(OR($T113="",AT113=""),"",IF(OR($T113=0,AT113=0),0,IF((AT113*100%)/$T113&gt;100%,100%,(AT113*100%)/$T113))))</f>
        <v>0.91666666666666663</v>
      </c>
      <c r="AV113" s="119" t="str">
        <f t="shared" si="154"/>
        <v>EN TERMINO</v>
      </c>
      <c r="AW113" s="298" t="s">
        <v>740</v>
      </c>
      <c r="AX113" s="137" t="s">
        <v>725</v>
      </c>
      <c r="AY113" s="1" t="str">
        <f t="shared" si="164"/>
        <v>PENDIENTE</v>
      </c>
      <c r="AZ113" s="247">
        <v>44515</v>
      </c>
      <c r="BA113" s="140" t="s">
        <v>739</v>
      </c>
      <c r="BB113" s="137">
        <v>11</v>
      </c>
      <c r="BC113" s="134">
        <f>(IF(BB113="","",IF(OR($M113=0,$M113="",AZ113=""),"",BB113/$M113)))</f>
        <v>0.91666666666666663</v>
      </c>
      <c r="BD113" s="135">
        <f t="shared" si="116"/>
        <v>0.91666666666666663</v>
      </c>
      <c r="BE113" s="119" t="str">
        <f t="shared" si="157"/>
        <v>ALERTA</v>
      </c>
      <c r="BF113" s="137" t="s">
        <v>741</v>
      </c>
      <c r="BH113" s="1" t="str">
        <f>IF(BD113=100%,IF(BD113&gt;25%,"CUMPLIDA","PENDIENTE"),IF(BD113&lt;25%,"INCUMPLIDA","PENDIENTE"))</f>
        <v>PENDIENTE</v>
      </c>
      <c r="BI113" s="131"/>
      <c r="BJ113" s="143"/>
      <c r="BK113" s="137"/>
      <c r="BL113" s="134" t="str">
        <f t="shared" si="159"/>
        <v/>
      </c>
      <c r="BM113" s="135" t="str">
        <f t="shared" si="160"/>
        <v/>
      </c>
      <c r="BN113" s="119" t="str">
        <f t="shared" si="161"/>
        <v/>
      </c>
      <c r="BO113" s="143"/>
      <c r="BQ113" s="1" t="str">
        <f t="shared" si="162"/>
        <v>PENDIENTE</v>
      </c>
      <c r="BR113" s="2"/>
      <c r="BS113" s="2" t="str">
        <f t="shared" si="163"/>
        <v>ABIERTO</v>
      </c>
    </row>
    <row r="114" spans="1:71" ht="35.1" customHeight="1">
      <c r="A114" s="94"/>
      <c r="B114" s="94"/>
      <c r="C114" s="95" t="s">
        <v>82</v>
      </c>
      <c r="D114" s="94"/>
      <c r="E114" s="390"/>
      <c r="F114" s="94"/>
      <c r="G114" s="94">
        <v>9</v>
      </c>
      <c r="H114" s="96" t="s">
        <v>719</v>
      </c>
      <c r="I114" s="97" t="s">
        <v>742</v>
      </c>
      <c r="J114" s="94"/>
      <c r="K114" s="95" t="s">
        <v>734</v>
      </c>
      <c r="L114" s="94"/>
      <c r="M114" s="94">
        <v>1</v>
      </c>
      <c r="N114" s="95" t="s">
        <v>89</v>
      </c>
      <c r="O114" s="95" t="str">
        <f>IF(H114="","",VLOOKUP(H114,'[1]Procedimientos Publicar'!$C$6:$E$85,3,FALSE))</f>
        <v>SUB GERENCIA COMERCIAL</v>
      </c>
      <c r="P114" s="95" t="s">
        <v>721</v>
      </c>
      <c r="Q114" s="94"/>
      <c r="R114" s="94"/>
      <c r="S114" s="94"/>
      <c r="T114" s="98">
        <v>1</v>
      </c>
      <c r="U114" s="94"/>
      <c r="V114" s="94"/>
      <c r="W114" s="94"/>
      <c r="X114" s="270">
        <v>44469</v>
      </c>
      <c r="Y114" s="47">
        <v>44286</v>
      </c>
      <c r="Z114" s="164" t="s">
        <v>722</v>
      </c>
      <c r="AA114" s="2">
        <v>0.5</v>
      </c>
      <c r="AB114" s="165">
        <f t="shared" si="117"/>
        <v>0.5</v>
      </c>
      <c r="AC114" s="166">
        <f t="shared" si="109"/>
        <v>0.5</v>
      </c>
      <c r="AD114" s="119" t="str">
        <f t="shared" si="110"/>
        <v>EN TERMINO</v>
      </c>
      <c r="AE114" s="140" t="s">
        <v>743</v>
      </c>
      <c r="AF114" s="141"/>
      <c r="AG114" s="1" t="str">
        <f t="shared" si="111"/>
        <v>PENDIENTE</v>
      </c>
      <c r="AH114" s="177">
        <v>44377</v>
      </c>
      <c r="AI114" s="137"/>
      <c r="AJ114" s="137"/>
      <c r="AK114" s="134" t="str">
        <f t="shared" si="148"/>
        <v/>
      </c>
      <c r="AL114" s="130" t="str">
        <f t="shared" si="149"/>
        <v/>
      </c>
      <c r="AM114" s="119" t="str">
        <f t="shared" si="150"/>
        <v/>
      </c>
      <c r="AN114" s="178" t="s">
        <v>161</v>
      </c>
      <c r="AO114" s="137" t="s">
        <v>118</v>
      </c>
      <c r="AP114" s="1" t="str">
        <f t="shared" si="151"/>
        <v>PENDIENTE</v>
      </c>
      <c r="AQ114" s="131">
        <v>44469</v>
      </c>
      <c r="AR114" s="143" t="s">
        <v>723</v>
      </c>
      <c r="AS114" s="137">
        <v>12</v>
      </c>
      <c r="AT114" s="134">
        <f t="shared" si="152"/>
        <v>12</v>
      </c>
      <c r="AU114" s="130">
        <f t="shared" si="153"/>
        <v>1</v>
      </c>
      <c r="AV114" s="119" t="str">
        <f t="shared" si="154"/>
        <v>OK</v>
      </c>
      <c r="AW114" s="298" t="s">
        <v>744</v>
      </c>
      <c r="AX114" s="137" t="s">
        <v>725</v>
      </c>
      <c r="AY114" s="1" t="str">
        <f t="shared" si="164"/>
        <v>CUMPLIDA</v>
      </c>
      <c r="AZ114" s="131"/>
      <c r="BA114" s="143"/>
      <c r="BB114" s="137"/>
      <c r="BC114" s="134" t="str">
        <f t="shared" si="156"/>
        <v/>
      </c>
      <c r="BD114" s="135" t="str">
        <f t="shared" si="116"/>
        <v/>
      </c>
      <c r="BE114" s="119" t="str">
        <f t="shared" si="157"/>
        <v/>
      </c>
      <c r="BF114" s="143"/>
      <c r="BH114" s="1" t="str">
        <f t="shared" si="158"/>
        <v>PENDIENTE</v>
      </c>
      <c r="BI114" s="131"/>
      <c r="BJ114" s="143"/>
      <c r="BK114" s="137"/>
      <c r="BL114" s="134" t="str">
        <f t="shared" si="159"/>
        <v/>
      </c>
      <c r="BM114" s="135" t="str">
        <f t="shared" si="160"/>
        <v/>
      </c>
      <c r="BN114" s="119" t="str">
        <f t="shared" si="161"/>
        <v/>
      </c>
      <c r="BO114" s="143"/>
      <c r="BQ114" s="1" t="str">
        <f t="shared" si="162"/>
        <v>PENDIENTE</v>
      </c>
      <c r="BR114" s="2"/>
      <c r="BS114" s="2" t="str">
        <f t="shared" si="163"/>
        <v>CERRADO</v>
      </c>
    </row>
    <row r="115" spans="1:71" ht="35.1" customHeight="1">
      <c r="A115" s="90"/>
      <c r="B115" s="90"/>
      <c r="C115" s="89" t="s">
        <v>82</v>
      </c>
      <c r="D115" s="90"/>
      <c r="E115" s="388" t="s">
        <v>745</v>
      </c>
      <c r="F115" s="90"/>
      <c r="G115" s="90">
        <v>1</v>
      </c>
      <c r="H115" s="91" t="s">
        <v>746</v>
      </c>
      <c r="I115" s="102" t="s">
        <v>747</v>
      </c>
      <c r="J115" s="188" t="s">
        <v>748</v>
      </c>
      <c r="K115" s="189" t="s">
        <v>749</v>
      </c>
      <c r="L115" s="190" t="s">
        <v>750</v>
      </c>
      <c r="M115" s="90">
        <v>3</v>
      </c>
      <c r="N115" s="89" t="s">
        <v>89</v>
      </c>
      <c r="O115" s="89" t="s">
        <v>751</v>
      </c>
      <c r="P115" s="103" t="s">
        <v>752</v>
      </c>
      <c r="Q115" s="90"/>
      <c r="R115" s="90"/>
      <c r="S115" s="90"/>
      <c r="T115" s="104">
        <v>1</v>
      </c>
      <c r="U115" s="90"/>
      <c r="V115" s="187">
        <v>44227</v>
      </c>
      <c r="W115" s="271">
        <v>44469</v>
      </c>
      <c r="X115" s="90"/>
      <c r="Y115" s="47">
        <v>44286</v>
      </c>
      <c r="Z115" s="167" t="s">
        <v>753</v>
      </c>
      <c r="AA115" s="36">
        <v>0.5</v>
      </c>
      <c r="AB115" s="134">
        <f>(IF(AA115="","",IF(OR($M115=0,$M115="",$W115=""),"",AA115/$M115)))</f>
        <v>0.16666666666666666</v>
      </c>
      <c r="AC115" s="135">
        <f t="shared" si="109"/>
        <v>0.16666666666666666</v>
      </c>
      <c r="AD115" s="119" t="str">
        <f t="shared" si="110"/>
        <v>ALERTA</v>
      </c>
      <c r="AE115" s="157" t="s">
        <v>754</v>
      </c>
      <c r="AF115" s="141"/>
      <c r="AG115" s="1" t="str">
        <f t="shared" si="111"/>
        <v>PENDIENTE</v>
      </c>
      <c r="AH115" s="177">
        <v>44377</v>
      </c>
      <c r="AI115" s="137" t="s">
        <v>755</v>
      </c>
      <c r="AJ115" s="137">
        <v>2</v>
      </c>
      <c r="AK115" s="134">
        <f t="shared" si="148"/>
        <v>0.66666666666666663</v>
      </c>
      <c r="AL115" s="130">
        <f t="shared" si="149"/>
        <v>0.66666666666666663</v>
      </c>
      <c r="AM115" s="119" t="str">
        <f t="shared" si="150"/>
        <v>EN TERMINO</v>
      </c>
      <c r="AN115" s="143" t="s">
        <v>756</v>
      </c>
      <c r="AO115" s="137" t="s">
        <v>757</v>
      </c>
      <c r="AP115" s="1" t="str">
        <f t="shared" si="151"/>
        <v>PENDIENTE</v>
      </c>
      <c r="AQ115" s="131">
        <v>44469</v>
      </c>
      <c r="AR115" s="138"/>
      <c r="AS115" s="137"/>
      <c r="AT115" s="137"/>
      <c r="AU115" s="137"/>
      <c r="AV115" s="137"/>
      <c r="AW115" s="139"/>
      <c r="AX115" s="137"/>
      <c r="AY115" s="137"/>
      <c r="AZ115" s="131">
        <v>44516</v>
      </c>
      <c r="BA115" s="143" t="s">
        <v>758</v>
      </c>
      <c r="BB115" s="2">
        <v>3</v>
      </c>
      <c r="BC115" s="134">
        <f t="shared" si="156"/>
        <v>1</v>
      </c>
      <c r="BD115" s="135">
        <f t="shared" si="116"/>
        <v>1</v>
      </c>
      <c r="BE115" s="119" t="str">
        <f t="shared" si="157"/>
        <v>OK</v>
      </c>
      <c r="BF115" s="143" t="s">
        <v>759</v>
      </c>
      <c r="BG115" s="143" t="s">
        <v>760</v>
      </c>
      <c r="BH115" s="1" t="str">
        <f t="shared" si="158"/>
        <v>CUMPLIDA</v>
      </c>
      <c r="BI115" s="131">
        <v>44542</v>
      </c>
      <c r="BJ115" s="143" t="s">
        <v>758</v>
      </c>
      <c r="BK115" s="2">
        <v>3</v>
      </c>
      <c r="BL115" s="134">
        <f t="shared" si="159"/>
        <v>1</v>
      </c>
      <c r="BM115" s="135">
        <f t="shared" si="160"/>
        <v>1</v>
      </c>
      <c r="BN115" s="119" t="str">
        <f t="shared" si="161"/>
        <v>OK</v>
      </c>
      <c r="BO115" s="143" t="s">
        <v>761</v>
      </c>
      <c r="BP115" s="143" t="s">
        <v>98</v>
      </c>
      <c r="BQ115" s="1" t="str">
        <f t="shared" si="162"/>
        <v>CUMPLIDA</v>
      </c>
      <c r="BR115" s="2"/>
      <c r="BS115" s="2" t="str">
        <f>IF(BH115="CUMPLIDA","CERRADO","ABIERTO")</f>
        <v>CERRADO</v>
      </c>
    </row>
    <row r="116" spans="1:71" ht="35.1" customHeight="1">
      <c r="A116" s="105"/>
      <c r="B116" s="105"/>
      <c r="C116" s="89" t="s">
        <v>82</v>
      </c>
      <c r="D116" s="105"/>
      <c r="E116" s="388"/>
      <c r="F116" s="105"/>
      <c r="G116" s="106">
        <v>2</v>
      </c>
      <c r="H116" s="91" t="s">
        <v>746</v>
      </c>
      <c r="I116" s="107" t="s">
        <v>762</v>
      </c>
      <c r="J116" s="189" t="s">
        <v>763</v>
      </c>
      <c r="K116" s="189" t="s">
        <v>764</v>
      </c>
      <c r="L116" s="190" t="s">
        <v>750</v>
      </c>
      <c r="M116" s="191">
        <v>3</v>
      </c>
      <c r="N116" s="89" t="s">
        <v>89</v>
      </c>
      <c r="O116" s="89" t="s">
        <v>751</v>
      </c>
      <c r="P116" s="103" t="s">
        <v>90</v>
      </c>
      <c r="Q116" s="105"/>
      <c r="R116" s="105"/>
      <c r="S116" s="105"/>
      <c r="T116" s="104">
        <v>1</v>
      </c>
      <c r="U116" s="105"/>
      <c r="V116" s="187">
        <v>44227</v>
      </c>
      <c r="W116" s="187">
        <v>44500</v>
      </c>
      <c r="X116" s="105"/>
      <c r="Y116" s="47">
        <v>44286</v>
      </c>
      <c r="Z116" s="169"/>
      <c r="AA116" s="168">
        <v>0</v>
      </c>
      <c r="AB116" s="134">
        <f t="shared" ref="AB116:AB118" si="165">(IF(AA116="","",IF(OR($M116=0,$M116="",$W116=""),"",AA116/$M116)))</f>
        <v>0</v>
      </c>
      <c r="AC116" s="135">
        <f t="shared" si="109"/>
        <v>0</v>
      </c>
      <c r="AD116" s="119" t="str">
        <f t="shared" si="110"/>
        <v>ALERTA</v>
      </c>
      <c r="AE116" s="158" t="s">
        <v>765</v>
      </c>
      <c r="AF116" s="141"/>
      <c r="AG116" s="1" t="str">
        <f t="shared" si="111"/>
        <v>PENDIENTE</v>
      </c>
      <c r="AH116" s="177">
        <v>44377</v>
      </c>
      <c r="AI116" s="137" t="s">
        <v>766</v>
      </c>
      <c r="AJ116" s="137">
        <v>0</v>
      </c>
      <c r="AK116" s="134">
        <f t="shared" si="148"/>
        <v>0</v>
      </c>
      <c r="AL116" s="130">
        <f t="shared" si="149"/>
        <v>0</v>
      </c>
      <c r="AM116" s="119" t="str">
        <f t="shared" si="150"/>
        <v>ALERTA</v>
      </c>
      <c r="AN116" s="143" t="s">
        <v>767</v>
      </c>
      <c r="AO116" s="137" t="s">
        <v>757</v>
      </c>
      <c r="AP116" s="1" t="str">
        <f>IF(AL116=100%,IF(AL116&gt;50%,"CUMPLIDA","PENDIENTE"),IF(AL116&lt;50%,"ATENCIÓN","PENDIENTE"))</f>
        <v>ATENCIÓN</v>
      </c>
      <c r="AQ116" s="131">
        <v>44469</v>
      </c>
      <c r="AR116" s="138"/>
      <c r="AS116" s="137"/>
      <c r="AT116" s="137"/>
      <c r="AU116" s="137"/>
      <c r="AV116" s="137"/>
      <c r="AW116" s="139"/>
      <c r="AX116" s="137"/>
      <c r="AY116" s="137"/>
      <c r="AZ116" s="131">
        <v>44516</v>
      </c>
      <c r="BA116" s="143" t="s">
        <v>768</v>
      </c>
      <c r="BB116" s="2">
        <v>1.5</v>
      </c>
      <c r="BC116" s="134">
        <f t="shared" si="156"/>
        <v>0.5</v>
      </c>
      <c r="BD116" s="135">
        <f t="shared" si="116"/>
        <v>0.5</v>
      </c>
      <c r="BE116" s="119" t="str">
        <f t="shared" si="157"/>
        <v>ALERTA</v>
      </c>
      <c r="BF116" s="321" t="s">
        <v>769</v>
      </c>
      <c r="BG116" s="143" t="s">
        <v>760</v>
      </c>
      <c r="BH116" s="1" t="str">
        <f t="shared" si="158"/>
        <v>PENDIENTE</v>
      </c>
      <c r="BI116" s="131">
        <v>44542</v>
      </c>
      <c r="BJ116" s="143" t="s">
        <v>768</v>
      </c>
      <c r="BK116" s="2">
        <v>3</v>
      </c>
      <c r="BL116" s="134">
        <f t="shared" si="159"/>
        <v>1</v>
      </c>
      <c r="BM116" s="135">
        <f t="shared" si="160"/>
        <v>1</v>
      </c>
      <c r="BN116" s="119" t="str">
        <f t="shared" si="161"/>
        <v>OK</v>
      </c>
      <c r="BO116" s="350" t="s">
        <v>770</v>
      </c>
      <c r="BP116" s="143" t="s">
        <v>98</v>
      </c>
      <c r="BQ116" s="1" t="str">
        <f t="shared" si="162"/>
        <v>CUMPLIDA</v>
      </c>
      <c r="BR116" s="2"/>
      <c r="BS116" s="2" t="str">
        <f t="shared" ref="BS116:BS118" si="166">IF(BH116="CUMPLIDA","CERRADO","ABIERTO")</f>
        <v>ABIERTO</v>
      </c>
    </row>
    <row r="117" spans="1:71" ht="35.1" customHeight="1">
      <c r="A117" s="105"/>
      <c r="B117" s="105"/>
      <c r="C117" s="89" t="s">
        <v>82</v>
      </c>
      <c r="D117" s="105"/>
      <c r="E117" s="388"/>
      <c r="F117" s="105"/>
      <c r="G117" s="106">
        <v>3</v>
      </c>
      <c r="H117" s="91" t="s">
        <v>746</v>
      </c>
      <c r="I117" s="102" t="s">
        <v>771</v>
      </c>
      <c r="J117" s="188" t="s">
        <v>772</v>
      </c>
      <c r="K117" s="189" t="s">
        <v>773</v>
      </c>
      <c r="L117" s="190" t="s">
        <v>750</v>
      </c>
      <c r="M117" s="191">
        <v>4</v>
      </c>
      <c r="N117" s="89" t="s">
        <v>89</v>
      </c>
      <c r="O117" s="89" t="s">
        <v>751</v>
      </c>
      <c r="P117" s="103" t="s">
        <v>774</v>
      </c>
      <c r="Q117" s="105"/>
      <c r="R117" s="105"/>
      <c r="S117" s="105"/>
      <c r="T117" s="104">
        <v>1</v>
      </c>
      <c r="U117" s="105"/>
      <c r="V117" s="187">
        <v>44227</v>
      </c>
      <c r="W117" s="187">
        <v>44500</v>
      </c>
      <c r="X117" s="105"/>
      <c r="Y117" s="47">
        <v>44286</v>
      </c>
      <c r="Z117" s="170" t="s">
        <v>775</v>
      </c>
      <c r="AA117" s="168">
        <v>1</v>
      </c>
      <c r="AB117" s="134">
        <f t="shared" si="165"/>
        <v>0.25</v>
      </c>
      <c r="AC117" s="135">
        <f t="shared" si="109"/>
        <v>0.25</v>
      </c>
      <c r="AD117" s="119" t="str">
        <f t="shared" si="110"/>
        <v>EN TERMINO</v>
      </c>
      <c r="AE117" s="157" t="s">
        <v>776</v>
      </c>
      <c r="AF117" s="141"/>
      <c r="AG117" s="1" t="str">
        <f t="shared" si="111"/>
        <v>PENDIENTE</v>
      </c>
      <c r="AH117" s="177">
        <v>44377</v>
      </c>
      <c r="AI117" s="137" t="s">
        <v>777</v>
      </c>
      <c r="AJ117" s="137">
        <v>2</v>
      </c>
      <c r="AK117" s="134">
        <f t="shared" si="148"/>
        <v>0.5</v>
      </c>
      <c r="AL117" s="130">
        <f t="shared" si="149"/>
        <v>0.5</v>
      </c>
      <c r="AM117" s="119" t="str">
        <f t="shared" si="150"/>
        <v>EN TERMINO</v>
      </c>
      <c r="AN117" s="143" t="s">
        <v>778</v>
      </c>
      <c r="AO117" s="137" t="s">
        <v>757</v>
      </c>
      <c r="AP117" s="1" t="str">
        <f t="shared" si="151"/>
        <v>PENDIENTE</v>
      </c>
      <c r="AQ117" s="131">
        <v>44469</v>
      </c>
      <c r="AR117" s="138"/>
      <c r="AS117" s="137"/>
      <c r="AT117" s="137"/>
      <c r="AU117" s="137"/>
      <c r="AV117" s="137"/>
      <c r="AW117" s="139"/>
      <c r="AX117" s="137"/>
      <c r="AY117" s="137"/>
      <c r="AZ117" s="131">
        <v>44516</v>
      </c>
      <c r="BA117" s="143" t="s">
        <v>779</v>
      </c>
      <c r="BB117" s="2">
        <v>3</v>
      </c>
      <c r="BC117" s="134">
        <f t="shared" si="156"/>
        <v>0.75</v>
      </c>
      <c r="BD117" s="135">
        <f t="shared" si="116"/>
        <v>0.75</v>
      </c>
      <c r="BE117" s="119" t="str">
        <f t="shared" si="157"/>
        <v>ALERTA</v>
      </c>
      <c r="BF117" s="321" t="s">
        <v>780</v>
      </c>
      <c r="BG117" s="143" t="s">
        <v>760</v>
      </c>
      <c r="BH117" s="1" t="str">
        <f t="shared" si="158"/>
        <v>PENDIENTE</v>
      </c>
      <c r="BI117" s="131">
        <v>44542</v>
      </c>
      <c r="BJ117" s="143" t="s">
        <v>779</v>
      </c>
      <c r="BK117" s="2">
        <v>3</v>
      </c>
      <c r="BL117" s="134">
        <f t="shared" si="159"/>
        <v>0.75</v>
      </c>
      <c r="BM117" s="135">
        <f t="shared" si="160"/>
        <v>0.75</v>
      </c>
      <c r="BN117" s="119" t="str">
        <f t="shared" si="161"/>
        <v>ALERTA</v>
      </c>
      <c r="BO117" s="322" t="s">
        <v>781</v>
      </c>
      <c r="BP117" s="143" t="s">
        <v>98</v>
      </c>
      <c r="BQ117" s="1" t="str">
        <f t="shared" si="162"/>
        <v>PENDIENTE</v>
      </c>
      <c r="BR117" s="2"/>
      <c r="BS117" s="2" t="str">
        <f t="shared" si="166"/>
        <v>ABIERTO</v>
      </c>
    </row>
    <row r="118" spans="1:71" ht="35.1" customHeight="1">
      <c r="A118" s="105"/>
      <c r="B118" s="105"/>
      <c r="C118" s="89" t="s">
        <v>82</v>
      </c>
      <c r="D118" s="105"/>
      <c r="E118" s="388"/>
      <c r="F118" s="105"/>
      <c r="G118" s="106">
        <v>4</v>
      </c>
      <c r="H118" s="91" t="s">
        <v>746</v>
      </c>
      <c r="I118" s="107" t="s">
        <v>782</v>
      </c>
      <c r="J118" s="105"/>
      <c r="K118" s="105"/>
      <c r="L118" s="105"/>
      <c r="M118" s="159">
        <v>1</v>
      </c>
      <c r="N118" s="105"/>
      <c r="O118" s="89" t="s">
        <v>751</v>
      </c>
      <c r="P118" s="103" t="s">
        <v>752</v>
      </c>
      <c r="Q118" s="105"/>
      <c r="R118" s="105"/>
      <c r="S118" s="105"/>
      <c r="T118" s="104">
        <v>1</v>
      </c>
      <c r="U118" s="105"/>
      <c r="V118" s="187">
        <v>44227</v>
      </c>
      <c r="W118" s="187">
        <v>44500</v>
      </c>
      <c r="X118" s="105"/>
      <c r="Y118" s="47">
        <v>44286</v>
      </c>
      <c r="Z118" s="169"/>
      <c r="AA118" s="168">
        <v>0</v>
      </c>
      <c r="AB118" s="134">
        <f t="shared" si="165"/>
        <v>0</v>
      </c>
      <c r="AC118" s="135">
        <f t="shared" si="109"/>
        <v>0</v>
      </c>
      <c r="AD118" s="119" t="str">
        <f t="shared" si="110"/>
        <v>ALERTA</v>
      </c>
      <c r="AE118" s="158" t="s">
        <v>765</v>
      </c>
      <c r="AF118" s="141"/>
      <c r="AG118" s="1" t="str">
        <f t="shared" si="111"/>
        <v>PENDIENTE</v>
      </c>
      <c r="AH118" s="177">
        <v>44377</v>
      </c>
      <c r="AI118" s="137"/>
      <c r="AJ118" s="137">
        <v>0</v>
      </c>
      <c r="AK118" s="134">
        <f t="shared" si="148"/>
        <v>0</v>
      </c>
      <c r="AL118" s="130">
        <f t="shared" si="149"/>
        <v>0</v>
      </c>
      <c r="AM118" s="119" t="str">
        <f t="shared" si="150"/>
        <v>ALERTA</v>
      </c>
      <c r="AN118" s="143" t="s">
        <v>783</v>
      </c>
      <c r="AO118" s="137" t="s">
        <v>757</v>
      </c>
      <c r="AP118" s="1" t="str">
        <f>IF(AL118=100%,IF(AL118&gt;50%,"CUMPLIDA","PENDIENTE"),IF(AL118&lt;50%,"ATENCIÓN","PENDIENTE"))</f>
        <v>ATENCIÓN</v>
      </c>
      <c r="AQ118" s="131">
        <v>44469</v>
      </c>
      <c r="AR118" s="138"/>
      <c r="AS118" s="137"/>
      <c r="AT118" s="137"/>
      <c r="AU118" s="137"/>
      <c r="AV118" s="137"/>
      <c r="AW118" s="139"/>
      <c r="AX118" s="137"/>
      <c r="AY118" s="137"/>
      <c r="AZ118" s="131">
        <v>44516</v>
      </c>
      <c r="BA118" s="143" t="s">
        <v>784</v>
      </c>
      <c r="BB118" s="332">
        <v>0</v>
      </c>
      <c r="BC118" s="134">
        <f t="shared" si="156"/>
        <v>0</v>
      </c>
      <c r="BD118" s="135">
        <f t="shared" si="116"/>
        <v>0</v>
      </c>
      <c r="BE118" s="119" t="str">
        <f t="shared" si="157"/>
        <v>ALERTA</v>
      </c>
      <c r="BF118" s="322" t="s">
        <v>785</v>
      </c>
      <c r="BG118" s="143" t="s">
        <v>760</v>
      </c>
      <c r="BH118" s="1" t="str">
        <f t="shared" si="158"/>
        <v>INCUMPLIDA</v>
      </c>
      <c r="BI118" s="131">
        <v>44542</v>
      </c>
      <c r="BJ118" s="143" t="s">
        <v>786</v>
      </c>
      <c r="BK118" s="168">
        <v>0.01</v>
      </c>
      <c r="BL118" s="134">
        <f t="shared" si="159"/>
        <v>0.01</v>
      </c>
      <c r="BM118" s="135">
        <f t="shared" si="160"/>
        <v>0.01</v>
      </c>
      <c r="BN118" s="119" t="str">
        <f t="shared" si="161"/>
        <v>ALERTA</v>
      </c>
      <c r="BO118" s="321" t="s">
        <v>787</v>
      </c>
      <c r="BP118" s="143" t="s">
        <v>98</v>
      </c>
      <c r="BQ118" s="1" t="str">
        <f>IF(BM118=100%,IF(BM118&gt;75%,"CUMPLIDA","PENDIENTE"),IF(BM118&lt;75%,"ATENCIÓN","PENDIENTE"))</f>
        <v>ATENCIÓN</v>
      </c>
      <c r="BR118" s="2"/>
      <c r="BS118" s="2" t="str">
        <f t="shared" si="166"/>
        <v>ABIERTO</v>
      </c>
    </row>
    <row r="119" spans="1:71" ht="35.1" customHeight="1">
      <c r="A119" s="108"/>
      <c r="B119" s="109"/>
      <c r="C119" s="110" t="s">
        <v>82</v>
      </c>
      <c r="D119" s="108"/>
      <c r="E119" s="363" t="s">
        <v>788</v>
      </c>
      <c r="F119" s="109"/>
      <c r="G119" s="108">
        <v>1</v>
      </c>
      <c r="H119" s="76" t="s">
        <v>789</v>
      </c>
      <c r="I119" s="111" t="s">
        <v>790</v>
      </c>
      <c r="J119" s="145" t="s">
        <v>791</v>
      </c>
      <c r="K119" s="145" t="s">
        <v>792</v>
      </c>
      <c r="L119" s="41"/>
      <c r="M119" s="117">
        <v>2</v>
      </c>
      <c r="N119" s="117" t="s">
        <v>89</v>
      </c>
      <c r="O119" s="41" t="s">
        <v>793</v>
      </c>
      <c r="P119" s="41" t="s">
        <v>794</v>
      </c>
      <c r="Q119" s="41"/>
      <c r="R119" s="117"/>
      <c r="S119" s="41"/>
      <c r="T119" s="146">
        <v>1</v>
      </c>
      <c r="U119" s="147"/>
      <c r="V119" s="148">
        <v>44287</v>
      </c>
      <c r="W119" s="148">
        <v>44561</v>
      </c>
      <c r="X119" s="117"/>
      <c r="Y119" s="173">
        <v>44377</v>
      </c>
      <c r="Z119" s="192" t="s">
        <v>795</v>
      </c>
      <c r="AA119" s="174">
        <v>0.85</v>
      </c>
      <c r="AB119" s="49">
        <f t="shared" ref="AB119:AB126" si="167">(IF(AA119="","",IF(OR($M119=0,$M119="",Y119=""),"",AA119/$M119)))</f>
        <v>0.42499999999999999</v>
      </c>
      <c r="AC119" s="50">
        <f t="shared" ref="AC119:AC127" si="168">(IF(OR($T119="",AB119=""),"",IF(OR($T119=0,AB119=0),0,IF((AB119*100%)/$T119&gt;100%,100%,(AB119*100%)/$T119))))</f>
        <v>0.42499999999999999</v>
      </c>
      <c r="AD119" s="51" t="str">
        <f>IF(AA119="","",IF(AC119&lt;100%, IF(AC119&lt;25%, "ALERTA","EN TERMINO"), IF(AC119=100%, "OK", "EN TERMINO")))</f>
        <v>EN TERMINO</v>
      </c>
      <c r="AE119" s="48" t="s">
        <v>796</v>
      </c>
      <c r="AF119" s="48" t="s">
        <v>118</v>
      </c>
      <c r="AG119" s="175" t="str">
        <f>IF(AC119=100%,IF(AC119&gt;25%,"CUMPLIDA","PENDIENTE"),IF(AC119&lt;25%,"INCUMPLIDA","PENDIENTE"))</f>
        <v>PENDIENTE</v>
      </c>
      <c r="AH119" s="173">
        <v>44469</v>
      </c>
      <c r="AI119" s="299" t="s">
        <v>797</v>
      </c>
      <c r="AJ119" s="174">
        <v>1.9</v>
      </c>
      <c r="AK119" s="49">
        <f>(IF(AJ119="","",IF(OR($M119=0,$M119="",$AG119=""),"",AJ119/$M119)))</f>
        <v>0.95</v>
      </c>
      <c r="AL119" s="50">
        <f>(IF(OR($T119="",AK119=""),"",IF(OR($T119=0,AK119=0),0,IF((AK119*100%)/$T119&gt;100%,100%,(AK119*100%)/$T119))))</f>
        <v>0.95</v>
      </c>
      <c r="AM119" s="51" t="str">
        <f>IF(AJ119="","",IF(AL119&lt;100%, IF(AL119&lt;45%, "ALERTA","EN TERMINO"), IF(AL119=100%, "OK", "EN TERMINO")))</f>
        <v>EN TERMINO</v>
      </c>
      <c r="AN119" s="248" t="s">
        <v>798</v>
      </c>
      <c r="AO119" s="199" t="s">
        <v>98</v>
      </c>
      <c r="AP119" s="175" t="str">
        <f>IF(AK119=100%,IF(AK119&gt;90%,"CUMPLIDA","PENDIENTE"),IF(AK119&lt;50%,"INCUMPLIDA","PENDIENTE"))</f>
        <v>PENDIENTE</v>
      </c>
      <c r="AQ119" s="173">
        <v>44518</v>
      </c>
      <c r="AR119" s="199" t="s">
        <v>799</v>
      </c>
      <c r="AS119" s="174">
        <v>1.99</v>
      </c>
      <c r="AT119" s="134">
        <f>(IF(AS119="","",IF(OR($M119=0,$M119="",AQ119=""),"",AS119/$M119)))</f>
        <v>0.995</v>
      </c>
      <c r="AU119" s="135">
        <f>(IF(OR($T119="",AT119=""),"",IF(OR($T119=0,AT119=0),0,IF((AT119*100%)/$T119&gt;100%,100%,(AT119*100%)/$T119))))</f>
        <v>0.995</v>
      </c>
      <c r="AV119" s="119" t="str">
        <f>IF(AS119="","",IF(AU119&lt;100%, IF(AU119&lt;100%, "ALERTA","EN TERMINO"), IF(AU119=100%, "OK", "EN TERMINO")))</f>
        <v>ALERTA</v>
      </c>
      <c r="AW119" s="325" t="s">
        <v>800</v>
      </c>
      <c r="AX119" s="327" t="s">
        <v>118</v>
      </c>
      <c r="AY119" s="1" t="str">
        <f>IF(AU119=100%,IF(AU119&gt;25%,"CUMPLIDA","PENDIENTE"),IF(AU119&lt;75%,"INCUMPLIDA","PENDIENTE"))</f>
        <v>PENDIENTE</v>
      </c>
      <c r="AZ119" s="131">
        <v>44509</v>
      </c>
      <c r="BA119" s="199" t="s">
        <v>799</v>
      </c>
      <c r="BB119" s="137">
        <v>2</v>
      </c>
      <c r="BC119" s="134">
        <f t="shared" si="156"/>
        <v>1</v>
      </c>
      <c r="BD119" s="135">
        <f t="shared" si="116"/>
        <v>1</v>
      </c>
      <c r="BE119" s="119" t="str">
        <f t="shared" si="157"/>
        <v>OK</v>
      </c>
      <c r="BF119" s="347" t="s">
        <v>801</v>
      </c>
      <c r="BG119" s="143" t="s">
        <v>98</v>
      </c>
      <c r="BH119" s="1" t="str">
        <f t="shared" si="158"/>
        <v>CUMPLIDA</v>
      </c>
      <c r="BI119" s="131"/>
      <c r="BJ119" s="143"/>
      <c r="BK119" s="137"/>
      <c r="BL119" s="134" t="str">
        <f t="shared" si="159"/>
        <v/>
      </c>
      <c r="BM119" s="135" t="str">
        <f t="shared" si="160"/>
        <v/>
      </c>
      <c r="BN119" s="119" t="str">
        <f t="shared" si="161"/>
        <v/>
      </c>
      <c r="BO119" s="143"/>
      <c r="BQ119" s="1" t="str">
        <f t="shared" si="162"/>
        <v>PENDIENTE</v>
      </c>
      <c r="BR119" s="2"/>
      <c r="BS119" s="2" t="str">
        <f>IF(AP119="CUMPLIDA","CERRADO","ABIERTO")</f>
        <v>ABIERTO</v>
      </c>
    </row>
    <row r="120" spans="1:71" ht="35.1" customHeight="1">
      <c r="A120" s="108"/>
      <c r="B120" s="109"/>
      <c r="C120" s="110" t="s">
        <v>82</v>
      </c>
      <c r="D120" s="108"/>
      <c r="E120" s="363"/>
      <c r="F120" s="108"/>
      <c r="G120" s="108">
        <v>2</v>
      </c>
      <c r="H120" s="76" t="s">
        <v>789</v>
      </c>
      <c r="I120" s="112" t="s">
        <v>802</v>
      </c>
      <c r="J120" s="145" t="s">
        <v>803</v>
      </c>
      <c r="K120" s="145" t="s">
        <v>804</v>
      </c>
      <c r="L120" s="117"/>
      <c r="M120" s="117">
        <v>1</v>
      </c>
      <c r="N120" s="41" t="s">
        <v>324</v>
      </c>
      <c r="O120" s="41" t="s">
        <v>793</v>
      </c>
      <c r="P120" s="41" t="s">
        <v>805</v>
      </c>
      <c r="Q120" s="117"/>
      <c r="R120" s="117"/>
      <c r="S120" s="117"/>
      <c r="T120" s="146">
        <v>1</v>
      </c>
      <c r="U120" s="117"/>
      <c r="V120" s="148">
        <v>44287</v>
      </c>
      <c r="W120" s="148">
        <v>44561</v>
      </c>
      <c r="X120" s="117"/>
      <c r="Y120" s="173">
        <v>44377</v>
      </c>
      <c r="Z120" s="193" t="s">
        <v>806</v>
      </c>
      <c r="AA120" s="174">
        <v>0</v>
      </c>
      <c r="AB120" s="49">
        <f t="shared" si="167"/>
        <v>0</v>
      </c>
      <c r="AC120" s="50">
        <f t="shared" si="168"/>
        <v>0</v>
      </c>
      <c r="AD120" s="51" t="str">
        <f>IF(AA120="","",IF(AC120&lt;100%, IF(AC120&lt;25%, "ALERTA","EN TERMINO"), IF(AC120=100%, "OK", "EN TERMINO")))</f>
        <v>ALERTA</v>
      </c>
      <c r="AE120" s="48" t="s">
        <v>807</v>
      </c>
      <c r="AF120" s="48" t="s">
        <v>118</v>
      </c>
      <c r="AG120" s="175" t="str">
        <f>IF(AC120=100%,IF(AC120&gt;25%,"CUMPLIDA","PENDIENTE"),IF(AC120&lt;25%,"ATENCIÓN","PENDIENTE"))</f>
        <v>ATENCIÓN</v>
      </c>
      <c r="AH120" s="173">
        <v>44469</v>
      </c>
      <c r="AI120" s="299" t="s">
        <v>808</v>
      </c>
      <c r="AJ120" s="174">
        <v>1</v>
      </c>
      <c r="AK120" s="49">
        <f>(IF(AJ120="","",IF(OR($M120=0,$M120="",$AG120=""),"",AJ120/$M120)))</f>
        <v>1</v>
      </c>
      <c r="AL120" s="50">
        <f>(IF(OR($T120="",AK120=""),"",IF(OR($T120=0,AK120=0),0,IF((AK120*100%)/$T120&gt;100%,100%,(AK120*100%)/$T120))))</f>
        <v>1</v>
      </c>
      <c r="AM120" s="51" t="str">
        <f>IF(AJ120="","",IF(AL120&lt;100%, IF(AL120&lt;25%, "ALERTA","EN TERMINO"), IF(AL120=100%, "OK", "EN TERMINO")))</f>
        <v>OK</v>
      </c>
      <c r="AN120" s="248" t="s">
        <v>809</v>
      </c>
      <c r="AO120" s="199" t="s">
        <v>98</v>
      </c>
      <c r="AP120" s="175" t="str">
        <f>IF(AL120=100%,IF(AL120&gt;90%,"CUMPLIDA","PENDIENTE"),IF(AL120&lt;50%,"INCUMPLIDA","PENDIENTE"))</f>
        <v>CUMPLIDA</v>
      </c>
      <c r="AZ120" s="131"/>
      <c r="BA120" s="143"/>
      <c r="BB120" s="137"/>
      <c r="BC120" s="134" t="str">
        <f t="shared" si="156"/>
        <v/>
      </c>
      <c r="BD120" s="135" t="str">
        <f t="shared" si="116"/>
        <v/>
      </c>
      <c r="BE120" s="119" t="str">
        <f t="shared" si="157"/>
        <v/>
      </c>
      <c r="BF120" s="143"/>
      <c r="BH120" s="1" t="str">
        <f t="shared" si="158"/>
        <v>PENDIENTE</v>
      </c>
      <c r="BI120" s="131"/>
      <c r="BJ120" s="143"/>
      <c r="BK120" s="137"/>
      <c r="BL120" s="134" t="str">
        <f t="shared" si="159"/>
        <v/>
      </c>
      <c r="BM120" s="135" t="str">
        <f t="shared" si="160"/>
        <v/>
      </c>
      <c r="BN120" s="119" t="str">
        <f t="shared" si="161"/>
        <v/>
      </c>
      <c r="BO120" s="143"/>
      <c r="BQ120" s="1" t="str">
        <f t="shared" si="162"/>
        <v>PENDIENTE</v>
      </c>
      <c r="BR120" s="2"/>
      <c r="BS120" s="2" t="str">
        <f t="shared" ref="BS120:BS126" si="169">IF(AP120="CUMPLIDA","CERRADO","ABIERTO")</f>
        <v>CERRADO</v>
      </c>
    </row>
    <row r="121" spans="1:71" ht="35.1" customHeight="1">
      <c r="A121" s="108"/>
      <c r="B121" s="109"/>
      <c r="C121" s="110" t="s">
        <v>82</v>
      </c>
      <c r="D121" s="108"/>
      <c r="E121" s="363"/>
      <c r="F121" s="108"/>
      <c r="G121" s="108">
        <v>5</v>
      </c>
      <c r="H121" s="76" t="s">
        <v>789</v>
      </c>
      <c r="I121" s="111" t="s">
        <v>810</v>
      </c>
      <c r="J121" s="145" t="s">
        <v>811</v>
      </c>
      <c r="K121" s="145" t="s">
        <v>812</v>
      </c>
      <c r="L121" s="117"/>
      <c r="M121" s="117">
        <v>1</v>
      </c>
      <c r="N121" s="41" t="s">
        <v>324</v>
      </c>
      <c r="O121" s="41" t="s">
        <v>793</v>
      </c>
      <c r="P121" s="41" t="s">
        <v>805</v>
      </c>
      <c r="Q121" s="117"/>
      <c r="R121" s="117"/>
      <c r="S121" s="117"/>
      <c r="T121" s="146">
        <v>1</v>
      </c>
      <c r="U121" s="117"/>
      <c r="V121" s="148">
        <v>44287</v>
      </c>
      <c r="W121" s="148">
        <v>44561</v>
      </c>
      <c r="X121" s="117"/>
      <c r="Y121" s="173">
        <v>44377</v>
      </c>
      <c r="Z121" s="193" t="s">
        <v>813</v>
      </c>
      <c r="AA121" s="174">
        <v>0.5</v>
      </c>
      <c r="AB121" s="49">
        <f t="shared" si="167"/>
        <v>0.5</v>
      </c>
      <c r="AC121" s="50">
        <f t="shared" si="168"/>
        <v>0.5</v>
      </c>
      <c r="AD121" s="51" t="str">
        <f t="shared" ref="AD121:AD137" si="170">IF(AA121="","",IF(AC121&lt;100%, IF(AC121&lt;25%, "ALERTA","EN TERMINO"), IF(AC121=100%, "OK", "EN TERMINO")))</f>
        <v>EN TERMINO</v>
      </c>
      <c r="AE121" s="48" t="s">
        <v>814</v>
      </c>
      <c r="AF121" s="48" t="s">
        <v>118</v>
      </c>
      <c r="AG121" s="175" t="str">
        <f t="shared" ref="AG121:AG126" si="171">IF(AC121=100%,IF(AC121&gt;25%,"CUMPLIDA","PENDIENTE"),IF(AC121&lt;25%,"INCUMPLIDA","PENDIENTE"))</f>
        <v>PENDIENTE</v>
      </c>
      <c r="AH121" s="173">
        <v>44469</v>
      </c>
      <c r="AI121" s="300" t="s">
        <v>815</v>
      </c>
      <c r="AJ121" s="174">
        <v>1</v>
      </c>
      <c r="AK121" s="49">
        <f t="shared" ref="AK121:AK126" si="172">(IF(AJ121="","",IF(OR($M121=0,$M121="",$AG121=""),"",AJ121/$M121)))</f>
        <v>1</v>
      </c>
      <c r="AL121" s="50">
        <f t="shared" ref="AL121:AL137" si="173">(IF(OR($T121="",AK121=""),"",IF(OR($T121=0,AK121=0),0,IF((AK121*100%)/$T121&gt;100%,100%,(AK121*100%)/$T121))))</f>
        <v>1</v>
      </c>
      <c r="AM121" s="51" t="str">
        <f t="shared" ref="AM121:AM126" si="174">IF(AJ121="","",IF(AL121&lt;100%, IF(AL121&lt;25%, "ALERTA","EN TERMINO"), IF(AL121=100%, "OK", "EN TERMINO")))</f>
        <v>OK</v>
      </c>
      <c r="AN121" s="48" t="s">
        <v>816</v>
      </c>
      <c r="AO121" s="199" t="s">
        <v>98</v>
      </c>
      <c r="AP121" s="175" t="str">
        <f t="shared" ref="AP121:AP124" si="175">IF(AL121=100%,IF(AL121&gt;90%,"CUMPLIDA","PENDIENTE"),IF(AL121&lt;50%,"INCUMPLIDA","PENDIENTE"))</f>
        <v>CUMPLIDA</v>
      </c>
      <c r="AZ121" s="131"/>
      <c r="BA121" s="143"/>
      <c r="BB121" s="137"/>
      <c r="BC121" s="134" t="str">
        <f t="shared" si="156"/>
        <v/>
      </c>
      <c r="BD121" s="135" t="str">
        <f t="shared" si="116"/>
        <v/>
      </c>
      <c r="BE121" s="119" t="str">
        <f t="shared" si="157"/>
        <v/>
      </c>
      <c r="BF121" s="143"/>
      <c r="BH121" s="1" t="str">
        <f t="shared" si="158"/>
        <v>PENDIENTE</v>
      </c>
      <c r="BI121" s="131"/>
      <c r="BJ121" s="143"/>
      <c r="BK121" s="137"/>
      <c r="BL121" s="134" t="str">
        <f t="shared" si="159"/>
        <v/>
      </c>
      <c r="BM121" s="135" t="str">
        <f t="shared" si="160"/>
        <v/>
      </c>
      <c r="BN121" s="119" t="str">
        <f t="shared" si="161"/>
        <v/>
      </c>
      <c r="BO121" s="143"/>
      <c r="BQ121" s="1" t="str">
        <f t="shared" si="162"/>
        <v>PENDIENTE</v>
      </c>
      <c r="BR121" s="2"/>
      <c r="BS121" s="2" t="str">
        <f t="shared" si="169"/>
        <v>CERRADO</v>
      </c>
    </row>
    <row r="122" spans="1:71" ht="35.1" customHeight="1">
      <c r="A122" s="108"/>
      <c r="B122" s="109"/>
      <c r="C122" s="110" t="s">
        <v>82</v>
      </c>
      <c r="D122" s="108"/>
      <c r="E122" s="363"/>
      <c r="F122" s="108"/>
      <c r="G122" s="364">
        <v>6</v>
      </c>
      <c r="H122" s="76" t="s">
        <v>789</v>
      </c>
      <c r="I122" s="113" t="s">
        <v>817</v>
      </c>
      <c r="J122" s="145" t="s">
        <v>818</v>
      </c>
      <c r="K122" s="145" t="s">
        <v>819</v>
      </c>
      <c r="L122" s="117"/>
      <c r="M122" s="117">
        <v>1</v>
      </c>
      <c r="N122" s="149" t="s">
        <v>324</v>
      </c>
      <c r="O122" s="41" t="s">
        <v>793</v>
      </c>
      <c r="P122" s="41" t="s">
        <v>820</v>
      </c>
      <c r="Q122" s="117"/>
      <c r="R122" s="117"/>
      <c r="S122" s="117"/>
      <c r="T122" s="146">
        <v>1</v>
      </c>
      <c r="U122" s="117"/>
      <c r="V122" s="148">
        <v>44287</v>
      </c>
      <c r="W122" s="272">
        <v>44377</v>
      </c>
      <c r="X122" s="292">
        <v>44500</v>
      </c>
      <c r="Y122" s="173">
        <v>44377</v>
      </c>
      <c r="Z122" s="193" t="s">
        <v>821</v>
      </c>
      <c r="AA122" s="174">
        <v>0.75</v>
      </c>
      <c r="AB122" s="49">
        <f t="shared" si="167"/>
        <v>0.75</v>
      </c>
      <c r="AC122" s="50">
        <f t="shared" si="168"/>
        <v>0.75</v>
      </c>
      <c r="AD122" s="51" t="str">
        <f t="shared" si="170"/>
        <v>EN TERMINO</v>
      </c>
      <c r="AE122" s="194" t="s">
        <v>822</v>
      </c>
      <c r="AF122" s="48" t="s">
        <v>118</v>
      </c>
      <c r="AG122" s="175" t="str">
        <f>IF(AC122=100%,IF(AC122&gt;25%,"CUMPLIDA","PENDIENTE"),IF(AC122&lt;50%,"INCUMPLIDA","PENDIENTE"))</f>
        <v>PENDIENTE</v>
      </c>
      <c r="AH122" s="173">
        <v>44469</v>
      </c>
      <c r="AI122" s="299" t="s">
        <v>823</v>
      </c>
      <c r="AJ122" s="174">
        <v>0.75</v>
      </c>
      <c r="AK122" s="49">
        <f t="shared" si="172"/>
        <v>0.75</v>
      </c>
      <c r="AL122" s="50">
        <f t="shared" si="173"/>
        <v>0.75</v>
      </c>
      <c r="AM122" s="51" t="str">
        <f t="shared" si="174"/>
        <v>EN TERMINO</v>
      </c>
      <c r="AN122" s="48" t="s">
        <v>824</v>
      </c>
      <c r="AO122" s="199" t="s">
        <v>98</v>
      </c>
      <c r="AP122" s="175" t="str">
        <f t="shared" si="175"/>
        <v>PENDIENTE</v>
      </c>
      <c r="AQ122" s="173">
        <v>44518</v>
      </c>
      <c r="AR122" s="199" t="s">
        <v>799</v>
      </c>
      <c r="AS122" s="174">
        <v>0.99</v>
      </c>
      <c r="AT122" s="134">
        <f>(IF(AS122="","",IF(OR($M122=0,$M122="",AQ122=""),"",AS122/$M122)))</f>
        <v>0.99</v>
      </c>
      <c r="AU122" s="135">
        <f>(IF(OR($T122="",AT122=""),"",IF(OR($T122=0,AT122=0),0,IF((AT122*100%)/$T122&gt;100%,100%,(AT122*100%)/$T122))))</f>
        <v>0.99</v>
      </c>
      <c r="AV122" s="119" t="str">
        <f>IF(AS122="","",IF(AU122&lt;100%, IF(AU122&lt;100%, "ALERTA","EN TERMINO"), IF(AU122=100%, "OK", "EN TERMINO")))</f>
        <v>ALERTA</v>
      </c>
      <c r="AW122" s="325" t="s">
        <v>825</v>
      </c>
      <c r="AX122" s="327" t="s">
        <v>118</v>
      </c>
      <c r="AY122" s="1" t="str">
        <f t="shared" ref="AY122:AY125" si="176">IF(AU122=100%,IF(AU122&gt;25%,"CUMPLIDA","PENDIENTE"),IF(AU122&lt;75%,"INCUMPLIDA","PENDIENTE"))</f>
        <v>PENDIENTE</v>
      </c>
      <c r="AZ122" s="131">
        <v>44509</v>
      </c>
      <c r="BA122" s="199" t="s">
        <v>799</v>
      </c>
      <c r="BB122" s="137">
        <v>1</v>
      </c>
      <c r="BC122" s="134">
        <f t="shared" si="156"/>
        <v>1</v>
      </c>
      <c r="BD122" s="135">
        <f t="shared" si="116"/>
        <v>1</v>
      </c>
      <c r="BE122" s="119" t="str">
        <f t="shared" si="157"/>
        <v>OK</v>
      </c>
      <c r="BF122" s="347" t="s">
        <v>826</v>
      </c>
      <c r="BG122" s="143" t="s">
        <v>98</v>
      </c>
      <c r="BH122" s="1" t="str">
        <f t="shared" si="158"/>
        <v>CUMPLIDA</v>
      </c>
      <c r="BI122" s="131"/>
      <c r="BJ122" s="143"/>
      <c r="BK122" s="137"/>
      <c r="BL122" s="134" t="str">
        <f t="shared" si="159"/>
        <v/>
      </c>
      <c r="BM122" s="135" t="str">
        <f t="shared" si="160"/>
        <v/>
      </c>
      <c r="BN122" s="119" t="str">
        <f t="shared" si="161"/>
        <v/>
      </c>
      <c r="BO122" s="143"/>
      <c r="BQ122" s="1" t="str">
        <f t="shared" si="162"/>
        <v>PENDIENTE</v>
      </c>
      <c r="BR122" s="2"/>
      <c r="BS122" s="2" t="str">
        <f t="shared" si="169"/>
        <v>ABIERTO</v>
      </c>
    </row>
    <row r="123" spans="1:71" ht="35.1" customHeight="1">
      <c r="A123" s="108"/>
      <c r="B123" s="109"/>
      <c r="C123" s="110" t="s">
        <v>82</v>
      </c>
      <c r="D123" s="108"/>
      <c r="E123" s="363"/>
      <c r="F123" s="108"/>
      <c r="G123" s="364"/>
      <c r="H123" s="76" t="s">
        <v>789</v>
      </c>
      <c r="I123" s="114" t="s">
        <v>827</v>
      </c>
      <c r="J123" s="145" t="s">
        <v>828</v>
      </c>
      <c r="K123" s="145" t="s">
        <v>829</v>
      </c>
      <c r="L123" s="117"/>
      <c r="M123" s="117">
        <v>1</v>
      </c>
      <c r="N123" s="117" t="s">
        <v>89</v>
      </c>
      <c r="O123" s="41" t="s">
        <v>793</v>
      </c>
      <c r="P123" s="41" t="s">
        <v>820</v>
      </c>
      <c r="Q123" s="117"/>
      <c r="R123" s="117"/>
      <c r="S123" s="117"/>
      <c r="T123" s="146">
        <v>1</v>
      </c>
      <c r="U123" s="117"/>
      <c r="V123" s="148">
        <v>44287</v>
      </c>
      <c r="W123" s="272">
        <v>44377</v>
      </c>
      <c r="X123" s="292">
        <v>44500</v>
      </c>
      <c r="Y123" s="173">
        <v>44377</v>
      </c>
      <c r="Z123" s="193" t="s">
        <v>830</v>
      </c>
      <c r="AA123" s="174">
        <v>1</v>
      </c>
      <c r="AB123" s="49">
        <f t="shared" si="167"/>
        <v>1</v>
      </c>
      <c r="AC123" s="50">
        <f t="shared" si="168"/>
        <v>1</v>
      </c>
      <c r="AD123" s="51" t="str">
        <f t="shared" si="170"/>
        <v>OK</v>
      </c>
      <c r="AE123" s="194" t="s">
        <v>831</v>
      </c>
      <c r="AF123" s="48" t="s">
        <v>118</v>
      </c>
      <c r="AG123" s="175" t="str">
        <f>IF(AC123=100%,IF(AC123&gt;25%,"CUMPLIDA","PENDIENTE"),IF(AC123&lt;50%,"INCUMPLIDA","PENDIENTE"))</f>
        <v>CUMPLIDA</v>
      </c>
      <c r="AH123" s="173">
        <v>44469</v>
      </c>
      <c r="AI123" s="301" t="s">
        <v>832</v>
      </c>
      <c r="AJ123" s="174">
        <v>0.5</v>
      </c>
      <c r="AK123" s="49">
        <f t="shared" si="172"/>
        <v>0.5</v>
      </c>
      <c r="AL123" s="50">
        <f t="shared" si="173"/>
        <v>0.5</v>
      </c>
      <c r="AM123" s="51" t="str">
        <f t="shared" si="174"/>
        <v>EN TERMINO</v>
      </c>
      <c r="AN123" s="302" t="s">
        <v>833</v>
      </c>
      <c r="AO123" s="199" t="s">
        <v>98</v>
      </c>
      <c r="AP123" s="175" t="str">
        <f t="shared" si="175"/>
        <v>PENDIENTE</v>
      </c>
      <c r="AQ123" s="173">
        <v>44518</v>
      </c>
      <c r="AR123" s="199" t="s">
        <v>834</v>
      </c>
      <c r="AS123" s="174">
        <v>0.6</v>
      </c>
      <c r="AT123" s="134">
        <f>(IF(AS123="","",IF(OR($M123=0,$M123="",AQ123=""),"",AS123/$M123)))</f>
        <v>0.6</v>
      </c>
      <c r="AU123" s="135">
        <f t="shared" ref="AU123:AU126" si="177">(IF(OR($T123="",AT123=""),"",IF(OR($T123=0,AT123=0),0,IF((AT123*100%)/$T123&gt;100%,100%,(AT123*100%)/$T123))))</f>
        <v>0.6</v>
      </c>
      <c r="AV123" s="119" t="str">
        <f t="shared" ref="AV123:AV126" si="178">IF(AS123="","",IF(AU123&lt;100%, IF(AU123&lt;100%, "ALERTA","EN TERMINO"), IF(AU123=100%, "OK", "EN TERMINO")))</f>
        <v>ALERTA</v>
      </c>
      <c r="AW123" s="199" t="s">
        <v>835</v>
      </c>
      <c r="AX123" s="199" t="s">
        <v>118</v>
      </c>
      <c r="AY123" s="1" t="str">
        <f>IF(AU123=100%,IF(AU123&gt;25%,"CUMPLIDA","PENDIENTE"),IF(AU123&lt;75%,"INCUMPLIDA","PENDIENTE"))</f>
        <v>INCUMPLIDA</v>
      </c>
      <c r="AZ123" s="131">
        <v>44509</v>
      </c>
      <c r="BA123" s="199" t="s">
        <v>834</v>
      </c>
      <c r="BB123" s="137">
        <v>1</v>
      </c>
      <c r="BC123" s="134">
        <f t="shared" si="156"/>
        <v>1</v>
      </c>
      <c r="BD123" s="135">
        <f t="shared" si="116"/>
        <v>1</v>
      </c>
      <c r="BE123" s="119" t="str">
        <f t="shared" si="157"/>
        <v>OK</v>
      </c>
      <c r="BF123" s="347" t="s">
        <v>836</v>
      </c>
      <c r="BG123" s="143" t="s">
        <v>98</v>
      </c>
      <c r="BH123" s="1" t="str">
        <f t="shared" si="158"/>
        <v>CUMPLIDA</v>
      </c>
      <c r="BI123" s="131"/>
      <c r="BJ123" s="143"/>
      <c r="BK123" s="137"/>
      <c r="BL123" s="134" t="str">
        <f t="shared" si="159"/>
        <v/>
      </c>
      <c r="BM123" s="135" t="str">
        <f t="shared" si="160"/>
        <v/>
      </c>
      <c r="BN123" s="119" t="str">
        <f t="shared" si="161"/>
        <v/>
      </c>
      <c r="BO123" s="143"/>
      <c r="BQ123" s="1" t="str">
        <f t="shared" si="162"/>
        <v>PENDIENTE</v>
      </c>
      <c r="BR123" s="2"/>
      <c r="BS123" s="2" t="str">
        <f t="shared" si="169"/>
        <v>ABIERTO</v>
      </c>
    </row>
    <row r="124" spans="1:71" ht="35.1" customHeight="1">
      <c r="A124" s="108"/>
      <c r="B124" s="109"/>
      <c r="C124" s="110" t="s">
        <v>82</v>
      </c>
      <c r="D124" s="108"/>
      <c r="E124" s="363"/>
      <c r="F124" s="108"/>
      <c r="G124" s="364"/>
      <c r="H124" s="76" t="s">
        <v>789</v>
      </c>
      <c r="I124" s="115" t="s">
        <v>837</v>
      </c>
      <c r="J124" s="145" t="s">
        <v>838</v>
      </c>
      <c r="K124" s="145" t="s">
        <v>839</v>
      </c>
      <c r="L124" s="117"/>
      <c r="M124" s="117">
        <v>1</v>
      </c>
      <c r="N124" s="41" t="s">
        <v>324</v>
      </c>
      <c r="O124" s="41" t="s">
        <v>793</v>
      </c>
      <c r="P124" s="41" t="s">
        <v>820</v>
      </c>
      <c r="Q124" s="117"/>
      <c r="R124" s="117"/>
      <c r="S124" s="117"/>
      <c r="T124" s="146">
        <v>1</v>
      </c>
      <c r="U124" s="117"/>
      <c r="V124" s="148">
        <v>44287</v>
      </c>
      <c r="W124" s="272">
        <v>44377</v>
      </c>
      <c r="X124" s="292">
        <v>44500</v>
      </c>
      <c r="Y124" s="173">
        <v>44377</v>
      </c>
      <c r="Z124" s="193" t="s">
        <v>840</v>
      </c>
      <c r="AA124" s="174">
        <v>0.75</v>
      </c>
      <c r="AB124" s="49">
        <f t="shared" si="167"/>
        <v>0.75</v>
      </c>
      <c r="AC124" s="50">
        <f t="shared" si="168"/>
        <v>0.75</v>
      </c>
      <c r="AD124" s="51" t="str">
        <f t="shared" si="170"/>
        <v>EN TERMINO</v>
      </c>
      <c r="AE124" s="194" t="s">
        <v>841</v>
      </c>
      <c r="AF124" s="48" t="s">
        <v>118</v>
      </c>
      <c r="AG124" s="175" t="str">
        <f>IF(AC124=100%,IF(AC124&gt;25%,"CUMPLIDA","PENDIENTE"),IF(AC124&lt;50%,"INCUMPLIDA","PENDIENTE"))</f>
        <v>PENDIENTE</v>
      </c>
      <c r="AH124" s="173">
        <v>44469</v>
      </c>
      <c r="AI124" s="299" t="s">
        <v>842</v>
      </c>
      <c r="AJ124" s="174">
        <v>0.8</v>
      </c>
      <c r="AK124" s="49">
        <f t="shared" si="172"/>
        <v>0.8</v>
      </c>
      <c r="AL124" s="50">
        <f t="shared" si="173"/>
        <v>0.8</v>
      </c>
      <c r="AM124" s="51" t="str">
        <f t="shared" si="174"/>
        <v>EN TERMINO</v>
      </c>
      <c r="AN124" s="48" t="s">
        <v>843</v>
      </c>
      <c r="AO124" s="199" t="s">
        <v>98</v>
      </c>
      <c r="AP124" s="175" t="str">
        <f t="shared" si="175"/>
        <v>PENDIENTE</v>
      </c>
      <c r="AQ124" s="173">
        <v>44518</v>
      </c>
      <c r="AR124" s="199" t="s">
        <v>799</v>
      </c>
      <c r="AS124" s="174">
        <v>0.99</v>
      </c>
      <c r="AT124" s="134">
        <f t="shared" ref="AT124:AT126" si="179">(IF(AS124="","",IF(OR($M124=0,$M124="",AQ124=""),"",AS124/$M124)))</f>
        <v>0.99</v>
      </c>
      <c r="AU124" s="135">
        <f t="shared" si="177"/>
        <v>0.99</v>
      </c>
      <c r="AV124" s="119" t="str">
        <f t="shared" si="178"/>
        <v>ALERTA</v>
      </c>
      <c r="AW124" s="325" t="s">
        <v>825</v>
      </c>
      <c r="AX124" s="327" t="s">
        <v>118</v>
      </c>
      <c r="AY124" s="1" t="str">
        <f t="shared" si="176"/>
        <v>PENDIENTE</v>
      </c>
      <c r="AZ124" s="131">
        <v>44509</v>
      </c>
      <c r="BA124" s="199" t="s">
        <v>799</v>
      </c>
      <c r="BB124" s="137">
        <v>1</v>
      </c>
      <c r="BC124" s="134">
        <f t="shared" si="156"/>
        <v>1</v>
      </c>
      <c r="BD124" s="135">
        <f t="shared" si="116"/>
        <v>1</v>
      </c>
      <c r="BE124" s="119" t="str">
        <f t="shared" si="157"/>
        <v>OK</v>
      </c>
      <c r="BF124" s="347" t="s">
        <v>826</v>
      </c>
      <c r="BG124" s="143" t="s">
        <v>98</v>
      </c>
      <c r="BH124" s="1" t="str">
        <f t="shared" si="158"/>
        <v>CUMPLIDA</v>
      </c>
      <c r="BI124" s="131"/>
      <c r="BJ124" s="143"/>
      <c r="BK124" s="137"/>
      <c r="BL124" s="134" t="str">
        <f t="shared" si="159"/>
        <v/>
      </c>
      <c r="BM124" s="135" t="str">
        <f t="shared" si="160"/>
        <v/>
      </c>
      <c r="BN124" s="119" t="str">
        <f t="shared" si="161"/>
        <v/>
      </c>
      <c r="BO124" s="143"/>
      <c r="BQ124" s="1" t="str">
        <f t="shared" si="162"/>
        <v>PENDIENTE</v>
      </c>
      <c r="BR124" s="2"/>
      <c r="BS124" s="2" t="str">
        <f t="shared" si="169"/>
        <v>ABIERTO</v>
      </c>
    </row>
    <row r="125" spans="1:71" ht="35.1" customHeight="1">
      <c r="A125" s="108"/>
      <c r="B125" s="109"/>
      <c r="C125" s="110" t="s">
        <v>82</v>
      </c>
      <c r="D125" s="108"/>
      <c r="E125" s="363"/>
      <c r="F125" s="108"/>
      <c r="G125" s="364"/>
      <c r="H125" s="76" t="s">
        <v>789</v>
      </c>
      <c r="I125" s="114" t="s">
        <v>844</v>
      </c>
      <c r="J125" s="145" t="s">
        <v>845</v>
      </c>
      <c r="K125" s="145" t="s">
        <v>846</v>
      </c>
      <c r="L125" s="117"/>
      <c r="M125" s="117">
        <v>2</v>
      </c>
      <c r="N125" s="41" t="s">
        <v>324</v>
      </c>
      <c r="O125" s="41" t="s">
        <v>793</v>
      </c>
      <c r="P125" s="41" t="s">
        <v>820</v>
      </c>
      <c r="Q125" s="117"/>
      <c r="R125" s="117"/>
      <c r="S125" s="117"/>
      <c r="T125" s="146">
        <v>1</v>
      </c>
      <c r="U125" s="117"/>
      <c r="V125" s="148">
        <v>44287</v>
      </c>
      <c r="W125" s="148">
        <v>44499</v>
      </c>
      <c r="X125" s="117"/>
      <c r="Y125" s="173">
        <v>44377</v>
      </c>
      <c r="Z125" s="195" t="s">
        <v>847</v>
      </c>
      <c r="AA125" s="174">
        <v>1</v>
      </c>
      <c r="AB125" s="49">
        <f t="shared" si="167"/>
        <v>0.5</v>
      </c>
      <c r="AC125" s="50">
        <f t="shared" si="168"/>
        <v>0.5</v>
      </c>
      <c r="AD125" s="51" t="str">
        <f t="shared" si="170"/>
        <v>EN TERMINO</v>
      </c>
      <c r="AE125" s="48" t="s">
        <v>848</v>
      </c>
      <c r="AF125" s="48" t="s">
        <v>118</v>
      </c>
      <c r="AG125" s="175" t="str">
        <f t="shared" si="171"/>
        <v>PENDIENTE</v>
      </c>
      <c r="AH125" s="173">
        <v>44469</v>
      </c>
      <c r="AI125" s="301" t="s">
        <v>849</v>
      </c>
      <c r="AJ125" s="174">
        <v>1.8</v>
      </c>
      <c r="AK125" s="49">
        <f t="shared" si="172"/>
        <v>0.9</v>
      </c>
      <c r="AL125" s="50">
        <f t="shared" si="173"/>
        <v>0.9</v>
      </c>
      <c r="AM125" s="51" t="str">
        <f t="shared" si="174"/>
        <v>EN TERMINO</v>
      </c>
      <c r="AN125" s="48" t="s">
        <v>824</v>
      </c>
      <c r="AO125" s="199" t="s">
        <v>98</v>
      </c>
      <c r="AP125" s="175" t="str">
        <f>IF(AL125=100%,IF(AL125&gt;90%,"CUMPLIDA","PENDIENTE"),IF(AL125&lt;50%,"INCUMPLIDA","PENDIENTE"))</f>
        <v>PENDIENTE</v>
      </c>
      <c r="AQ125" s="173">
        <v>44518</v>
      </c>
      <c r="AR125" s="199" t="s">
        <v>850</v>
      </c>
      <c r="AS125" s="174">
        <v>1</v>
      </c>
      <c r="AT125" s="134">
        <f t="shared" si="179"/>
        <v>0.5</v>
      </c>
      <c r="AU125" s="135">
        <f t="shared" si="177"/>
        <v>0.5</v>
      </c>
      <c r="AV125" s="119" t="str">
        <f t="shared" si="178"/>
        <v>ALERTA</v>
      </c>
      <c r="AW125" s="199" t="s">
        <v>851</v>
      </c>
      <c r="AX125" s="199" t="s">
        <v>118</v>
      </c>
      <c r="AY125" s="1" t="str">
        <f t="shared" si="176"/>
        <v>INCUMPLIDA</v>
      </c>
      <c r="AZ125" s="131">
        <v>44509</v>
      </c>
      <c r="BA125" s="199" t="s">
        <v>850</v>
      </c>
      <c r="BB125" s="137">
        <v>1</v>
      </c>
      <c r="BC125" s="134">
        <f t="shared" si="156"/>
        <v>0.5</v>
      </c>
      <c r="BD125" s="135">
        <f t="shared" si="116"/>
        <v>0.5</v>
      </c>
      <c r="BE125" s="119" t="str">
        <f t="shared" si="157"/>
        <v>ALERTA</v>
      </c>
      <c r="BF125" s="326" t="s">
        <v>851</v>
      </c>
      <c r="BG125" s="143" t="s">
        <v>98</v>
      </c>
      <c r="BH125" s="1" t="str">
        <f t="shared" si="158"/>
        <v>PENDIENTE</v>
      </c>
      <c r="BI125" s="131"/>
      <c r="BJ125" s="143"/>
      <c r="BK125" s="137"/>
      <c r="BL125" s="134" t="str">
        <f t="shared" si="159"/>
        <v/>
      </c>
      <c r="BM125" s="135" t="str">
        <f t="shared" si="160"/>
        <v/>
      </c>
      <c r="BN125" s="119" t="str">
        <f t="shared" si="161"/>
        <v/>
      </c>
      <c r="BO125" s="143"/>
      <c r="BQ125" s="1" t="str">
        <f t="shared" si="162"/>
        <v>PENDIENTE</v>
      </c>
      <c r="BR125" s="2"/>
      <c r="BS125" s="2" t="str">
        <f t="shared" si="169"/>
        <v>ABIERTO</v>
      </c>
    </row>
    <row r="126" spans="1:71" ht="35.1" customHeight="1">
      <c r="A126" s="108"/>
      <c r="B126" s="109"/>
      <c r="C126" s="110" t="s">
        <v>82</v>
      </c>
      <c r="D126" s="108"/>
      <c r="E126" s="363"/>
      <c r="F126" s="108"/>
      <c r="G126" s="108">
        <v>7</v>
      </c>
      <c r="H126" s="76" t="s">
        <v>789</v>
      </c>
      <c r="I126" s="116" t="s">
        <v>852</v>
      </c>
      <c r="J126" s="145" t="s">
        <v>853</v>
      </c>
      <c r="K126" s="150" t="s">
        <v>854</v>
      </c>
      <c r="L126" s="117"/>
      <c r="M126" s="117">
        <v>1</v>
      </c>
      <c r="N126" s="117" t="s">
        <v>855</v>
      </c>
      <c r="O126" s="41" t="s">
        <v>793</v>
      </c>
      <c r="P126" s="41" t="s">
        <v>805</v>
      </c>
      <c r="Q126" s="117"/>
      <c r="R126" s="117"/>
      <c r="S126" s="117"/>
      <c r="T126" s="146">
        <v>1</v>
      </c>
      <c r="U126" s="117"/>
      <c r="V126" s="148">
        <v>44287</v>
      </c>
      <c r="W126" s="148">
        <v>44561</v>
      </c>
      <c r="X126" s="117"/>
      <c r="Y126" s="173">
        <v>44377</v>
      </c>
      <c r="Z126" s="193" t="s">
        <v>856</v>
      </c>
      <c r="AA126" s="174">
        <v>0.3</v>
      </c>
      <c r="AB126" s="49">
        <f t="shared" si="167"/>
        <v>0.3</v>
      </c>
      <c r="AC126" s="50">
        <f t="shared" si="168"/>
        <v>0.3</v>
      </c>
      <c r="AD126" s="51" t="str">
        <f t="shared" si="170"/>
        <v>EN TERMINO</v>
      </c>
      <c r="AE126" s="48" t="s">
        <v>857</v>
      </c>
      <c r="AF126" s="48" t="s">
        <v>118</v>
      </c>
      <c r="AG126" s="175" t="str">
        <f t="shared" si="171"/>
        <v>PENDIENTE</v>
      </c>
      <c r="AH126" s="173">
        <v>44469</v>
      </c>
      <c r="AI126" s="303" t="s">
        <v>858</v>
      </c>
      <c r="AJ126" s="174">
        <v>0.4</v>
      </c>
      <c r="AK126" s="49">
        <f t="shared" si="172"/>
        <v>0.4</v>
      </c>
      <c r="AL126" s="50">
        <f t="shared" si="173"/>
        <v>0.4</v>
      </c>
      <c r="AM126" s="51" t="str">
        <f t="shared" si="174"/>
        <v>EN TERMINO</v>
      </c>
      <c r="AN126" s="248" t="s">
        <v>809</v>
      </c>
      <c r="AO126" s="199" t="s">
        <v>98</v>
      </c>
      <c r="AP126" s="175" t="str">
        <f>IF(AL126=100%,IF(AL126&gt;90%,"CUMPLIDA","PENDIENTE"),IF(AL126&lt;40%,"INCUMPLIDA","PENDIENTE"))</f>
        <v>PENDIENTE</v>
      </c>
      <c r="AQ126" s="173">
        <v>44518</v>
      </c>
      <c r="AR126" s="174"/>
      <c r="AS126" s="174">
        <v>0.4</v>
      </c>
      <c r="AT126" s="134">
        <f t="shared" si="179"/>
        <v>0.4</v>
      </c>
      <c r="AU126" s="135">
        <f t="shared" si="177"/>
        <v>0.4</v>
      </c>
      <c r="AV126" s="119" t="str">
        <f t="shared" si="178"/>
        <v>ALERTA</v>
      </c>
      <c r="AW126" s="326" t="s">
        <v>859</v>
      </c>
      <c r="AX126" s="199" t="s">
        <v>118</v>
      </c>
      <c r="AY126" s="1" t="str">
        <f>IF(AU126=100%,IF(AU126&gt;25%,"CUMPLIDA","PENDIENTE"),IF(AU126&lt;75%,"ATENCIÓN","PENDIENTE"))</f>
        <v>ATENCIÓN</v>
      </c>
      <c r="AZ126" s="131">
        <v>44509</v>
      </c>
      <c r="BA126" s="174"/>
      <c r="BB126" s="137">
        <v>0.04</v>
      </c>
      <c r="BC126" s="134">
        <f t="shared" si="156"/>
        <v>0.04</v>
      </c>
      <c r="BD126" s="135">
        <f t="shared" si="116"/>
        <v>0.04</v>
      </c>
      <c r="BE126" s="119" t="str">
        <f t="shared" si="157"/>
        <v>ALERTA</v>
      </c>
      <c r="BF126" s="349" t="s">
        <v>860</v>
      </c>
      <c r="BG126" s="143" t="s">
        <v>98</v>
      </c>
      <c r="BH126" s="1" t="str">
        <f t="shared" ref="BH126" si="180">IF(BD126=100%,IF(BD126&gt;25%,"CUMPLIDA","PENDIENTE"),IF(BD126&lt;100%,"ATENCIÓN","PENDIENTE"))</f>
        <v>ATENCIÓN</v>
      </c>
      <c r="BI126" s="131"/>
      <c r="BJ126" s="143"/>
      <c r="BK126" s="137"/>
      <c r="BL126" s="134" t="str">
        <f t="shared" si="159"/>
        <v/>
      </c>
      <c r="BM126" s="135" t="str">
        <f t="shared" si="160"/>
        <v/>
      </c>
      <c r="BN126" s="119" t="str">
        <f t="shared" si="161"/>
        <v/>
      </c>
      <c r="BO126" s="143"/>
      <c r="BQ126" s="1" t="str">
        <f t="shared" si="162"/>
        <v>PENDIENTE</v>
      </c>
      <c r="BR126" s="2"/>
      <c r="BS126" s="2" t="str">
        <f t="shared" si="169"/>
        <v>ABIERTO</v>
      </c>
    </row>
    <row r="127" spans="1:71" ht="35.1" customHeight="1">
      <c r="A127" s="273"/>
      <c r="B127" s="274"/>
      <c r="C127" s="275" t="s">
        <v>82</v>
      </c>
      <c r="D127" s="273"/>
      <c r="E127" s="365" t="s">
        <v>861</v>
      </c>
      <c r="F127" s="275"/>
      <c r="G127" s="416" t="s">
        <v>862</v>
      </c>
      <c r="H127" s="276" t="s">
        <v>789</v>
      </c>
      <c r="I127" s="414" t="s">
        <v>863</v>
      </c>
      <c r="J127" s="414" t="s">
        <v>864</v>
      </c>
      <c r="K127" s="278" t="s">
        <v>865</v>
      </c>
      <c r="L127" s="275" t="s">
        <v>866</v>
      </c>
      <c r="M127" s="273">
        <v>1</v>
      </c>
      <c r="N127" s="273" t="s">
        <v>89</v>
      </c>
      <c r="O127" s="275" t="s">
        <v>867</v>
      </c>
      <c r="P127" s="275" t="s">
        <v>868</v>
      </c>
      <c r="Q127" s="275" t="s">
        <v>868</v>
      </c>
      <c r="R127" s="275" t="s">
        <v>869</v>
      </c>
      <c r="S127" s="275" t="s">
        <v>870</v>
      </c>
      <c r="T127" s="279">
        <v>1</v>
      </c>
      <c r="U127" s="280" t="s">
        <v>871</v>
      </c>
      <c r="V127" s="274">
        <v>44357</v>
      </c>
      <c r="W127" s="274">
        <v>44542</v>
      </c>
      <c r="X127" s="277"/>
      <c r="Y127" s="47">
        <v>44469</v>
      </c>
      <c r="Z127" s="131" t="s">
        <v>872</v>
      </c>
      <c r="AA127" s="138">
        <v>0</v>
      </c>
      <c r="AB127" s="49">
        <f>(IF(AA127="","",IF(OR($M127=0,$M127="",$W127=""),"",AA127/$M127)))</f>
        <v>0</v>
      </c>
      <c r="AC127" s="50">
        <f t="shared" si="168"/>
        <v>0</v>
      </c>
      <c r="AD127" s="51" t="str">
        <f t="shared" si="170"/>
        <v>ALERTA</v>
      </c>
      <c r="AE127" s="137" t="s">
        <v>873</v>
      </c>
      <c r="AF127" s="304" t="s">
        <v>508</v>
      </c>
      <c r="AG127" s="175" t="str">
        <f t="shared" ref="AG127:AG137" si="181">IF(AC127=100%,IF(AC127&gt;25%,"CUMPLIDA","PENDIENTE"),IF(AC127&lt;25%,"ATENCIÓN","PENDIENTE"))</f>
        <v>ATENCIÓN</v>
      </c>
      <c r="AH127" s="47">
        <v>44515</v>
      </c>
      <c r="AI127" s="328" t="s">
        <v>874</v>
      </c>
      <c r="AJ127" s="49">
        <v>0.85</v>
      </c>
      <c r="AK127" s="134">
        <f>(IF(AJ127="","",IF(OR($M127=0,$M127="",AH127=""),"",AJ127/$M127)))</f>
        <v>0.85</v>
      </c>
      <c r="AL127" s="130">
        <f t="shared" si="173"/>
        <v>0.85</v>
      </c>
      <c r="AM127" s="2" t="str">
        <f>IF(AJ127="","",IF(AL127&lt;100%, IF(AL127&lt;50%, "ALERTA","EN TERMINO"), IF(AL127=100%, "OK", "EN TERMINO")))</f>
        <v>EN TERMINO</v>
      </c>
      <c r="AN127" s="326" t="s">
        <v>875</v>
      </c>
      <c r="AO127" s="199" t="s">
        <v>508</v>
      </c>
      <c r="AP127" s="1" t="str">
        <f>IF(AL127=100%,IF(AL127&gt;50%,"CUMPLIDA","PENDIENTE"),IF(AL127&lt;50%,"INCUMPLIDA","PENDIENTE"))</f>
        <v>PENDIENTE</v>
      </c>
      <c r="AQ127" s="131">
        <v>44542</v>
      </c>
      <c r="AR127" s="351" t="s">
        <v>876</v>
      </c>
      <c r="AS127" s="49">
        <v>1</v>
      </c>
      <c r="AT127" s="134">
        <f t="shared" ref="AT127" si="182">(IF(AS127="","",IF(OR($M127=0,$M127="",AQ127=""),"",AS127/$M127)))</f>
        <v>1</v>
      </c>
      <c r="AU127" s="135">
        <f t="shared" ref="AU127" si="183">(IF(OR($T127="",AT127=""),"",IF(OR($T127=0,AT127=0),0,IF((AT127*100%)/$T127&gt;100%,100%,(AT127*100%)/$T127))))</f>
        <v>1</v>
      </c>
      <c r="AV127" s="119" t="str">
        <f t="shared" ref="AV127" si="184">IF(AS127="","",IF(AU127&lt;100%, IF(AU127&lt;100%, "ALERTA","EN TERMINO"), IF(AU127=100%, "OK", "EN TERMINO")))</f>
        <v>OK</v>
      </c>
      <c r="AW127" s="327" t="s">
        <v>877</v>
      </c>
      <c r="AX127" s="199" t="s">
        <v>118</v>
      </c>
      <c r="AY127" s="1" t="str">
        <f>IF(AU127=100%,IF(AU127&gt;25%,"CUMPLIDA","PENDIENTE"),IF(AU127&lt;75%,"ATENCIÓN","PENDIENTE"))</f>
        <v>CUMPLIDA</v>
      </c>
      <c r="AZ127" s="131"/>
      <c r="BA127" s="143"/>
      <c r="BB127" s="137"/>
      <c r="BC127" s="134"/>
      <c r="BD127" s="135"/>
      <c r="BE127" s="119"/>
      <c r="BF127" s="143"/>
      <c r="BH127" s="179"/>
      <c r="BI127" s="131"/>
      <c r="BJ127" s="143"/>
      <c r="BK127" s="137"/>
      <c r="BL127" s="134"/>
      <c r="BM127" s="135"/>
      <c r="BN127" s="119"/>
      <c r="BO127" s="143"/>
      <c r="BQ127" s="179"/>
      <c r="BR127" s="2"/>
      <c r="BS127" s="2" t="str">
        <f>IF(AY127="CUMPLIDA","CERRADO","ABIERTO")</f>
        <v>CERRADO</v>
      </c>
    </row>
    <row r="128" spans="1:71" ht="35.1" customHeight="1">
      <c r="A128" s="273"/>
      <c r="B128" s="274"/>
      <c r="C128" s="275" t="s">
        <v>82</v>
      </c>
      <c r="D128" s="273"/>
      <c r="E128" s="365"/>
      <c r="F128" s="275"/>
      <c r="G128" s="416"/>
      <c r="H128" s="276" t="s">
        <v>789</v>
      </c>
      <c r="I128" s="414"/>
      <c r="J128" s="414"/>
      <c r="K128" s="278" t="s">
        <v>878</v>
      </c>
      <c r="L128" s="275" t="s">
        <v>866</v>
      </c>
      <c r="M128" s="273">
        <v>1</v>
      </c>
      <c r="N128" s="273" t="s">
        <v>89</v>
      </c>
      <c r="O128" s="275" t="s">
        <v>867</v>
      </c>
      <c r="P128" s="275" t="s">
        <v>868</v>
      </c>
      <c r="Q128" s="275" t="s">
        <v>868</v>
      </c>
      <c r="R128" s="275" t="s">
        <v>869</v>
      </c>
      <c r="S128" s="275" t="s">
        <v>870</v>
      </c>
      <c r="T128" s="279">
        <v>1</v>
      </c>
      <c r="U128" s="280" t="s">
        <v>871</v>
      </c>
      <c r="V128" s="274">
        <v>44357</v>
      </c>
      <c r="W128" s="274">
        <v>44542</v>
      </c>
      <c r="X128" s="277"/>
      <c r="Y128" s="47">
        <v>44469</v>
      </c>
      <c r="Z128" s="131" t="s">
        <v>879</v>
      </c>
      <c r="AA128" s="138">
        <v>0.75</v>
      </c>
      <c r="AB128" s="49">
        <f t="shared" ref="AB128:AB137" si="185">(IF(AA128="","",IF(OR($M128=0,$M128="",$W128=""),"",AA128/$M128)))</f>
        <v>0.75</v>
      </c>
      <c r="AC128" s="50">
        <f t="shared" ref="AC128:AC137" si="186">(IF(OR($T128="",AB128=""),"",IF(OR($T128=0,AB128=0),0,IF((AB128*100%)/$T128&gt;100%,100%,(AB128*100%)/$T128))))</f>
        <v>0.75</v>
      </c>
      <c r="AD128" s="51" t="str">
        <f t="shared" si="170"/>
        <v>EN TERMINO</v>
      </c>
      <c r="AE128" s="137" t="s">
        <v>880</v>
      </c>
      <c r="AF128" s="304" t="s">
        <v>508</v>
      </c>
      <c r="AG128" s="175" t="str">
        <f t="shared" si="181"/>
        <v>PENDIENTE</v>
      </c>
      <c r="AH128" s="47">
        <v>44515</v>
      </c>
      <c r="AI128" s="328" t="s">
        <v>881</v>
      </c>
      <c r="AJ128" s="49">
        <v>1</v>
      </c>
      <c r="AK128" s="134">
        <f t="shared" ref="AK128:AK137" si="187">(IF(AJ128="","",IF(OR($M128=0,$M128="",AH128=""),"",AJ128/$M128)))</f>
        <v>1</v>
      </c>
      <c r="AL128" s="130">
        <f t="shared" si="173"/>
        <v>1</v>
      </c>
      <c r="AM128" s="2" t="str">
        <f t="shared" ref="AM128:AM137" si="188">IF(AJ128="","",IF(AL128&lt;100%, IF(AL128&lt;50%, "ALERTA","EN TERMINO"), IF(AL128=100%, "OK", "EN TERMINO")))</f>
        <v>OK</v>
      </c>
      <c r="AN128" s="326" t="s">
        <v>882</v>
      </c>
      <c r="AO128" s="199" t="s">
        <v>508</v>
      </c>
      <c r="AP128" s="1" t="str">
        <f t="shared" ref="AP128:AP129" si="189">IF(AL128=100%,IF(AL128&gt;50%,"CUMPLIDA","PENDIENTE"),IF(AL128&lt;100%,"INCUMPLIDA","PENDIENTE"))</f>
        <v>CUMPLIDA</v>
      </c>
      <c r="AQ128" s="131"/>
      <c r="AR128" s="138"/>
      <c r="AS128" s="137"/>
      <c r="AT128" s="137"/>
      <c r="AU128" s="137"/>
      <c r="AV128" s="137"/>
      <c r="AW128" s="139"/>
      <c r="AX128" s="137"/>
      <c r="AY128" s="137"/>
      <c r="AZ128" s="131"/>
      <c r="BA128" s="143"/>
      <c r="BB128" s="137"/>
      <c r="BC128" s="134"/>
      <c r="BD128" s="135"/>
      <c r="BE128" s="119"/>
      <c r="BF128" s="143"/>
      <c r="BH128" s="179"/>
      <c r="BI128" s="131"/>
      <c r="BJ128" s="143"/>
      <c r="BK128" s="137"/>
      <c r="BL128" s="134"/>
      <c r="BM128" s="135"/>
      <c r="BN128" s="119"/>
      <c r="BO128" s="143"/>
      <c r="BQ128" s="179"/>
      <c r="BR128" s="2"/>
      <c r="BS128" s="2" t="str">
        <f t="shared" ref="BS128:BS129" si="190">IF(AP128="CUMPLIDA","CERRADO","ABIERTO")</f>
        <v>CERRADO</v>
      </c>
    </row>
    <row r="129" spans="1:71" ht="35.1" customHeight="1">
      <c r="A129" s="273"/>
      <c r="B129" s="274"/>
      <c r="C129" s="275" t="s">
        <v>82</v>
      </c>
      <c r="D129" s="273"/>
      <c r="E129" s="365"/>
      <c r="F129" s="275"/>
      <c r="G129" s="416"/>
      <c r="H129" s="276" t="s">
        <v>789</v>
      </c>
      <c r="I129" s="414"/>
      <c r="J129" s="414"/>
      <c r="K129" s="278" t="s">
        <v>883</v>
      </c>
      <c r="L129" s="275" t="s">
        <v>866</v>
      </c>
      <c r="M129" s="273">
        <v>1</v>
      </c>
      <c r="N129" s="273" t="s">
        <v>89</v>
      </c>
      <c r="O129" s="275" t="s">
        <v>867</v>
      </c>
      <c r="P129" s="275" t="s">
        <v>868</v>
      </c>
      <c r="Q129" s="275" t="s">
        <v>868</v>
      </c>
      <c r="R129" s="275" t="s">
        <v>869</v>
      </c>
      <c r="S129" s="275" t="s">
        <v>870</v>
      </c>
      <c r="T129" s="279">
        <v>1</v>
      </c>
      <c r="U129" s="280" t="s">
        <v>871</v>
      </c>
      <c r="V129" s="274">
        <v>44357</v>
      </c>
      <c r="W129" s="274">
        <v>44542</v>
      </c>
      <c r="X129" s="277"/>
      <c r="Y129" s="47">
        <v>44469</v>
      </c>
      <c r="Z129" s="131" t="s">
        <v>884</v>
      </c>
      <c r="AA129" s="138">
        <v>0.5</v>
      </c>
      <c r="AB129" s="49">
        <f t="shared" si="185"/>
        <v>0.5</v>
      </c>
      <c r="AC129" s="50">
        <f t="shared" si="186"/>
        <v>0.5</v>
      </c>
      <c r="AD129" s="51" t="str">
        <f t="shared" si="170"/>
        <v>EN TERMINO</v>
      </c>
      <c r="AE129" s="137" t="s">
        <v>885</v>
      </c>
      <c r="AF129" s="304" t="s">
        <v>508</v>
      </c>
      <c r="AG129" s="175" t="str">
        <f t="shared" si="181"/>
        <v>PENDIENTE</v>
      </c>
      <c r="AH129" s="47">
        <v>44515</v>
      </c>
      <c r="AI129" s="328" t="s">
        <v>884</v>
      </c>
      <c r="AJ129" s="49">
        <v>1</v>
      </c>
      <c r="AK129" s="134">
        <f t="shared" si="187"/>
        <v>1</v>
      </c>
      <c r="AL129" s="130">
        <f t="shared" si="173"/>
        <v>1</v>
      </c>
      <c r="AM129" s="2" t="str">
        <f t="shared" si="188"/>
        <v>OK</v>
      </c>
      <c r="AN129" s="326" t="s">
        <v>882</v>
      </c>
      <c r="AO129" s="199" t="s">
        <v>508</v>
      </c>
      <c r="AP129" s="1" t="str">
        <f t="shared" si="189"/>
        <v>CUMPLIDA</v>
      </c>
      <c r="AQ129" s="131"/>
      <c r="AR129" s="138"/>
      <c r="AS129" s="137"/>
      <c r="AT129" s="137"/>
      <c r="AU129" s="137"/>
      <c r="AV129" s="137"/>
      <c r="AW129" s="139"/>
      <c r="AX129" s="137"/>
      <c r="AY129" s="137"/>
      <c r="AZ129" s="131"/>
      <c r="BA129" s="143"/>
      <c r="BB129" s="137"/>
      <c r="BC129" s="134"/>
      <c r="BD129" s="135"/>
      <c r="BE129" s="119"/>
      <c r="BF129" s="143"/>
      <c r="BH129" s="179"/>
      <c r="BI129" s="131"/>
      <c r="BJ129" s="143"/>
      <c r="BK129" s="137"/>
      <c r="BL129" s="134"/>
      <c r="BM129" s="135"/>
      <c r="BN129" s="119"/>
      <c r="BO129" s="143"/>
      <c r="BQ129" s="179"/>
      <c r="BR129" s="2"/>
      <c r="BS129" s="2" t="str">
        <f t="shared" si="190"/>
        <v>CERRADO</v>
      </c>
    </row>
    <row r="130" spans="1:71" ht="35.1" customHeight="1">
      <c r="A130" s="273"/>
      <c r="B130" s="274"/>
      <c r="C130" s="275" t="s">
        <v>82</v>
      </c>
      <c r="D130" s="273"/>
      <c r="E130" s="365"/>
      <c r="F130" s="273"/>
      <c r="G130" s="416" t="s">
        <v>886</v>
      </c>
      <c r="H130" s="276" t="s">
        <v>789</v>
      </c>
      <c r="I130" s="414" t="s">
        <v>887</v>
      </c>
      <c r="J130" s="414" t="s">
        <v>888</v>
      </c>
      <c r="K130" s="278" t="s">
        <v>889</v>
      </c>
      <c r="L130" s="275" t="s">
        <v>866</v>
      </c>
      <c r="M130" s="273">
        <v>1</v>
      </c>
      <c r="N130" s="273" t="s">
        <v>89</v>
      </c>
      <c r="O130" s="275" t="s">
        <v>867</v>
      </c>
      <c r="P130" s="275" t="s">
        <v>868</v>
      </c>
      <c r="Q130" s="275" t="s">
        <v>868</v>
      </c>
      <c r="R130" s="275" t="s">
        <v>869</v>
      </c>
      <c r="S130" s="275" t="s">
        <v>890</v>
      </c>
      <c r="T130" s="279">
        <v>1</v>
      </c>
      <c r="U130" s="280" t="s">
        <v>871</v>
      </c>
      <c r="V130" s="274">
        <v>44357</v>
      </c>
      <c r="W130" s="274">
        <v>44542</v>
      </c>
      <c r="X130" s="277"/>
      <c r="Y130" s="47">
        <v>44469</v>
      </c>
      <c r="Z130" s="131" t="s">
        <v>891</v>
      </c>
      <c r="AA130" s="138">
        <v>0.75</v>
      </c>
      <c r="AB130" s="49">
        <f t="shared" si="185"/>
        <v>0.75</v>
      </c>
      <c r="AC130" s="50">
        <f t="shared" si="186"/>
        <v>0.75</v>
      </c>
      <c r="AD130" s="51" t="str">
        <f t="shared" si="170"/>
        <v>EN TERMINO</v>
      </c>
      <c r="AE130" s="137" t="s">
        <v>892</v>
      </c>
      <c r="AF130" s="304" t="s">
        <v>508</v>
      </c>
      <c r="AG130" s="175" t="str">
        <f t="shared" si="181"/>
        <v>PENDIENTE</v>
      </c>
      <c r="AH130" s="47">
        <v>44515</v>
      </c>
      <c r="AI130" s="328" t="s">
        <v>891</v>
      </c>
      <c r="AJ130" s="49">
        <v>0.5</v>
      </c>
      <c r="AK130" s="134">
        <f t="shared" si="187"/>
        <v>0.5</v>
      </c>
      <c r="AL130" s="130">
        <f t="shared" si="173"/>
        <v>0.5</v>
      </c>
      <c r="AM130" s="2" t="str">
        <f t="shared" si="188"/>
        <v>EN TERMINO</v>
      </c>
      <c r="AN130" s="326" t="s">
        <v>893</v>
      </c>
      <c r="AO130" s="199" t="s">
        <v>508</v>
      </c>
      <c r="AP130" s="1" t="str">
        <f>IF(AL130=100%,IF(AL130&gt;50%,"CUMPLIDA","PENDIENTE"),IF(AL130&lt;50%,"INCUMPLIDA","PENDIENTE"))</f>
        <v>PENDIENTE</v>
      </c>
      <c r="AQ130" s="131">
        <v>44542</v>
      </c>
      <c r="AR130" s="351" t="s">
        <v>894</v>
      </c>
      <c r="AS130" s="49">
        <v>1</v>
      </c>
      <c r="AT130" s="134">
        <f t="shared" ref="AT130" si="191">(IF(AS130="","",IF(OR($M130=0,$M130="",AQ130=""),"",AS130/$M130)))</f>
        <v>1</v>
      </c>
      <c r="AU130" s="135">
        <f t="shared" ref="AU130" si="192">(IF(OR($T130="",AT130=""),"",IF(OR($T130=0,AT130=0),0,IF((AT130*100%)/$T130&gt;100%,100%,(AT130*100%)/$T130))))</f>
        <v>1</v>
      </c>
      <c r="AV130" s="119" t="str">
        <f t="shared" ref="AV130" si="193">IF(AS130="","",IF(AU130&lt;100%, IF(AU130&lt;100%, "ALERTA","EN TERMINO"), IF(AU130=100%, "OK", "EN TERMINO")))</f>
        <v>OK</v>
      </c>
      <c r="AW130" s="327" t="s">
        <v>895</v>
      </c>
      <c r="AX130" s="199" t="s">
        <v>118</v>
      </c>
      <c r="AY130" s="1" t="str">
        <f>IF(AU130=100%,IF(AU130&gt;25%,"CUMPLIDA","PENDIENTE"),IF(AU130&lt;75%,"ATENCIÓN","PENDIENTE"))</f>
        <v>CUMPLIDA</v>
      </c>
      <c r="AZ130" s="131"/>
      <c r="BA130" s="143"/>
      <c r="BB130" s="137"/>
      <c r="BC130" s="134"/>
      <c r="BD130" s="135"/>
      <c r="BE130" s="119"/>
      <c r="BF130" s="143"/>
      <c r="BH130" s="179"/>
      <c r="BI130" s="131"/>
      <c r="BJ130" s="143"/>
      <c r="BK130" s="137"/>
      <c r="BL130" s="134"/>
      <c r="BM130" s="135"/>
      <c r="BN130" s="119"/>
      <c r="BO130" s="143"/>
      <c r="BQ130" s="179"/>
      <c r="BR130" s="2"/>
      <c r="BS130" s="2" t="str">
        <f>IF(AY130="CUMPLIDA","CERRADO","ABIERTO")</f>
        <v>CERRADO</v>
      </c>
    </row>
    <row r="131" spans="1:71" ht="35.1" customHeight="1">
      <c r="A131" s="273"/>
      <c r="B131" s="274"/>
      <c r="C131" s="275" t="s">
        <v>82</v>
      </c>
      <c r="D131" s="273"/>
      <c r="E131" s="365"/>
      <c r="F131" s="273"/>
      <c r="G131" s="416"/>
      <c r="H131" s="276" t="s">
        <v>789</v>
      </c>
      <c r="I131" s="414"/>
      <c r="J131" s="414"/>
      <c r="K131" s="278" t="s">
        <v>896</v>
      </c>
      <c r="L131" s="275" t="s">
        <v>866</v>
      </c>
      <c r="M131" s="273">
        <v>1</v>
      </c>
      <c r="N131" s="273" t="s">
        <v>89</v>
      </c>
      <c r="O131" s="275" t="s">
        <v>867</v>
      </c>
      <c r="P131" s="275" t="s">
        <v>868</v>
      </c>
      <c r="Q131" s="275" t="s">
        <v>868</v>
      </c>
      <c r="R131" s="275" t="s">
        <v>869</v>
      </c>
      <c r="S131" s="275" t="s">
        <v>890</v>
      </c>
      <c r="T131" s="279">
        <v>1</v>
      </c>
      <c r="U131" s="280" t="s">
        <v>871</v>
      </c>
      <c r="V131" s="274">
        <v>44357</v>
      </c>
      <c r="W131" s="274">
        <v>44542</v>
      </c>
      <c r="X131" s="277"/>
      <c r="Y131" s="47">
        <v>44469</v>
      </c>
      <c r="Z131" s="131" t="s">
        <v>897</v>
      </c>
      <c r="AA131" s="138">
        <v>1</v>
      </c>
      <c r="AB131" s="49">
        <f t="shared" si="185"/>
        <v>1</v>
      </c>
      <c r="AC131" s="50">
        <f t="shared" si="186"/>
        <v>1</v>
      </c>
      <c r="AD131" s="51" t="str">
        <f t="shared" si="170"/>
        <v>OK</v>
      </c>
      <c r="AE131" s="137" t="s">
        <v>898</v>
      </c>
      <c r="AF131" s="304" t="s">
        <v>508</v>
      </c>
      <c r="AG131" s="175" t="str">
        <f t="shared" si="181"/>
        <v>CUMPLIDA</v>
      </c>
      <c r="AH131" s="47"/>
      <c r="AI131" s="328"/>
      <c r="AJ131" s="49"/>
      <c r="AK131" s="134"/>
      <c r="AL131" s="130"/>
      <c r="AM131" s="2"/>
      <c r="AN131" s="330"/>
      <c r="AO131" s="199"/>
      <c r="AP131" s="179"/>
      <c r="AQ131" s="131"/>
      <c r="AR131" s="138"/>
      <c r="AS131" s="137"/>
      <c r="AT131" s="137"/>
      <c r="AU131" s="137"/>
      <c r="AV131" s="137"/>
      <c r="AW131" s="139"/>
      <c r="AX131" s="137"/>
      <c r="AY131" s="137"/>
      <c r="AZ131" s="131"/>
      <c r="BA131" s="143"/>
      <c r="BB131" s="137"/>
      <c r="BC131" s="134"/>
      <c r="BD131" s="135"/>
      <c r="BE131" s="119"/>
      <c r="BF131" s="143"/>
      <c r="BH131" s="179"/>
      <c r="BI131" s="131"/>
      <c r="BJ131" s="143"/>
      <c r="BK131" s="137"/>
      <c r="BL131" s="134"/>
      <c r="BM131" s="135"/>
      <c r="BN131" s="119"/>
      <c r="BO131" s="143"/>
      <c r="BQ131" s="179"/>
      <c r="BR131" s="2"/>
      <c r="BS131" s="2" t="str">
        <f t="shared" ref="BS131" si="194">IF(AG131="CUMPLIDA","CERRADO","ABIERTO")</f>
        <v>CERRADO</v>
      </c>
    </row>
    <row r="132" spans="1:71" ht="35.1" customHeight="1">
      <c r="A132" s="273"/>
      <c r="B132" s="274"/>
      <c r="C132" s="275" t="s">
        <v>82</v>
      </c>
      <c r="D132" s="273"/>
      <c r="E132" s="365"/>
      <c r="F132" s="273"/>
      <c r="G132" s="417">
        <v>3</v>
      </c>
      <c r="H132" s="276" t="s">
        <v>789</v>
      </c>
      <c r="I132" s="414" t="s">
        <v>899</v>
      </c>
      <c r="J132" s="414" t="s">
        <v>900</v>
      </c>
      <c r="K132" s="278" t="s">
        <v>901</v>
      </c>
      <c r="L132" s="275" t="s">
        <v>866</v>
      </c>
      <c r="M132" s="273">
        <v>1</v>
      </c>
      <c r="N132" s="273" t="s">
        <v>89</v>
      </c>
      <c r="O132" s="275" t="s">
        <v>867</v>
      </c>
      <c r="P132" s="275" t="s">
        <v>868</v>
      </c>
      <c r="Q132" s="275" t="s">
        <v>868</v>
      </c>
      <c r="R132" s="275" t="s">
        <v>869</v>
      </c>
      <c r="S132" s="275" t="s">
        <v>902</v>
      </c>
      <c r="T132" s="279">
        <v>1</v>
      </c>
      <c r="U132" s="280" t="s">
        <v>871</v>
      </c>
      <c r="V132" s="274">
        <v>44357</v>
      </c>
      <c r="W132" s="274">
        <v>44542</v>
      </c>
      <c r="X132" s="277"/>
      <c r="Y132" s="47">
        <v>44469</v>
      </c>
      <c r="Z132" s="131" t="s">
        <v>903</v>
      </c>
      <c r="AA132" s="138">
        <v>0.25</v>
      </c>
      <c r="AB132" s="49">
        <f t="shared" si="185"/>
        <v>0.25</v>
      </c>
      <c r="AC132" s="50">
        <f t="shared" si="186"/>
        <v>0.25</v>
      </c>
      <c r="AD132" s="51" t="str">
        <f t="shared" si="170"/>
        <v>EN TERMINO</v>
      </c>
      <c r="AE132" s="137" t="s">
        <v>904</v>
      </c>
      <c r="AF132" s="304" t="s">
        <v>508</v>
      </c>
      <c r="AG132" s="175" t="str">
        <f t="shared" si="181"/>
        <v>PENDIENTE</v>
      </c>
      <c r="AH132" s="47">
        <v>44515</v>
      </c>
      <c r="AI132" s="328" t="s">
        <v>905</v>
      </c>
      <c r="AJ132" s="49">
        <v>0.5</v>
      </c>
      <c r="AK132" s="134">
        <f t="shared" si="187"/>
        <v>0.5</v>
      </c>
      <c r="AL132" s="130">
        <f t="shared" si="173"/>
        <v>0.5</v>
      </c>
      <c r="AM132" s="2" t="str">
        <f t="shared" si="188"/>
        <v>EN TERMINO</v>
      </c>
      <c r="AN132" s="326" t="s">
        <v>906</v>
      </c>
      <c r="AO132" s="199" t="s">
        <v>508</v>
      </c>
      <c r="AP132" s="1" t="str">
        <f t="shared" ref="AP132:AP135" si="195">IF(AL132=100%,IF(AL132&gt;50%,"CUMPLIDA","PENDIENTE"),IF(AL132&lt;50%,"INCUMPLIDA","PENDIENTE"))</f>
        <v>PENDIENTE</v>
      </c>
      <c r="AQ132" s="131">
        <v>44542</v>
      </c>
      <c r="AR132" s="199" t="s">
        <v>907</v>
      </c>
      <c r="AS132" s="352">
        <v>1</v>
      </c>
      <c r="AT132" s="134">
        <f t="shared" ref="AT132:AT137" si="196">(IF(AS132="","",IF(OR($M132=0,$M132="",AQ132=""),"",AS132/$M132)))</f>
        <v>1</v>
      </c>
      <c r="AU132" s="135">
        <f t="shared" ref="AU132:AU137" si="197">(IF(OR($T132="",AT132=""),"",IF(OR($T132=0,AT132=0),0,IF((AT132*100%)/$T132&gt;100%,100%,(AT132*100%)/$T132))))</f>
        <v>1</v>
      </c>
      <c r="AV132" s="119" t="str">
        <f t="shared" ref="AV132:AV137" si="198">IF(AS132="","",IF(AU132&lt;100%, IF(AU132&lt;100%, "ALERTA","EN TERMINO"), IF(AU132=100%, "OK", "EN TERMINO")))</f>
        <v>OK</v>
      </c>
      <c r="AW132" s="327" t="s">
        <v>908</v>
      </c>
      <c r="AX132" s="199" t="s">
        <v>118</v>
      </c>
      <c r="AY132" s="1" t="str">
        <f t="shared" ref="AY132:AY137" si="199">IF(AU132=100%,IF(AU132&gt;25%,"CUMPLIDA","PENDIENTE"),IF(AU132&lt;75%,"ATENCIÓN","PENDIENTE"))</f>
        <v>CUMPLIDA</v>
      </c>
      <c r="AZ132" s="131"/>
      <c r="BA132" s="143"/>
      <c r="BB132" s="137"/>
      <c r="BC132" s="134"/>
      <c r="BD132" s="135"/>
      <c r="BE132" s="119"/>
      <c r="BF132" s="143"/>
      <c r="BH132" s="179"/>
      <c r="BI132" s="131"/>
      <c r="BJ132" s="143"/>
      <c r="BK132" s="137"/>
      <c r="BL132" s="134"/>
      <c r="BM132" s="135"/>
      <c r="BN132" s="119"/>
      <c r="BO132" s="143"/>
      <c r="BQ132" s="179"/>
      <c r="BR132" s="2"/>
      <c r="BS132" s="2" t="str">
        <f t="shared" ref="BS132:BS137" si="200">IF(AY132="CUMPLIDA","CERRADO","ABIERTO")</f>
        <v>CERRADO</v>
      </c>
    </row>
    <row r="133" spans="1:71" ht="35.1" customHeight="1">
      <c r="A133" s="273"/>
      <c r="B133" s="274"/>
      <c r="C133" s="275" t="s">
        <v>82</v>
      </c>
      <c r="D133" s="273"/>
      <c r="E133" s="365"/>
      <c r="F133" s="273"/>
      <c r="G133" s="417"/>
      <c r="H133" s="276" t="s">
        <v>789</v>
      </c>
      <c r="I133" s="414"/>
      <c r="J133" s="414"/>
      <c r="K133" s="278" t="s">
        <v>909</v>
      </c>
      <c r="L133" s="275" t="s">
        <v>866</v>
      </c>
      <c r="M133" s="273">
        <v>1</v>
      </c>
      <c r="N133" s="273" t="s">
        <v>89</v>
      </c>
      <c r="O133" s="275" t="s">
        <v>867</v>
      </c>
      <c r="P133" s="275" t="s">
        <v>868</v>
      </c>
      <c r="Q133" s="275" t="s">
        <v>868</v>
      </c>
      <c r="R133" s="275" t="s">
        <v>869</v>
      </c>
      <c r="S133" s="275" t="s">
        <v>902</v>
      </c>
      <c r="T133" s="279">
        <v>1</v>
      </c>
      <c r="U133" s="280" t="s">
        <v>871</v>
      </c>
      <c r="V133" s="274">
        <v>44357</v>
      </c>
      <c r="W133" s="274">
        <v>44542</v>
      </c>
      <c r="X133" s="277"/>
      <c r="Y133" s="47">
        <v>44469</v>
      </c>
      <c r="Z133" s="131" t="s">
        <v>910</v>
      </c>
      <c r="AA133" s="138">
        <v>0</v>
      </c>
      <c r="AB133" s="49">
        <f t="shared" si="185"/>
        <v>0</v>
      </c>
      <c r="AC133" s="50">
        <f t="shared" si="186"/>
        <v>0</v>
      </c>
      <c r="AD133" s="51" t="str">
        <f t="shared" si="170"/>
        <v>ALERTA</v>
      </c>
      <c r="AE133" s="137" t="s">
        <v>911</v>
      </c>
      <c r="AF133" s="304" t="s">
        <v>508</v>
      </c>
      <c r="AG133" s="175" t="str">
        <f t="shared" si="181"/>
        <v>ATENCIÓN</v>
      </c>
      <c r="AH133" s="47">
        <v>44515</v>
      </c>
      <c r="AI133" s="328" t="s">
        <v>912</v>
      </c>
      <c r="AJ133" s="49">
        <v>0.5</v>
      </c>
      <c r="AK133" s="134">
        <f t="shared" si="187"/>
        <v>0.5</v>
      </c>
      <c r="AL133" s="130">
        <f t="shared" si="173"/>
        <v>0.5</v>
      </c>
      <c r="AM133" s="2" t="str">
        <f t="shared" si="188"/>
        <v>EN TERMINO</v>
      </c>
      <c r="AN133" s="326" t="s">
        <v>913</v>
      </c>
      <c r="AO133" s="199" t="s">
        <v>508</v>
      </c>
      <c r="AP133" s="1" t="str">
        <f t="shared" si="195"/>
        <v>PENDIENTE</v>
      </c>
      <c r="AQ133" s="131">
        <v>44542</v>
      </c>
      <c r="AR133" s="351" t="s">
        <v>914</v>
      </c>
      <c r="AS133" s="352">
        <v>1</v>
      </c>
      <c r="AT133" s="134">
        <f t="shared" si="196"/>
        <v>1</v>
      </c>
      <c r="AU133" s="135">
        <f t="shared" si="197"/>
        <v>1</v>
      </c>
      <c r="AV133" s="119" t="str">
        <f t="shared" si="198"/>
        <v>OK</v>
      </c>
      <c r="AW133" s="327" t="s">
        <v>915</v>
      </c>
      <c r="AX133" s="199" t="s">
        <v>118</v>
      </c>
      <c r="AY133" s="1" t="str">
        <f t="shared" si="199"/>
        <v>CUMPLIDA</v>
      </c>
      <c r="AZ133" s="131"/>
      <c r="BA133" s="143"/>
      <c r="BB133" s="137"/>
      <c r="BC133" s="134"/>
      <c r="BD133" s="135"/>
      <c r="BE133" s="119"/>
      <c r="BF133" s="143"/>
      <c r="BH133" s="179"/>
      <c r="BI133" s="131"/>
      <c r="BJ133" s="143"/>
      <c r="BK133" s="137"/>
      <c r="BL133" s="134"/>
      <c r="BM133" s="135"/>
      <c r="BN133" s="119"/>
      <c r="BO133" s="143"/>
      <c r="BQ133" s="179"/>
      <c r="BR133" s="2"/>
      <c r="BS133" s="2" t="str">
        <f t="shared" si="200"/>
        <v>CERRADO</v>
      </c>
    </row>
    <row r="134" spans="1:71" ht="35.1" customHeight="1">
      <c r="A134" s="273"/>
      <c r="B134" s="274"/>
      <c r="C134" s="275" t="s">
        <v>82</v>
      </c>
      <c r="D134" s="273"/>
      <c r="E134" s="365"/>
      <c r="F134" s="273"/>
      <c r="G134" s="417"/>
      <c r="H134" s="276" t="s">
        <v>789</v>
      </c>
      <c r="I134" s="414"/>
      <c r="J134" s="414"/>
      <c r="K134" s="278" t="s">
        <v>916</v>
      </c>
      <c r="L134" s="275" t="s">
        <v>866</v>
      </c>
      <c r="M134" s="273">
        <v>1</v>
      </c>
      <c r="N134" s="273" t="s">
        <v>89</v>
      </c>
      <c r="O134" s="275" t="s">
        <v>867</v>
      </c>
      <c r="P134" s="275" t="s">
        <v>868</v>
      </c>
      <c r="Q134" s="275" t="s">
        <v>868</v>
      </c>
      <c r="R134" s="275" t="s">
        <v>869</v>
      </c>
      <c r="S134" s="275" t="s">
        <v>902</v>
      </c>
      <c r="T134" s="279">
        <v>1</v>
      </c>
      <c r="U134" s="280" t="s">
        <v>871</v>
      </c>
      <c r="V134" s="274">
        <v>44357</v>
      </c>
      <c r="W134" s="274">
        <v>44542</v>
      </c>
      <c r="X134" s="277"/>
      <c r="Y134" s="47">
        <v>44469</v>
      </c>
      <c r="Z134" s="131" t="s">
        <v>910</v>
      </c>
      <c r="AA134" s="138">
        <v>0</v>
      </c>
      <c r="AB134" s="49">
        <f t="shared" si="185"/>
        <v>0</v>
      </c>
      <c r="AC134" s="50">
        <f t="shared" si="186"/>
        <v>0</v>
      </c>
      <c r="AD134" s="51" t="str">
        <f t="shared" si="170"/>
        <v>ALERTA</v>
      </c>
      <c r="AE134" s="137" t="s">
        <v>911</v>
      </c>
      <c r="AF134" s="304" t="s">
        <v>508</v>
      </c>
      <c r="AG134" s="175" t="str">
        <f t="shared" si="181"/>
        <v>ATENCIÓN</v>
      </c>
      <c r="AH134" s="47">
        <v>44515</v>
      </c>
      <c r="AI134" s="329" t="s">
        <v>917</v>
      </c>
      <c r="AJ134" s="49">
        <v>0.8</v>
      </c>
      <c r="AK134" s="134">
        <f t="shared" si="187"/>
        <v>0.8</v>
      </c>
      <c r="AL134" s="130">
        <f t="shared" si="173"/>
        <v>0.8</v>
      </c>
      <c r="AM134" s="2" t="str">
        <f t="shared" si="188"/>
        <v>EN TERMINO</v>
      </c>
      <c r="AN134" s="326" t="s">
        <v>913</v>
      </c>
      <c r="AO134" s="199" t="s">
        <v>508</v>
      </c>
      <c r="AP134" s="1" t="str">
        <f t="shared" si="195"/>
        <v>PENDIENTE</v>
      </c>
      <c r="AQ134" s="131">
        <v>44542</v>
      </c>
      <c r="AR134" s="351" t="s">
        <v>918</v>
      </c>
      <c r="AS134" s="49">
        <v>0.8</v>
      </c>
      <c r="AT134" s="134">
        <f t="shared" si="196"/>
        <v>0.8</v>
      </c>
      <c r="AU134" s="135">
        <f t="shared" si="197"/>
        <v>0.8</v>
      </c>
      <c r="AV134" s="119" t="str">
        <f t="shared" si="198"/>
        <v>ALERTA</v>
      </c>
      <c r="AW134" s="325" t="s">
        <v>919</v>
      </c>
      <c r="AX134" s="199" t="s">
        <v>118</v>
      </c>
      <c r="AY134" s="1" t="str">
        <f t="shared" si="199"/>
        <v>PENDIENTE</v>
      </c>
      <c r="AZ134" s="131"/>
      <c r="BA134" s="143"/>
      <c r="BB134" s="137"/>
      <c r="BC134" s="134"/>
      <c r="BD134" s="135"/>
      <c r="BE134" s="119"/>
      <c r="BF134" s="143"/>
      <c r="BH134" s="179"/>
      <c r="BI134" s="131"/>
      <c r="BJ134" s="143"/>
      <c r="BK134" s="137"/>
      <c r="BL134" s="134"/>
      <c r="BM134" s="135"/>
      <c r="BN134" s="119"/>
      <c r="BO134" s="143"/>
      <c r="BQ134" s="179"/>
      <c r="BR134" s="2"/>
      <c r="BS134" s="2" t="str">
        <f t="shared" si="200"/>
        <v>ABIERTO</v>
      </c>
    </row>
    <row r="135" spans="1:71" ht="35.1" customHeight="1">
      <c r="A135" s="273"/>
      <c r="B135" s="274"/>
      <c r="C135" s="275" t="s">
        <v>82</v>
      </c>
      <c r="D135" s="273"/>
      <c r="E135" s="365"/>
      <c r="F135" s="273"/>
      <c r="G135" s="417">
        <v>5</v>
      </c>
      <c r="H135" s="276" t="s">
        <v>789</v>
      </c>
      <c r="I135" s="414" t="s">
        <v>920</v>
      </c>
      <c r="J135" s="414" t="s">
        <v>921</v>
      </c>
      <c r="K135" s="278" t="s">
        <v>922</v>
      </c>
      <c r="L135" s="275" t="s">
        <v>866</v>
      </c>
      <c r="M135" s="273">
        <v>1</v>
      </c>
      <c r="N135" s="273" t="s">
        <v>89</v>
      </c>
      <c r="O135" s="275" t="s">
        <v>867</v>
      </c>
      <c r="P135" s="275" t="s">
        <v>868</v>
      </c>
      <c r="Q135" s="275" t="s">
        <v>923</v>
      </c>
      <c r="R135" s="275" t="s">
        <v>869</v>
      </c>
      <c r="S135" s="275" t="s">
        <v>902</v>
      </c>
      <c r="T135" s="279">
        <v>1</v>
      </c>
      <c r="U135" s="280" t="s">
        <v>871</v>
      </c>
      <c r="V135" s="274">
        <v>44357</v>
      </c>
      <c r="W135" s="274">
        <v>44542</v>
      </c>
      <c r="X135" s="277"/>
      <c r="Y135" s="47">
        <v>44469</v>
      </c>
      <c r="Z135" s="131" t="s">
        <v>910</v>
      </c>
      <c r="AA135" s="138">
        <v>0</v>
      </c>
      <c r="AB135" s="49">
        <f t="shared" si="185"/>
        <v>0</v>
      </c>
      <c r="AC135" s="50">
        <f t="shared" si="186"/>
        <v>0</v>
      </c>
      <c r="AD135" s="51" t="str">
        <f t="shared" si="170"/>
        <v>ALERTA</v>
      </c>
      <c r="AE135" s="137" t="s">
        <v>911</v>
      </c>
      <c r="AF135" s="304" t="s">
        <v>508</v>
      </c>
      <c r="AG135" s="175" t="str">
        <f t="shared" si="181"/>
        <v>ATENCIÓN</v>
      </c>
      <c r="AH135" s="47">
        <v>44515</v>
      </c>
      <c r="AI135" s="328" t="s">
        <v>924</v>
      </c>
      <c r="AJ135" s="49">
        <v>0.5</v>
      </c>
      <c r="AK135" s="134">
        <f t="shared" si="187"/>
        <v>0.5</v>
      </c>
      <c r="AL135" s="130">
        <f t="shared" si="173"/>
        <v>0.5</v>
      </c>
      <c r="AM135" s="2" t="str">
        <f t="shared" si="188"/>
        <v>EN TERMINO</v>
      </c>
      <c r="AN135" s="326" t="s">
        <v>925</v>
      </c>
      <c r="AO135" s="199" t="s">
        <v>508</v>
      </c>
      <c r="AP135" s="1" t="str">
        <f t="shared" si="195"/>
        <v>PENDIENTE</v>
      </c>
      <c r="AQ135" s="131">
        <v>44542</v>
      </c>
      <c r="AR135" s="351" t="s">
        <v>926</v>
      </c>
      <c r="AS135" s="49">
        <v>0.5</v>
      </c>
      <c r="AT135" s="134">
        <f t="shared" si="196"/>
        <v>0.5</v>
      </c>
      <c r="AU135" s="135">
        <f t="shared" si="197"/>
        <v>0.5</v>
      </c>
      <c r="AV135" s="119" t="str">
        <f t="shared" si="198"/>
        <v>ALERTA</v>
      </c>
      <c r="AW135" s="325" t="s">
        <v>927</v>
      </c>
      <c r="AX135" s="199" t="s">
        <v>118</v>
      </c>
      <c r="AY135" s="1" t="str">
        <f t="shared" si="199"/>
        <v>ATENCIÓN</v>
      </c>
      <c r="AZ135" s="131"/>
      <c r="BA135" s="143"/>
      <c r="BB135" s="137"/>
      <c r="BC135" s="134"/>
      <c r="BD135" s="135"/>
      <c r="BE135" s="119"/>
      <c r="BF135" s="143"/>
      <c r="BH135" s="179"/>
      <c r="BI135" s="131"/>
      <c r="BJ135" s="143"/>
      <c r="BK135" s="137"/>
      <c r="BL135" s="134"/>
      <c r="BM135" s="135"/>
      <c r="BN135" s="119"/>
      <c r="BO135" s="143"/>
      <c r="BQ135" s="179"/>
      <c r="BR135" s="2"/>
      <c r="BS135" s="2" t="str">
        <f t="shared" si="200"/>
        <v>ABIERTO</v>
      </c>
    </row>
    <row r="136" spans="1:71" ht="35.1" customHeight="1">
      <c r="A136" s="273"/>
      <c r="B136" s="274"/>
      <c r="C136" s="275" t="s">
        <v>82</v>
      </c>
      <c r="D136" s="273"/>
      <c r="E136" s="365"/>
      <c r="F136" s="273"/>
      <c r="G136" s="417"/>
      <c r="H136" s="276" t="s">
        <v>789</v>
      </c>
      <c r="I136" s="414"/>
      <c r="J136" s="414"/>
      <c r="K136" s="278" t="s">
        <v>928</v>
      </c>
      <c r="L136" s="275" t="s">
        <v>866</v>
      </c>
      <c r="M136" s="273">
        <v>1</v>
      </c>
      <c r="N136" s="273" t="s">
        <v>89</v>
      </c>
      <c r="O136" s="275" t="s">
        <v>867</v>
      </c>
      <c r="P136" s="275" t="s">
        <v>868</v>
      </c>
      <c r="Q136" s="275" t="s">
        <v>923</v>
      </c>
      <c r="R136" s="275" t="s">
        <v>869</v>
      </c>
      <c r="S136" s="275" t="s">
        <v>902</v>
      </c>
      <c r="T136" s="279">
        <v>1</v>
      </c>
      <c r="U136" s="280" t="s">
        <v>871</v>
      </c>
      <c r="V136" s="274">
        <v>44357</v>
      </c>
      <c r="W136" s="274">
        <v>44542</v>
      </c>
      <c r="X136" s="277"/>
      <c r="Y136" s="47">
        <v>44469</v>
      </c>
      <c r="Z136" s="131" t="s">
        <v>910</v>
      </c>
      <c r="AA136" s="138">
        <v>0</v>
      </c>
      <c r="AB136" s="49">
        <f t="shared" si="185"/>
        <v>0</v>
      </c>
      <c r="AC136" s="50">
        <f t="shared" si="186"/>
        <v>0</v>
      </c>
      <c r="AD136" s="51" t="str">
        <f t="shared" si="170"/>
        <v>ALERTA</v>
      </c>
      <c r="AE136" s="137" t="s">
        <v>911</v>
      </c>
      <c r="AF136" s="304" t="s">
        <v>508</v>
      </c>
      <c r="AG136" s="175" t="str">
        <f t="shared" si="181"/>
        <v>ATENCIÓN</v>
      </c>
      <c r="AH136" s="47">
        <v>44515</v>
      </c>
      <c r="AI136" s="328" t="s">
        <v>929</v>
      </c>
      <c r="AJ136" s="49">
        <v>0</v>
      </c>
      <c r="AK136" s="134">
        <f t="shared" si="187"/>
        <v>0</v>
      </c>
      <c r="AL136" s="130">
        <f t="shared" si="173"/>
        <v>0</v>
      </c>
      <c r="AM136" s="2" t="str">
        <f t="shared" si="188"/>
        <v>ALERTA</v>
      </c>
      <c r="AN136" s="326" t="s">
        <v>930</v>
      </c>
      <c r="AO136" s="199" t="s">
        <v>508</v>
      </c>
      <c r="AP136" s="1" t="str">
        <f>IF(AL136=100%,IF(AL136&gt;50%,"CUMPLIDA","PENDIENTE"),IF(AL136&lt;50%,"ATENCIÓN","PENDIENTE"))</f>
        <v>ATENCIÓN</v>
      </c>
      <c r="AQ136" s="131">
        <v>44542</v>
      </c>
      <c r="AR136" s="351" t="s">
        <v>931</v>
      </c>
      <c r="AS136" s="49">
        <v>1</v>
      </c>
      <c r="AT136" s="134">
        <f t="shared" si="196"/>
        <v>1</v>
      </c>
      <c r="AU136" s="135">
        <f t="shared" si="197"/>
        <v>1</v>
      </c>
      <c r="AV136" s="119" t="str">
        <f t="shared" si="198"/>
        <v>OK</v>
      </c>
      <c r="AW136" s="327" t="s">
        <v>932</v>
      </c>
      <c r="AX136" s="199" t="s">
        <v>118</v>
      </c>
      <c r="AY136" s="1" t="str">
        <f t="shared" si="199"/>
        <v>CUMPLIDA</v>
      </c>
      <c r="AZ136" s="131"/>
      <c r="BA136" s="143"/>
      <c r="BB136" s="137"/>
      <c r="BC136" s="134"/>
      <c r="BD136" s="135"/>
      <c r="BE136" s="119"/>
      <c r="BF136" s="143"/>
      <c r="BH136" s="179"/>
      <c r="BI136" s="131"/>
      <c r="BJ136" s="143"/>
      <c r="BK136" s="137"/>
      <c r="BL136" s="134"/>
      <c r="BM136" s="135"/>
      <c r="BN136" s="119"/>
      <c r="BO136" s="143"/>
      <c r="BQ136" s="179"/>
      <c r="BR136" s="2"/>
      <c r="BS136" s="2" t="str">
        <f t="shared" si="200"/>
        <v>CERRADO</v>
      </c>
    </row>
    <row r="137" spans="1:71" ht="35.1" customHeight="1">
      <c r="A137" s="273"/>
      <c r="B137" s="274"/>
      <c r="C137" s="275" t="s">
        <v>82</v>
      </c>
      <c r="D137" s="273"/>
      <c r="E137" s="365"/>
      <c r="F137" s="273"/>
      <c r="G137" s="418"/>
      <c r="H137" s="276" t="s">
        <v>789</v>
      </c>
      <c r="I137" s="415"/>
      <c r="J137" s="415"/>
      <c r="K137" s="281" t="s">
        <v>933</v>
      </c>
      <c r="L137" s="275" t="s">
        <v>866</v>
      </c>
      <c r="M137" s="273">
        <v>1</v>
      </c>
      <c r="N137" s="273" t="s">
        <v>89</v>
      </c>
      <c r="O137" s="275" t="s">
        <v>867</v>
      </c>
      <c r="P137" s="275" t="s">
        <v>868</v>
      </c>
      <c r="Q137" s="275" t="s">
        <v>923</v>
      </c>
      <c r="R137" s="275" t="s">
        <v>869</v>
      </c>
      <c r="S137" s="275" t="s">
        <v>902</v>
      </c>
      <c r="T137" s="279">
        <v>1</v>
      </c>
      <c r="U137" s="280" t="s">
        <v>871</v>
      </c>
      <c r="V137" s="274">
        <v>44357</v>
      </c>
      <c r="W137" s="274">
        <v>44542</v>
      </c>
      <c r="X137" s="277"/>
      <c r="Y137" s="47">
        <v>44469</v>
      </c>
      <c r="Z137" s="131" t="s">
        <v>910</v>
      </c>
      <c r="AA137" s="138">
        <v>0</v>
      </c>
      <c r="AB137" s="49">
        <f t="shared" si="185"/>
        <v>0</v>
      </c>
      <c r="AC137" s="50">
        <f t="shared" si="186"/>
        <v>0</v>
      </c>
      <c r="AD137" s="51" t="str">
        <f t="shared" si="170"/>
        <v>ALERTA</v>
      </c>
      <c r="AE137" s="137" t="s">
        <v>911</v>
      </c>
      <c r="AF137" s="304" t="s">
        <v>508</v>
      </c>
      <c r="AG137" s="175" t="str">
        <f t="shared" si="181"/>
        <v>ATENCIÓN</v>
      </c>
      <c r="AH137" s="47">
        <v>44515</v>
      </c>
      <c r="AI137" s="328" t="s">
        <v>934</v>
      </c>
      <c r="AJ137" s="49">
        <v>0</v>
      </c>
      <c r="AK137" s="134">
        <f t="shared" si="187"/>
        <v>0</v>
      </c>
      <c r="AL137" s="130">
        <f t="shared" si="173"/>
        <v>0</v>
      </c>
      <c r="AM137" s="2" t="str">
        <f t="shared" si="188"/>
        <v>ALERTA</v>
      </c>
      <c r="AN137" s="326" t="s">
        <v>930</v>
      </c>
      <c r="AO137" s="199" t="s">
        <v>508</v>
      </c>
      <c r="AP137" s="1" t="str">
        <f>IF(AL137=100%,IF(AL137&gt;50%,"CUMPLIDA","PENDIENTE"),IF(AL137&lt;50%,"ATENCIÓN","PENDIENTE"))</f>
        <v>ATENCIÓN</v>
      </c>
      <c r="AQ137" s="131">
        <v>44542</v>
      </c>
      <c r="AR137" s="351" t="s">
        <v>935</v>
      </c>
      <c r="AS137" s="49">
        <v>1</v>
      </c>
      <c r="AT137" s="134">
        <f t="shared" si="196"/>
        <v>1</v>
      </c>
      <c r="AU137" s="135">
        <f t="shared" si="197"/>
        <v>1</v>
      </c>
      <c r="AV137" s="119" t="str">
        <f t="shared" si="198"/>
        <v>OK</v>
      </c>
      <c r="AW137" s="327" t="s">
        <v>936</v>
      </c>
      <c r="AX137" s="199" t="s">
        <v>118</v>
      </c>
      <c r="AY137" s="1" t="str">
        <f t="shared" si="199"/>
        <v>CUMPLIDA</v>
      </c>
      <c r="AZ137" s="131"/>
      <c r="BA137" s="143"/>
      <c r="BB137" s="137"/>
      <c r="BC137" s="134"/>
      <c r="BD137" s="135"/>
      <c r="BE137" s="119"/>
      <c r="BF137" s="143"/>
      <c r="BH137" s="179"/>
      <c r="BI137" s="131"/>
      <c r="BJ137" s="143"/>
      <c r="BK137" s="137"/>
      <c r="BL137" s="134"/>
      <c r="BM137" s="135"/>
      <c r="BN137" s="119"/>
      <c r="BO137" s="143"/>
      <c r="BQ137" s="179"/>
      <c r="BR137" s="2"/>
      <c r="BS137" s="2" t="str">
        <f t="shared" si="200"/>
        <v>CERRADO</v>
      </c>
    </row>
    <row r="138" spans="1:71" ht="35.1" customHeight="1">
      <c r="A138" s="176"/>
      <c r="B138" s="287"/>
      <c r="C138" s="288" t="s">
        <v>82</v>
      </c>
      <c r="D138" s="289"/>
      <c r="E138" s="359" t="s">
        <v>937</v>
      </c>
      <c r="F138" s="287" t="s">
        <v>938</v>
      </c>
      <c r="G138" s="366">
        <v>5</v>
      </c>
      <c r="H138" s="362" t="s">
        <v>789</v>
      </c>
      <c r="I138" s="360" t="s">
        <v>939</v>
      </c>
      <c r="J138" s="367" t="s">
        <v>940</v>
      </c>
      <c r="K138" s="282" t="s">
        <v>941</v>
      </c>
      <c r="L138" s="289"/>
      <c r="M138" s="289">
        <v>1</v>
      </c>
      <c r="N138" s="357"/>
      <c r="O138" s="288" t="s">
        <v>751</v>
      </c>
      <c r="P138" s="288" t="s">
        <v>774</v>
      </c>
      <c r="Q138" s="288" t="s">
        <v>704</v>
      </c>
      <c r="R138" s="357"/>
      <c r="S138" s="357"/>
      <c r="T138" s="172">
        <v>1</v>
      </c>
      <c r="U138" s="356"/>
      <c r="V138" s="287">
        <v>44326</v>
      </c>
      <c r="W138" s="287">
        <v>44392</v>
      </c>
      <c r="Y138" s="173">
        <v>44377</v>
      </c>
      <c r="Z138" s="174"/>
      <c r="AA138" s="174">
        <v>0</v>
      </c>
      <c r="AB138" s="49">
        <f>(IF(AA138="","",IF(OR($M138=0,$M138="",$Y138=""),"",AA138/$M138)))</f>
        <v>0</v>
      </c>
      <c r="AC138" s="50">
        <f t="shared" ref="AC138:AC147" si="201">(IF(OR($T138="",AB138=""),"",IF(OR($T138=0,AB138=0),0,IF((AB138*100%)/$T138&gt;100%,100%,(AB138*100%)/$T138))))</f>
        <v>0</v>
      </c>
      <c r="AD138" s="51" t="str">
        <f t="shared" ref="AD138:AD147" si="202">IF(AA138="","",IF(AC138&lt;100%, IF(AC138&lt;25%, "ALERTA","EN TERMINO"), IF(AC138=100%, "OK", "EN TERMINO")))</f>
        <v>ALERTA</v>
      </c>
      <c r="AE138" s="196" t="s">
        <v>942</v>
      </c>
      <c r="AF138" s="48" t="s">
        <v>760</v>
      </c>
      <c r="AG138" s="175" t="str">
        <f t="shared" ref="AG138:AG145" si="203">IF(AC138=100%,IF(AC138&gt;25%,"CUMPLIDA","PENDIENTE"),IF(AC138&lt;25%,"ATENCIÓN","PENDIENTE"))</f>
        <v>ATENCIÓN</v>
      </c>
      <c r="AH138" s="173">
        <v>44469</v>
      </c>
      <c r="AI138" s="198" t="s">
        <v>943</v>
      </c>
      <c r="AJ138" s="174">
        <v>1</v>
      </c>
      <c r="AK138" s="49">
        <f t="shared" ref="AK138:AK139" si="204">(IF(AJ138="","",IF(OR($M138=0,$M138="",$AG138=""),"",AJ138/$M138)))</f>
        <v>1</v>
      </c>
      <c r="AL138" s="305">
        <f t="shared" ref="AL138:AL139" si="205">(IF(OR($T138="",AK138=""),"",IF(OR($T138=0,AK138=0),0,IF((AK138*100%)/$T138&gt;100%,100%,(AK138*100%)/$T138))))</f>
        <v>1</v>
      </c>
      <c r="AM138" s="306" t="str">
        <f t="shared" ref="AM138:AM139" si="206">IF(AJ138="","",IF(AL138&lt;100%, IF(AL138&lt;25%, "ALERTA","EN TERMINO"), IF(AL138=100%, "OK", "EN TERMINO")))</f>
        <v>OK</v>
      </c>
      <c r="AN138" s="199" t="s">
        <v>944</v>
      </c>
      <c r="AO138" s="199" t="s">
        <v>945</v>
      </c>
      <c r="AP138" s="1" t="str">
        <f t="shared" ref="AP138:AP139" si="207">IF(AL138=100%,IF(AL138&gt;50%,"CUMPLIDA","PENDIENTE"),IF(AL138&lt;100%,"INCUMPLIDA","PENDIENTE"))</f>
        <v>CUMPLIDA</v>
      </c>
      <c r="AQ138" s="131"/>
      <c r="AR138" s="174"/>
      <c r="AS138" s="174"/>
      <c r="AT138" s="174"/>
      <c r="AU138" s="174"/>
      <c r="AV138" s="174"/>
      <c r="AW138" s="174"/>
      <c r="AX138" s="174"/>
      <c r="AY138" s="174"/>
      <c r="AZ138" s="174"/>
      <c r="BA138" s="174"/>
      <c r="BB138" s="174"/>
      <c r="BC138" s="174"/>
      <c r="BD138" s="174"/>
      <c r="BE138" s="174"/>
      <c r="BF138" s="174"/>
      <c r="BH138" s="174"/>
      <c r="BI138" s="174"/>
      <c r="BJ138" s="174"/>
      <c r="BK138" s="174"/>
      <c r="BL138" s="174"/>
      <c r="BM138" s="174"/>
      <c r="BN138" s="174"/>
      <c r="BO138" s="174"/>
      <c r="BQ138" s="174"/>
      <c r="BR138" s="174"/>
      <c r="BS138" s="174" t="str">
        <f>IF(AP138="CUMPLIDA","CERRADO","ABIERTO")</f>
        <v>CERRADO</v>
      </c>
    </row>
    <row r="139" spans="1:71" ht="35.1" customHeight="1">
      <c r="A139" s="176"/>
      <c r="B139" s="287"/>
      <c r="C139" s="288" t="s">
        <v>82</v>
      </c>
      <c r="D139" s="289"/>
      <c r="E139" s="359"/>
      <c r="F139" s="287" t="s">
        <v>938</v>
      </c>
      <c r="G139" s="366"/>
      <c r="H139" s="362"/>
      <c r="I139" s="360"/>
      <c r="J139" s="367"/>
      <c r="K139" s="282" t="s">
        <v>946</v>
      </c>
      <c r="L139" s="289"/>
      <c r="M139" s="289">
        <v>1</v>
      </c>
      <c r="N139" s="357"/>
      <c r="O139" s="288" t="s">
        <v>751</v>
      </c>
      <c r="P139" s="288" t="s">
        <v>774</v>
      </c>
      <c r="Q139" s="288" t="s">
        <v>704</v>
      </c>
      <c r="R139" s="357"/>
      <c r="S139" s="357"/>
      <c r="T139" s="172">
        <v>1</v>
      </c>
      <c r="U139" s="356"/>
      <c r="V139" s="287">
        <v>44326</v>
      </c>
      <c r="W139" s="287">
        <v>44392</v>
      </c>
      <c r="Y139" s="173">
        <v>44377</v>
      </c>
      <c r="Z139" s="174"/>
      <c r="AA139" s="174">
        <v>0</v>
      </c>
      <c r="AB139" s="49">
        <f t="shared" ref="AB139:AB147" si="208">(IF(AA139="","",IF(OR($M139=0,$M139="",$Y139=""),"",AA139/$M139)))</f>
        <v>0</v>
      </c>
      <c r="AC139" s="50">
        <f t="shared" si="201"/>
        <v>0</v>
      </c>
      <c r="AD139" s="51" t="str">
        <f t="shared" si="202"/>
        <v>ALERTA</v>
      </c>
      <c r="AE139" s="196" t="s">
        <v>942</v>
      </c>
      <c r="AF139" s="48" t="s">
        <v>760</v>
      </c>
      <c r="AG139" s="175" t="str">
        <f t="shared" si="203"/>
        <v>ATENCIÓN</v>
      </c>
      <c r="AH139" s="173">
        <v>44469</v>
      </c>
      <c r="AI139" s="198" t="s">
        <v>943</v>
      </c>
      <c r="AJ139" s="174">
        <v>1</v>
      </c>
      <c r="AK139" s="49">
        <f t="shared" si="204"/>
        <v>1</v>
      </c>
      <c r="AL139" s="305">
        <f t="shared" si="205"/>
        <v>1</v>
      </c>
      <c r="AM139" s="306" t="str">
        <f t="shared" si="206"/>
        <v>OK</v>
      </c>
      <c r="AN139" s="199" t="s">
        <v>947</v>
      </c>
      <c r="AO139" s="199" t="s">
        <v>945</v>
      </c>
      <c r="AP139" s="1" t="str">
        <f t="shared" si="207"/>
        <v>CUMPLIDA</v>
      </c>
      <c r="AQ139" s="131"/>
      <c r="AR139" s="174"/>
      <c r="AS139" s="174"/>
      <c r="AT139" s="174"/>
      <c r="AU139" s="174"/>
      <c r="AV139" s="174"/>
      <c r="AW139" s="174"/>
      <c r="AX139" s="174"/>
      <c r="AY139" s="174"/>
      <c r="AZ139" s="174"/>
      <c r="BA139" s="174"/>
      <c r="BB139" s="174"/>
      <c r="BC139" s="174"/>
      <c r="BD139" s="174"/>
      <c r="BE139" s="174"/>
      <c r="BF139" s="174"/>
      <c r="BH139" s="174"/>
      <c r="BI139" s="174"/>
      <c r="BJ139" s="174"/>
      <c r="BK139" s="174"/>
      <c r="BL139" s="174"/>
      <c r="BM139" s="174"/>
      <c r="BN139" s="174"/>
      <c r="BO139" s="174"/>
      <c r="BQ139" s="174"/>
      <c r="BR139" s="174"/>
      <c r="BS139" s="174" t="str">
        <f t="shared" ref="BS139:BS147" si="209">IF(AP139="CUMPLIDA","CERRADO","ABIERTO")</f>
        <v>CERRADO</v>
      </c>
    </row>
    <row r="140" spans="1:71" ht="35.1" customHeight="1">
      <c r="A140" s="176"/>
      <c r="B140" s="287"/>
      <c r="C140" s="288" t="s">
        <v>82</v>
      </c>
      <c r="D140" s="289"/>
      <c r="E140" s="359"/>
      <c r="F140" s="287" t="s">
        <v>938</v>
      </c>
      <c r="G140" s="366">
        <v>7</v>
      </c>
      <c r="H140" s="362" t="s">
        <v>789</v>
      </c>
      <c r="I140" s="360" t="s">
        <v>948</v>
      </c>
      <c r="J140" s="360" t="s">
        <v>949</v>
      </c>
      <c r="K140" s="284" t="s">
        <v>950</v>
      </c>
      <c r="L140" s="289"/>
      <c r="M140" s="289">
        <v>1</v>
      </c>
      <c r="N140" s="361" t="s">
        <v>89</v>
      </c>
      <c r="O140" s="357" t="s">
        <v>751</v>
      </c>
      <c r="P140" s="357" t="s">
        <v>774</v>
      </c>
      <c r="Q140" s="357" t="s">
        <v>704</v>
      </c>
      <c r="R140" s="357" t="s">
        <v>869</v>
      </c>
      <c r="S140" s="357" t="s">
        <v>951</v>
      </c>
      <c r="T140" s="172">
        <v>1</v>
      </c>
      <c r="U140" s="356" t="s">
        <v>871</v>
      </c>
      <c r="V140" s="287">
        <v>44326</v>
      </c>
      <c r="W140" s="287">
        <v>44392</v>
      </c>
      <c r="Y140" s="173">
        <v>44377</v>
      </c>
      <c r="Z140" s="198" t="s">
        <v>952</v>
      </c>
      <c r="AA140" s="174">
        <v>0.02</v>
      </c>
      <c r="AB140" s="49">
        <f t="shared" si="208"/>
        <v>0.02</v>
      </c>
      <c r="AC140" s="50">
        <f t="shared" si="201"/>
        <v>0.02</v>
      </c>
      <c r="AD140" s="51" t="str">
        <f t="shared" si="202"/>
        <v>ALERTA</v>
      </c>
      <c r="AE140" s="48"/>
      <c r="AF140" s="199" t="s">
        <v>760</v>
      </c>
      <c r="AG140" s="175" t="str">
        <f t="shared" si="203"/>
        <v>ATENCIÓN</v>
      </c>
      <c r="AH140" s="173">
        <v>44462</v>
      </c>
      <c r="AI140" s="198" t="s">
        <v>953</v>
      </c>
      <c r="AJ140" s="174">
        <v>1</v>
      </c>
      <c r="AK140" s="49">
        <f t="shared" ref="AK140" si="210">(IF(AJ140="","",IF(OR($M140=0,$M140="",$Y140=""),"",AJ140/$M140)))</f>
        <v>1</v>
      </c>
      <c r="AL140" s="50">
        <f t="shared" ref="AL140" si="211">(IF(OR($T140="",AK140=""),"",IF(OR($T140=0,AK140=0),0,IF((AK140*100%)/$T140&gt;100%,100%,(AK140*100%)/$T140))))</f>
        <v>1</v>
      </c>
      <c r="AM140" s="51" t="str">
        <f t="shared" ref="AM140" si="212">IF(AJ140="","",IF(AL140&lt;100%, IF(AL140&lt;25%, "ALERTA","EN TERMINO"), IF(AL140=100%, "OK", "EN TERMINO")))</f>
        <v>OK</v>
      </c>
      <c r="AN140" s="199" t="s">
        <v>954</v>
      </c>
      <c r="AO140" s="199" t="s">
        <v>98</v>
      </c>
      <c r="AP140" s="1" t="str">
        <f>IF(AL140=100%,IF(AL140&gt;50%,"CUMPLIDA","PENDIENTE"),IF(AL140&lt;50%,"INCUMPLIDA","PENDIENTE"))</f>
        <v>CUMPLIDA</v>
      </c>
      <c r="AQ140" s="131"/>
      <c r="AR140" s="174"/>
      <c r="AS140" s="174"/>
      <c r="AT140" s="174"/>
      <c r="AU140" s="174"/>
      <c r="AV140" s="174"/>
      <c r="AW140" s="174"/>
      <c r="AX140" s="174"/>
      <c r="AY140" s="174"/>
      <c r="AZ140" s="174"/>
      <c r="BA140" s="174"/>
      <c r="BB140" s="174"/>
      <c r="BC140" s="174"/>
      <c r="BD140" s="174"/>
      <c r="BE140" s="174"/>
      <c r="BF140" s="174"/>
      <c r="BG140" s="174"/>
      <c r="BH140" s="174"/>
      <c r="BI140" s="174"/>
      <c r="BJ140" s="174"/>
      <c r="BK140" s="174"/>
      <c r="BL140" s="174"/>
      <c r="BM140" s="174"/>
      <c r="BN140" s="174"/>
      <c r="BO140" s="174"/>
      <c r="BP140" s="174"/>
      <c r="BQ140" s="174"/>
      <c r="BR140" s="174"/>
      <c r="BS140" s="174" t="str">
        <f t="shared" si="209"/>
        <v>CERRADO</v>
      </c>
    </row>
    <row r="141" spans="1:71" ht="30.75" customHeight="1">
      <c r="A141" s="176"/>
      <c r="B141" s="287"/>
      <c r="C141" s="288" t="s">
        <v>82</v>
      </c>
      <c r="D141" s="289"/>
      <c r="E141" s="359"/>
      <c r="F141" s="287" t="s">
        <v>938</v>
      </c>
      <c r="G141" s="366"/>
      <c r="H141" s="362"/>
      <c r="I141" s="360"/>
      <c r="J141" s="360"/>
      <c r="K141" s="284" t="s">
        <v>955</v>
      </c>
      <c r="L141" s="289"/>
      <c r="M141" s="289">
        <v>1</v>
      </c>
      <c r="N141" s="361"/>
      <c r="O141" s="357"/>
      <c r="P141" s="357"/>
      <c r="Q141" s="357"/>
      <c r="R141" s="357"/>
      <c r="S141" s="357"/>
      <c r="T141" s="172">
        <v>1</v>
      </c>
      <c r="U141" s="356"/>
      <c r="V141" s="287">
        <v>44326</v>
      </c>
      <c r="W141" s="287">
        <v>44392</v>
      </c>
      <c r="Y141" s="173">
        <v>44377</v>
      </c>
      <c r="Z141" s="198" t="s">
        <v>956</v>
      </c>
      <c r="AA141" s="174">
        <v>0.02</v>
      </c>
      <c r="AB141" s="49">
        <f t="shared" si="208"/>
        <v>0.02</v>
      </c>
      <c r="AC141" s="50">
        <f t="shared" si="201"/>
        <v>0.02</v>
      </c>
      <c r="AD141" s="51" t="str">
        <f t="shared" si="202"/>
        <v>ALERTA</v>
      </c>
      <c r="AE141" s="48"/>
      <c r="AF141" s="199" t="s">
        <v>760</v>
      </c>
      <c r="AG141" s="175" t="str">
        <f t="shared" si="203"/>
        <v>ATENCIÓN</v>
      </c>
      <c r="AH141" s="173">
        <v>44462</v>
      </c>
      <c r="AI141" s="199" t="s">
        <v>957</v>
      </c>
      <c r="AJ141" s="174">
        <v>1</v>
      </c>
      <c r="AK141" s="49">
        <f t="shared" ref="AK141:AK145" si="213">(IF(AJ141="","",IF(OR($M141=0,$M141="",$Y141=""),"",AJ141/$M141)))</f>
        <v>1</v>
      </c>
      <c r="AL141" s="50">
        <f t="shared" ref="AL141:AL147" si="214">(IF(OR($T141="",AK141=""),"",IF(OR($T141=0,AK141=0),0,IF((AK141*100%)/$T141&gt;100%,100%,(AK141*100%)/$T141))))</f>
        <v>1</v>
      </c>
      <c r="AM141" s="51" t="str">
        <f t="shared" ref="AM141:AM147" si="215">IF(AJ141="","",IF(AL141&lt;100%, IF(AL141&lt;25%, "ALERTA","EN TERMINO"), IF(AL141=100%, "OK", "EN TERMINO")))</f>
        <v>OK</v>
      </c>
      <c r="AN141" s="199" t="s">
        <v>954</v>
      </c>
      <c r="AO141" s="199" t="s">
        <v>98</v>
      </c>
      <c r="AP141" s="1" t="str">
        <f t="shared" ref="AP141:AP145" si="216">IF(AL141=100%,IF(AL141&gt;50%,"CUMPLIDA","PENDIENTE"),IF(AL141&lt;50%,"INCUMPLIDA","PENDIENTE"))</f>
        <v>CUMPLIDA</v>
      </c>
      <c r="AQ141" s="131"/>
      <c r="AR141" s="174"/>
      <c r="AS141" s="174"/>
      <c r="AT141" s="174"/>
      <c r="AU141" s="174"/>
      <c r="AV141" s="174"/>
      <c r="AW141" s="174"/>
      <c r="AX141" s="174"/>
      <c r="AY141" s="174"/>
      <c r="AZ141" s="174"/>
      <c r="BA141" s="174"/>
      <c r="BB141" s="174"/>
      <c r="BC141" s="174"/>
      <c r="BD141" s="174"/>
      <c r="BE141" s="174"/>
      <c r="BF141" s="174"/>
      <c r="BG141" s="324"/>
      <c r="BH141" s="174"/>
      <c r="BI141" s="174"/>
      <c r="BJ141" s="174"/>
      <c r="BK141" s="174"/>
      <c r="BL141" s="174"/>
      <c r="BM141" s="174"/>
      <c r="BN141" s="174"/>
      <c r="BO141" s="174"/>
      <c r="BP141" s="324"/>
      <c r="BQ141" s="174"/>
      <c r="BR141" s="174"/>
      <c r="BS141" s="174" t="str">
        <f t="shared" si="209"/>
        <v>CERRADO</v>
      </c>
    </row>
    <row r="142" spans="1:71" ht="33.75" customHeight="1">
      <c r="A142" s="176"/>
      <c r="B142" s="287"/>
      <c r="C142" s="288" t="s">
        <v>82</v>
      </c>
      <c r="D142" s="289"/>
      <c r="E142" s="359"/>
      <c r="F142" s="287" t="s">
        <v>938</v>
      </c>
      <c r="G142" s="296">
        <v>8</v>
      </c>
      <c r="H142" s="297" t="s">
        <v>789</v>
      </c>
      <c r="I142" s="295" t="s">
        <v>958</v>
      </c>
      <c r="J142" s="295" t="s">
        <v>959</v>
      </c>
      <c r="K142" s="285" t="s">
        <v>960</v>
      </c>
      <c r="L142" s="289"/>
      <c r="M142" s="289">
        <v>1</v>
      </c>
      <c r="N142" s="289"/>
      <c r="O142" s="288"/>
      <c r="P142" s="288"/>
      <c r="Q142" s="288"/>
      <c r="R142" s="288"/>
      <c r="S142" s="288"/>
      <c r="T142" s="172">
        <v>1</v>
      </c>
      <c r="U142" s="293"/>
      <c r="V142" s="287">
        <v>44326</v>
      </c>
      <c r="W142" s="287">
        <v>44392</v>
      </c>
      <c r="Y142" s="173">
        <v>44377</v>
      </c>
      <c r="Z142" s="200"/>
      <c r="AA142" s="174">
        <v>0</v>
      </c>
      <c r="AB142" s="49">
        <f t="shared" si="208"/>
        <v>0</v>
      </c>
      <c r="AC142" s="50">
        <f t="shared" si="201"/>
        <v>0</v>
      </c>
      <c r="AD142" s="51" t="str">
        <f t="shared" si="202"/>
        <v>ALERTA</v>
      </c>
      <c r="AE142" s="196" t="s">
        <v>942</v>
      </c>
      <c r="AF142" s="199" t="s">
        <v>760</v>
      </c>
      <c r="AG142" s="175" t="str">
        <f t="shared" si="203"/>
        <v>ATENCIÓN</v>
      </c>
      <c r="AH142" s="173">
        <v>44462</v>
      </c>
      <c r="AI142" s="199" t="s">
        <v>961</v>
      </c>
      <c r="AJ142" s="174">
        <v>1</v>
      </c>
      <c r="AK142" s="49">
        <f t="shared" si="213"/>
        <v>1</v>
      </c>
      <c r="AL142" s="50">
        <f t="shared" si="214"/>
        <v>1</v>
      </c>
      <c r="AM142" s="51" t="str">
        <f t="shared" si="215"/>
        <v>OK</v>
      </c>
      <c r="AN142" s="199" t="s">
        <v>954</v>
      </c>
      <c r="AO142" s="199" t="s">
        <v>98</v>
      </c>
      <c r="AP142" s="1" t="str">
        <f t="shared" si="216"/>
        <v>CUMPLIDA</v>
      </c>
      <c r="AQ142" s="131"/>
      <c r="AR142" s="174"/>
      <c r="AS142" s="174"/>
      <c r="AT142" s="174"/>
      <c r="AU142" s="174"/>
      <c r="AV142" s="174"/>
      <c r="AW142" s="174"/>
      <c r="AX142" s="174"/>
      <c r="AY142" s="174"/>
      <c r="AZ142" s="174"/>
      <c r="BA142" s="174"/>
      <c r="BB142" s="174"/>
      <c r="BC142" s="174"/>
      <c r="BD142" s="174"/>
      <c r="BE142" s="174"/>
      <c r="BF142" s="174"/>
      <c r="BG142" s="174"/>
      <c r="BH142" s="174"/>
      <c r="BI142" s="174"/>
      <c r="BJ142" s="174"/>
      <c r="BK142" s="174"/>
      <c r="BL142" s="174"/>
      <c r="BM142" s="174"/>
      <c r="BN142" s="174"/>
      <c r="BO142" s="174"/>
      <c r="BP142" s="174"/>
      <c r="BQ142" s="174"/>
      <c r="BR142" s="174"/>
      <c r="BS142" s="174" t="str">
        <f t="shared" si="209"/>
        <v>CERRADO</v>
      </c>
    </row>
    <row r="143" spans="1:71" ht="35.1" customHeight="1">
      <c r="A143" s="176"/>
      <c r="B143" s="287"/>
      <c r="C143" s="288" t="s">
        <v>82</v>
      </c>
      <c r="D143" s="289"/>
      <c r="E143" s="359"/>
      <c r="F143" s="287" t="s">
        <v>938</v>
      </c>
      <c r="G143" s="360" t="s">
        <v>962</v>
      </c>
      <c r="H143" s="362" t="s">
        <v>789</v>
      </c>
      <c r="I143" s="360" t="s">
        <v>963</v>
      </c>
      <c r="J143" s="367" t="s">
        <v>964</v>
      </c>
      <c r="K143" s="286" t="s">
        <v>965</v>
      </c>
      <c r="L143" s="289"/>
      <c r="M143" s="289">
        <v>1</v>
      </c>
      <c r="N143" s="361" t="s">
        <v>89</v>
      </c>
      <c r="O143" s="357" t="s">
        <v>751</v>
      </c>
      <c r="P143" s="357" t="s">
        <v>774</v>
      </c>
      <c r="Q143" s="357" t="s">
        <v>704</v>
      </c>
      <c r="R143" s="357" t="s">
        <v>869</v>
      </c>
      <c r="S143" s="357" t="s">
        <v>966</v>
      </c>
      <c r="T143" s="172">
        <v>1</v>
      </c>
      <c r="U143" s="356" t="s">
        <v>871</v>
      </c>
      <c r="V143" s="287">
        <v>44326</v>
      </c>
      <c r="W143" s="287">
        <v>44392</v>
      </c>
      <c r="Y143" s="173">
        <v>44377</v>
      </c>
      <c r="Z143" s="200" t="s">
        <v>967</v>
      </c>
      <c r="AA143" s="174">
        <v>0.02</v>
      </c>
      <c r="AB143" s="49">
        <f t="shared" si="208"/>
        <v>0.02</v>
      </c>
      <c r="AC143" s="50">
        <f t="shared" si="201"/>
        <v>0.02</v>
      </c>
      <c r="AD143" s="51" t="str">
        <f t="shared" si="202"/>
        <v>ALERTA</v>
      </c>
      <c r="AE143" s="48"/>
      <c r="AF143" s="199" t="s">
        <v>760</v>
      </c>
      <c r="AG143" s="175" t="str">
        <f t="shared" si="203"/>
        <v>ATENCIÓN</v>
      </c>
      <c r="AH143" s="173">
        <v>44462</v>
      </c>
      <c r="AI143" s="200" t="s">
        <v>968</v>
      </c>
      <c r="AJ143" s="174">
        <v>1</v>
      </c>
      <c r="AK143" s="49">
        <f t="shared" si="213"/>
        <v>1</v>
      </c>
      <c r="AL143" s="50">
        <f t="shared" si="214"/>
        <v>1</v>
      </c>
      <c r="AM143" s="51" t="str">
        <f t="shared" si="215"/>
        <v>OK</v>
      </c>
      <c r="AN143" s="199" t="s">
        <v>954</v>
      </c>
      <c r="AO143" s="199" t="s">
        <v>98</v>
      </c>
      <c r="AP143" s="1" t="str">
        <f t="shared" si="216"/>
        <v>CUMPLIDA</v>
      </c>
      <c r="AQ143" s="131"/>
      <c r="AR143" s="174"/>
      <c r="AS143" s="174"/>
      <c r="AT143" s="174"/>
      <c r="AU143" s="174"/>
      <c r="AV143" s="174"/>
      <c r="AW143" s="174"/>
      <c r="AX143" s="174"/>
      <c r="AY143" s="174"/>
      <c r="AZ143" s="174"/>
      <c r="BA143" s="174"/>
      <c r="BB143" s="174"/>
      <c r="BC143" s="174"/>
      <c r="BD143" s="174"/>
      <c r="BE143" s="174"/>
      <c r="BF143" s="174"/>
      <c r="BG143" s="174"/>
      <c r="BH143" s="174"/>
      <c r="BI143" s="174"/>
      <c r="BJ143" s="174"/>
      <c r="BK143" s="174"/>
      <c r="BL143" s="174"/>
      <c r="BM143" s="174"/>
      <c r="BN143" s="174"/>
      <c r="BO143" s="174"/>
      <c r="BP143" s="174"/>
      <c r="BQ143" s="174"/>
      <c r="BR143" s="174"/>
      <c r="BS143" s="174" t="str">
        <f t="shared" si="209"/>
        <v>CERRADO</v>
      </c>
    </row>
    <row r="144" spans="1:71" ht="22.5" customHeight="1">
      <c r="A144" s="176"/>
      <c r="B144" s="287"/>
      <c r="C144" s="288" t="s">
        <v>82</v>
      </c>
      <c r="D144" s="289"/>
      <c r="E144" s="359"/>
      <c r="F144" s="287" t="s">
        <v>938</v>
      </c>
      <c r="G144" s="360"/>
      <c r="H144" s="362"/>
      <c r="I144" s="360"/>
      <c r="J144" s="367"/>
      <c r="K144" s="286" t="s">
        <v>969</v>
      </c>
      <c r="L144" s="289"/>
      <c r="M144" s="289">
        <v>1</v>
      </c>
      <c r="N144" s="361"/>
      <c r="O144" s="357"/>
      <c r="P144" s="357"/>
      <c r="Q144" s="357"/>
      <c r="R144" s="357"/>
      <c r="S144" s="357"/>
      <c r="T144" s="172">
        <v>1</v>
      </c>
      <c r="U144" s="356"/>
      <c r="V144" s="287">
        <v>44326</v>
      </c>
      <c r="W144" s="287">
        <v>44392</v>
      </c>
      <c r="Y144" s="173">
        <v>44377</v>
      </c>
      <c r="Z144" s="200"/>
      <c r="AA144" s="174">
        <v>0</v>
      </c>
      <c r="AB144" s="49">
        <f t="shared" si="208"/>
        <v>0</v>
      </c>
      <c r="AC144" s="50">
        <f t="shared" si="201"/>
        <v>0</v>
      </c>
      <c r="AD144" s="51" t="str">
        <f t="shared" si="202"/>
        <v>ALERTA</v>
      </c>
      <c r="AE144" s="196" t="s">
        <v>942</v>
      </c>
      <c r="AF144" s="199" t="s">
        <v>760</v>
      </c>
      <c r="AG144" s="175" t="str">
        <f t="shared" si="203"/>
        <v>ATENCIÓN</v>
      </c>
      <c r="AH144" s="173">
        <v>44462</v>
      </c>
      <c r="AI144" s="307" t="s">
        <v>970</v>
      </c>
      <c r="AJ144" s="174">
        <v>1</v>
      </c>
      <c r="AK144" s="49">
        <f t="shared" si="213"/>
        <v>1</v>
      </c>
      <c r="AL144" s="50">
        <f t="shared" si="214"/>
        <v>1</v>
      </c>
      <c r="AM144" s="51" t="str">
        <f t="shared" si="215"/>
        <v>OK</v>
      </c>
      <c r="AN144" s="199" t="s">
        <v>954</v>
      </c>
      <c r="AO144" s="199" t="s">
        <v>98</v>
      </c>
      <c r="AP144" s="1" t="str">
        <f t="shared" si="216"/>
        <v>CUMPLIDA</v>
      </c>
      <c r="AQ144" s="131"/>
      <c r="AR144" s="174"/>
      <c r="AS144" s="174"/>
      <c r="AT144" s="174"/>
      <c r="AU144" s="174"/>
      <c r="AV144" s="174"/>
      <c r="AW144" s="174"/>
      <c r="AX144" s="174"/>
      <c r="AY144" s="174"/>
      <c r="AZ144" s="174"/>
      <c r="BA144" s="174"/>
      <c r="BB144" s="174"/>
      <c r="BC144" s="174"/>
      <c r="BD144" s="174"/>
      <c r="BE144" s="174"/>
      <c r="BF144" s="174"/>
      <c r="BG144" s="174"/>
      <c r="BH144" s="174"/>
      <c r="BI144" s="174"/>
      <c r="BJ144" s="174"/>
      <c r="BK144" s="174"/>
      <c r="BL144" s="174"/>
      <c r="BM144" s="174"/>
      <c r="BN144" s="174"/>
      <c r="BO144" s="174"/>
      <c r="BP144" s="174"/>
      <c r="BQ144" s="174"/>
      <c r="BR144" s="174"/>
      <c r="BS144" s="174" t="str">
        <f t="shared" si="209"/>
        <v>CERRADO</v>
      </c>
    </row>
    <row r="145" spans="1:71" ht="27" customHeight="1">
      <c r="A145" s="176"/>
      <c r="B145" s="287"/>
      <c r="C145" s="288" t="s">
        <v>82</v>
      </c>
      <c r="D145" s="289"/>
      <c r="E145" s="359"/>
      <c r="F145" s="287" t="s">
        <v>938</v>
      </c>
      <c r="G145" s="360"/>
      <c r="H145" s="362"/>
      <c r="I145" s="360"/>
      <c r="J145" s="367"/>
      <c r="K145" s="286" t="s">
        <v>971</v>
      </c>
      <c r="L145" s="289"/>
      <c r="M145" s="289">
        <v>1</v>
      </c>
      <c r="N145" s="361"/>
      <c r="O145" s="357"/>
      <c r="P145" s="357"/>
      <c r="Q145" s="357"/>
      <c r="R145" s="357"/>
      <c r="S145" s="357"/>
      <c r="T145" s="172">
        <v>1</v>
      </c>
      <c r="U145" s="356"/>
      <c r="V145" s="287">
        <v>44326</v>
      </c>
      <c r="W145" s="287">
        <v>44392</v>
      </c>
      <c r="Y145" s="173">
        <v>44377</v>
      </c>
      <c r="Z145" s="198" t="s">
        <v>972</v>
      </c>
      <c r="AA145" s="174">
        <v>0.02</v>
      </c>
      <c r="AB145" s="49">
        <f t="shared" si="208"/>
        <v>0.02</v>
      </c>
      <c r="AC145" s="50">
        <f t="shared" si="201"/>
        <v>0.02</v>
      </c>
      <c r="AD145" s="51" t="str">
        <f t="shared" si="202"/>
        <v>ALERTA</v>
      </c>
      <c r="AE145" s="48"/>
      <c r="AF145" s="199" t="s">
        <v>760</v>
      </c>
      <c r="AG145" s="175" t="str">
        <f t="shared" si="203"/>
        <v>ATENCIÓN</v>
      </c>
      <c r="AH145" s="173">
        <v>44462</v>
      </c>
      <c r="AI145" s="198" t="s">
        <v>973</v>
      </c>
      <c r="AJ145" s="174">
        <v>1</v>
      </c>
      <c r="AK145" s="49">
        <f t="shared" si="213"/>
        <v>1</v>
      </c>
      <c r="AL145" s="50">
        <f t="shared" si="214"/>
        <v>1</v>
      </c>
      <c r="AM145" s="51" t="str">
        <f t="shared" si="215"/>
        <v>OK</v>
      </c>
      <c r="AN145" s="199" t="s">
        <v>954</v>
      </c>
      <c r="AO145" s="199" t="s">
        <v>98</v>
      </c>
      <c r="AP145" s="1" t="str">
        <f t="shared" si="216"/>
        <v>CUMPLIDA</v>
      </c>
      <c r="AQ145" s="131"/>
      <c r="AR145" s="174"/>
      <c r="AS145" s="174"/>
      <c r="AT145" s="174"/>
      <c r="AU145" s="174"/>
      <c r="AV145" s="174"/>
      <c r="AW145" s="174"/>
      <c r="AX145" s="174"/>
      <c r="AY145" s="174"/>
      <c r="AZ145" s="174"/>
      <c r="BA145" s="174"/>
      <c r="BB145" s="174"/>
      <c r="BC145" s="174"/>
      <c r="BD145" s="174"/>
      <c r="BE145" s="174"/>
      <c r="BF145" s="174"/>
      <c r="BG145" s="174"/>
      <c r="BH145" s="174"/>
      <c r="BI145" s="174"/>
      <c r="BJ145" s="174"/>
      <c r="BK145" s="174"/>
      <c r="BL145" s="174"/>
      <c r="BM145" s="174"/>
      <c r="BN145" s="174"/>
      <c r="BO145" s="174"/>
      <c r="BP145" s="174"/>
      <c r="BQ145" s="174"/>
      <c r="BR145" s="174"/>
      <c r="BS145" s="174" t="str">
        <f t="shared" si="209"/>
        <v>CERRADO</v>
      </c>
    </row>
    <row r="146" spans="1:71" ht="38.25" customHeight="1">
      <c r="A146" s="176"/>
      <c r="B146" s="289"/>
      <c r="C146" s="288" t="s">
        <v>82</v>
      </c>
      <c r="D146" s="289"/>
      <c r="E146" s="359"/>
      <c r="F146" s="287" t="s">
        <v>938</v>
      </c>
      <c r="G146" s="360" t="s">
        <v>974</v>
      </c>
      <c r="H146" s="362" t="s">
        <v>789</v>
      </c>
      <c r="I146" s="360" t="s">
        <v>975</v>
      </c>
      <c r="J146" s="360" t="s">
        <v>976</v>
      </c>
      <c r="K146" s="283" t="s">
        <v>977</v>
      </c>
      <c r="L146" s="289"/>
      <c r="M146" s="289">
        <v>1</v>
      </c>
      <c r="N146" s="361" t="s">
        <v>89</v>
      </c>
      <c r="O146" s="357" t="s">
        <v>751</v>
      </c>
      <c r="P146" s="357" t="s">
        <v>774</v>
      </c>
      <c r="Q146" s="357" t="s">
        <v>704</v>
      </c>
      <c r="R146" s="357" t="s">
        <v>869</v>
      </c>
      <c r="S146" s="358" t="s">
        <v>978</v>
      </c>
      <c r="T146" s="172">
        <v>1</v>
      </c>
      <c r="U146" s="356" t="s">
        <v>871</v>
      </c>
      <c r="V146" s="287">
        <v>44326</v>
      </c>
      <c r="W146" s="287">
        <v>44392</v>
      </c>
      <c r="Y146" s="173">
        <v>44377</v>
      </c>
      <c r="Z146" s="197" t="s">
        <v>979</v>
      </c>
      <c r="AA146" s="174">
        <v>0.02</v>
      </c>
      <c r="AB146" s="49">
        <f t="shared" si="208"/>
        <v>0.02</v>
      </c>
      <c r="AC146" s="50">
        <f t="shared" si="201"/>
        <v>0.02</v>
      </c>
      <c r="AD146" s="51" t="str">
        <f t="shared" si="202"/>
        <v>ALERTA</v>
      </c>
      <c r="AE146" s="48"/>
      <c r="AF146" s="199" t="s">
        <v>760</v>
      </c>
      <c r="AG146" s="175" t="str">
        <f t="shared" ref="AG146:AG147" si="217">IF(AC146=100%,IF(AC146&gt;25%,"CUMPLIDA","PENDIENTE"),IF(AC146&lt;25%,"ATENCIÓN","PENDIENTE"))</f>
        <v>ATENCIÓN</v>
      </c>
      <c r="AH146" s="173">
        <v>44469</v>
      </c>
      <c r="AI146" s="200" t="s">
        <v>980</v>
      </c>
      <c r="AJ146" s="174">
        <v>1</v>
      </c>
      <c r="AK146" s="49">
        <f t="shared" ref="AK146:AK147" si="218">(IF(AJ146="","",IF(OR($M146=0,$M146="",$AG146=""),"",AJ146/$M146)))</f>
        <v>1</v>
      </c>
      <c r="AL146" s="305">
        <f t="shared" si="214"/>
        <v>1</v>
      </c>
      <c r="AM146" s="306" t="str">
        <f t="shared" si="215"/>
        <v>OK</v>
      </c>
      <c r="AN146" s="199" t="s">
        <v>981</v>
      </c>
      <c r="AO146" s="199" t="s">
        <v>945</v>
      </c>
      <c r="AP146" s="1" t="str">
        <f t="shared" ref="AP146:AP147" si="219">IF(AL146=100%,IF(AL146&gt;50%,"CUMPLIDA","PENDIENTE"),IF(AL146&lt;100%,"INCUMPLIDA","PENDIENTE"))</f>
        <v>CUMPLIDA</v>
      </c>
      <c r="AQ146" s="131"/>
      <c r="AR146" s="174"/>
      <c r="AS146" s="174"/>
      <c r="AT146" s="174"/>
      <c r="AU146" s="174"/>
      <c r="AV146" s="174"/>
      <c r="AW146" s="174"/>
      <c r="AX146" s="174"/>
      <c r="AY146" s="174"/>
      <c r="AZ146" s="174"/>
      <c r="BA146" s="174"/>
      <c r="BB146" s="174"/>
      <c r="BC146" s="174"/>
      <c r="BD146" s="174"/>
      <c r="BE146" s="174"/>
      <c r="BF146" s="174"/>
      <c r="BG146" s="174"/>
      <c r="BH146" s="174"/>
      <c r="BI146" s="174"/>
      <c r="BJ146" s="174"/>
      <c r="BK146" s="174"/>
      <c r="BL146" s="174"/>
      <c r="BM146" s="174"/>
      <c r="BN146" s="174"/>
      <c r="BO146" s="174"/>
      <c r="BP146" s="174"/>
      <c r="BQ146" s="174"/>
      <c r="BR146" s="174"/>
      <c r="BS146" s="174" t="str">
        <f t="shared" si="209"/>
        <v>CERRADO</v>
      </c>
    </row>
    <row r="147" spans="1:71" ht="20.25" customHeight="1">
      <c r="A147" s="176"/>
      <c r="B147" s="289"/>
      <c r="C147" s="288" t="s">
        <v>82</v>
      </c>
      <c r="D147" s="289"/>
      <c r="E147" s="359"/>
      <c r="F147" s="287" t="s">
        <v>938</v>
      </c>
      <c r="G147" s="360"/>
      <c r="H147" s="362"/>
      <c r="I147" s="360"/>
      <c r="J147" s="360"/>
      <c r="K147" s="283" t="s">
        <v>982</v>
      </c>
      <c r="L147" s="289"/>
      <c r="M147" s="289">
        <v>1</v>
      </c>
      <c r="N147" s="361"/>
      <c r="O147" s="357"/>
      <c r="P147" s="357"/>
      <c r="Q147" s="357"/>
      <c r="R147" s="357"/>
      <c r="S147" s="358"/>
      <c r="T147" s="172">
        <v>1</v>
      </c>
      <c r="U147" s="356"/>
      <c r="V147" s="287">
        <v>44326</v>
      </c>
      <c r="W147" s="287">
        <v>44392</v>
      </c>
      <c r="Y147" s="173">
        <v>44377</v>
      </c>
      <c r="Z147" s="197" t="s">
        <v>983</v>
      </c>
      <c r="AA147" s="174">
        <v>0.02</v>
      </c>
      <c r="AB147" s="49">
        <f t="shared" si="208"/>
        <v>0.02</v>
      </c>
      <c r="AC147" s="50">
        <f t="shared" si="201"/>
        <v>0.02</v>
      </c>
      <c r="AD147" s="51" t="str">
        <f t="shared" si="202"/>
        <v>ALERTA</v>
      </c>
      <c r="AE147" s="48"/>
      <c r="AF147" s="199" t="s">
        <v>760</v>
      </c>
      <c r="AG147" s="175" t="str">
        <f t="shared" si="217"/>
        <v>ATENCIÓN</v>
      </c>
      <c r="AH147" s="173">
        <v>44469</v>
      </c>
      <c r="AI147" s="200" t="s">
        <v>984</v>
      </c>
      <c r="AJ147" s="174">
        <v>1</v>
      </c>
      <c r="AK147" s="49">
        <f t="shared" si="218"/>
        <v>1</v>
      </c>
      <c r="AL147" s="305">
        <f t="shared" si="214"/>
        <v>1</v>
      </c>
      <c r="AM147" s="306" t="str">
        <f t="shared" si="215"/>
        <v>OK</v>
      </c>
      <c r="AN147" s="199" t="s">
        <v>981</v>
      </c>
      <c r="AO147" s="199" t="s">
        <v>945</v>
      </c>
      <c r="AP147" s="1" t="str">
        <f t="shared" si="219"/>
        <v>CUMPLIDA</v>
      </c>
      <c r="AQ147" s="131"/>
      <c r="AR147" s="174"/>
      <c r="AS147" s="174"/>
      <c r="AT147" s="174"/>
      <c r="AU147" s="174"/>
      <c r="AV147" s="174"/>
      <c r="AW147" s="174"/>
      <c r="AX147" s="174"/>
      <c r="AY147" s="174"/>
      <c r="AZ147" s="174"/>
      <c r="BA147" s="174"/>
      <c r="BB147" s="174"/>
      <c r="BC147" s="174"/>
      <c r="BD147" s="174"/>
      <c r="BE147" s="174"/>
      <c r="BF147" s="174"/>
      <c r="BG147" s="174"/>
      <c r="BH147" s="174"/>
      <c r="BI147" s="174"/>
      <c r="BJ147" s="174"/>
      <c r="BK147" s="174"/>
      <c r="BL147" s="174"/>
      <c r="BM147" s="174"/>
      <c r="BN147" s="174"/>
      <c r="BO147" s="174"/>
      <c r="BP147" s="174"/>
      <c r="BQ147" s="174"/>
      <c r="BR147" s="174"/>
      <c r="BS147" s="174" t="str">
        <f t="shared" si="209"/>
        <v>CERRADO</v>
      </c>
    </row>
  </sheetData>
  <autoFilter ref="A3:BU147" xr:uid="{00000000-0009-0000-0000-000000000000}">
    <filterColumn colId="15">
      <filters>
        <filter val="Unidad de Loterias"/>
      </filters>
    </filterColumn>
  </autoFilter>
  <mergeCells count="241">
    <mergeCell ref="BI1:BQ1"/>
    <mergeCell ref="BI2:BI3"/>
    <mergeCell ref="BJ2:BJ3"/>
    <mergeCell ref="BK2:BK3"/>
    <mergeCell ref="BL2:BL3"/>
    <mergeCell ref="BM2:BM3"/>
    <mergeCell ref="BN2:BN3"/>
    <mergeCell ref="BO2:BO3"/>
    <mergeCell ref="BP2:BP3"/>
    <mergeCell ref="BQ2:BQ3"/>
    <mergeCell ref="J146:J147"/>
    <mergeCell ref="G146:G147"/>
    <mergeCell ref="H146:H147"/>
    <mergeCell ref="I127:I129"/>
    <mergeCell ref="J127:J129"/>
    <mergeCell ref="I130:I131"/>
    <mergeCell ref="J130:J131"/>
    <mergeCell ref="I132:I134"/>
    <mergeCell ref="J132:J134"/>
    <mergeCell ref="I135:I137"/>
    <mergeCell ref="J135:J137"/>
    <mergeCell ref="G127:G129"/>
    <mergeCell ref="G130:G131"/>
    <mergeCell ref="G132:G134"/>
    <mergeCell ref="G135:G137"/>
    <mergeCell ref="J138:J139"/>
    <mergeCell ref="G140:G141"/>
    <mergeCell ref="H140:H141"/>
    <mergeCell ref="I140:I141"/>
    <mergeCell ref="I143:I145"/>
    <mergeCell ref="G13:G15"/>
    <mergeCell ref="G17:G18"/>
    <mergeCell ref="G19:G21"/>
    <mergeCell ref="G22:G25"/>
    <mergeCell ref="E11:E30"/>
    <mergeCell ref="I93:I96"/>
    <mergeCell ref="J93:J96"/>
    <mergeCell ref="I97:I99"/>
    <mergeCell ref="J97:J99"/>
    <mergeCell ref="J22:J25"/>
    <mergeCell ref="I26:I27"/>
    <mergeCell ref="J26:J27"/>
    <mergeCell ref="I28:I29"/>
    <mergeCell ref="J28:J29"/>
    <mergeCell ref="G26:G29"/>
    <mergeCell ref="I13:I15"/>
    <mergeCell ref="J13:J15"/>
    <mergeCell ref="I17:I18"/>
    <mergeCell ref="J17:J18"/>
    <mergeCell ref="I19:I21"/>
    <mergeCell ref="J19:J21"/>
    <mergeCell ref="I22:I25"/>
    <mergeCell ref="G93:G96"/>
    <mergeCell ref="G97:G99"/>
    <mergeCell ref="Z77:Z83"/>
    <mergeCell ref="Z31:Z33"/>
    <mergeCell ref="Z41:Z49"/>
    <mergeCell ref="Z50:Z54"/>
    <mergeCell ref="Z56:Z59"/>
    <mergeCell ref="Z60:Z73"/>
    <mergeCell ref="Z74:Z76"/>
    <mergeCell ref="Z36:Z37"/>
    <mergeCell ref="Z38:Z40"/>
    <mergeCell ref="E115:E118"/>
    <mergeCell ref="E88:E92"/>
    <mergeCell ref="E109:E114"/>
    <mergeCell ref="J77:J83"/>
    <mergeCell ref="K77:K83"/>
    <mergeCell ref="L77:L83"/>
    <mergeCell ref="U77:U83"/>
    <mergeCell ref="V77:V83"/>
    <mergeCell ref="W77:W83"/>
    <mergeCell ref="I100:I101"/>
    <mergeCell ref="J100:J101"/>
    <mergeCell ref="I106:I108"/>
    <mergeCell ref="J106:J108"/>
    <mergeCell ref="G100:G101"/>
    <mergeCell ref="G106:G108"/>
    <mergeCell ref="E93:E108"/>
    <mergeCell ref="G102:G103"/>
    <mergeCell ref="I102:I103"/>
    <mergeCell ref="J102:J103"/>
    <mergeCell ref="J60:J73"/>
    <mergeCell ref="K60:K73"/>
    <mergeCell ref="L60:L73"/>
    <mergeCell ref="M60:M64"/>
    <mergeCell ref="U60:U73"/>
    <mergeCell ref="M50:M54"/>
    <mergeCell ref="U50:U54"/>
    <mergeCell ref="X77:X83"/>
    <mergeCell ref="E85:E87"/>
    <mergeCell ref="V60:V73"/>
    <mergeCell ref="W60:W73"/>
    <mergeCell ref="X60:X73"/>
    <mergeCell ref="J74:J76"/>
    <mergeCell ref="K74:K76"/>
    <mergeCell ref="L74:L76"/>
    <mergeCell ref="M74:M76"/>
    <mergeCell ref="U74:U76"/>
    <mergeCell ref="V74:V76"/>
    <mergeCell ref="W74:W76"/>
    <mergeCell ref="X74:X76"/>
    <mergeCell ref="W42:W49"/>
    <mergeCell ref="X42:X49"/>
    <mergeCell ref="U39:U40"/>
    <mergeCell ref="J41:J49"/>
    <mergeCell ref="K41:K49"/>
    <mergeCell ref="L41:L49"/>
    <mergeCell ref="U42:U49"/>
    <mergeCell ref="M56:M59"/>
    <mergeCell ref="U56:U59"/>
    <mergeCell ref="U31:U33"/>
    <mergeCell ref="V31:V33"/>
    <mergeCell ref="W31:W33"/>
    <mergeCell ref="X31:X33"/>
    <mergeCell ref="E31:E84"/>
    <mergeCell ref="J31:J33"/>
    <mergeCell ref="K31:K33"/>
    <mergeCell ref="L31:L33"/>
    <mergeCell ref="J36:J37"/>
    <mergeCell ref="K36:K37"/>
    <mergeCell ref="L36:L37"/>
    <mergeCell ref="J38:J40"/>
    <mergeCell ref="K38:K40"/>
    <mergeCell ref="L38:L40"/>
    <mergeCell ref="J50:J54"/>
    <mergeCell ref="K50:K54"/>
    <mergeCell ref="L50:L54"/>
    <mergeCell ref="J56:J59"/>
    <mergeCell ref="K56:K59"/>
    <mergeCell ref="L56:L59"/>
    <mergeCell ref="V50:V54"/>
    <mergeCell ref="W50:W54"/>
    <mergeCell ref="X50:X54"/>
    <mergeCell ref="V42:V49"/>
    <mergeCell ref="E5:E6"/>
    <mergeCell ref="V2:V3"/>
    <mergeCell ref="W2:W3"/>
    <mergeCell ref="Y2:Y3"/>
    <mergeCell ref="Z2:Z3"/>
    <mergeCell ref="AA2:AA3"/>
    <mergeCell ref="AB2:AB3"/>
    <mergeCell ref="AC2:AC3"/>
    <mergeCell ref="J1:W1"/>
    <mergeCell ref="Y1:AG1"/>
    <mergeCell ref="F2:F3"/>
    <mergeCell ref="G2:G3"/>
    <mergeCell ref="H2:H3"/>
    <mergeCell ref="I2:I3"/>
    <mergeCell ref="A1:I1"/>
    <mergeCell ref="A2:A3"/>
    <mergeCell ref="B2:B3"/>
    <mergeCell ref="C2:C3"/>
    <mergeCell ref="D2:D3"/>
    <mergeCell ref="E2:E3"/>
    <mergeCell ref="U2:U3"/>
    <mergeCell ref="AE2:AE3"/>
    <mergeCell ref="AF2:AF3"/>
    <mergeCell ref="J2:J3"/>
    <mergeCell ref="AH1:AP1"/>
    <mergeCell ref="AQ1:AY1"/>
    <mergeCell ref="AZ1:BH1"/>
    <mergeCell ref="AQ2:AQ3"/>
    <mergeCell ref="AR2:AR3"/>
    <mergeCell ref="AS2:AS3"/>
    <mergeCell ref="AT2:AT3"/>
    <mergeCell ref="AU2:AU3"/>
    <mergeCell ref="AV2:AV3"/>
    <mergeCell ref="AW2:AW3"/>
    <mergeCell ref="AX2:AX3"/>
    <mergeCell ref="BD2:BD3"/>
    <mergeCell ref="BE2:BE3"/>
    <mergeCell ref="BF2:BF3"/>
    <mergeCell ref="BG2:BG3"/>
    <mergeCell ref="AH2:AH3"/>
    <mergeCell ref="AI2:AI3"/>
    <mergeCell ref="AJ2:AJ3"/>
    <mergeCell ref="AK2:AK3"/>
    <mergeCell ref="AL2:AL3"/>
    <mergeCell ref="AM2:AM3"/>
    <mergeCell ref="AN2:AN3"/>
    <mergeCell ref="AO2:AO3"/>
    <mergeCell ref="BC2:BC3"/>
    <mergeCell ref="BB2:BB3"/>
    <mergeCell ref="BA2:BA3"/>
    <mergeCell ref="BU2:BU4"/>
    <mergeCell ref="BH2:BH3"/>
    <mergeCell ref="BR2:BR3"/>
    <mergeCell ref="BS2:BS3"/>
    <mergeCell ref="BT2:BT3"/>
    <mergeCell ref="AZ2:AZ3"/>
    <mergeCell ref="J140:J141"/>
    <mergeCell ref="U138:U139"/>
    <mergeCell ref="U140:U141"/>
    <mergeCell ref="K2:M2"/>
    <mergeCell ref="N2:N3"/>
    <mergeCell ref="O2:O3"/>
    <mergeCell ref="P2:P3"/>
    <mergeCell ref="Q2:Q3"/>
    <mergeCell ref="AD2:AD3"/>
    <mergeCell ref="R2:R3"/>
    <mergeCell ref="S2:S3"/>
    <mergeCell ref="T2:T3"/>
    <mergeCell ref="U36:U37"/>
    <mergeCell ref="V36:V37"/>
    <mergeCell ref="W36:W37"/>
    <mergeCell ref="X36:X37"/>
    <mergeCell ref="P143:P145"/>
    <mergeCell ref="Q143:Q145"/>
    <mergeCell ref="R143:R145"/>
    <mergeCell ref="E119:E126"/>
    <mergeCell ref="G122:G125"/>
    <mergeCell ref="E127:E137"/>
    <mergeCell ref="G138:G139"/>
    <mergeCell ref="H138:H139"/>
    <mergeCell ref="I138:I139"/>
    <mergeCell ref="J143:J145"/>
    <mergeCell ref="U143:U145"/>
    <mergeCell ref="U146:U147"/>
    <mergeCell ref="S143:S145"/>
    <mergeCell ref="S146:S147"/>
    <mergeCell ref="S140:S141"/>
    <mergeCell ref="E138:E147"/>
    <mergeCell ref="S138:S139"/>
    <mergeCell ref="R146:R147"/>
    <mergeCell ref="N138:N139"/>
    <mergeCell ref="R138:R139"/>
    <mergeCell ref="I146:I147"/>
    <mergeCell ref="N146:N147"/>
    <mergeCell ref="O146:O147"/>
    <mergeCell ref="P146:P147"/>
    <mergeCell ref="Q146:Q147"/>
    <mergeCell ref="G143:G145"/>
    <mergeCell ref="H143:H145"/>
    <mergeCell ref="N140:N141"/>
    <mergeCell ref="O140:O141"/>
    <mergeCell ref="P140:P141"/>
    <mergeCell ref="Q140:Q141"/>
    <mergeCell ref="R140:R141"/>
    <mergeCell ref="N143:N145"/>
    <mergeCell ref="O143:O145"/>
  </mergeCells>
  <conditionalFormatting sqref="AM10 AD5:AD10 AM88:AM118 BE9:BE35 AD138:AD147 AD119:AD126 AD31:AD92 AM31:AM84 AV119 BE93 BE109:BE137">
    <cfRule type="containsText" dxfId="528" priority="1066" stopIfTrue="1" operator="containsText" text="EN TERMINO">
      <formula>NOT(ISERROR(SEARCH("EN TERMINO",AD5)))</formula>
    </cfRule>
    <cfRule type="containsText" priority="1067" operator="containsText" text="AMARILLO">
      <formula>NOT(ISERROR(SEARCH("AMARILLO",AD5)))</formula>
    </cfRule>
    <cfRule type="containsText" dxfId="527" priority="1068" stopIfTrue="1" operator="containsText" text="ALERTA">
      <formula>NOT(ISERROR(SEARCH("ALERTA",AD5)))</formula>
    </cfRule>
    <cfRule type="containsText" dxfId="526" priority="1069" stopIfTrue="1" operator="containsText" text="OK">
      <formula>NOT(ISERROR(SEARCH("OK",AD5)))</formula>
    </cfRule>
  </conditionalFormatting>
  <conditionalFormatting sqref="AP10 AP88:AP118 AG5:AG10 AG31:AG92 AG138:AG147 AG109:AG126 BH5 AP31:AP84 BG11:BG30 AY119 AY122:AY126 BH31:BH84 BH109:BH125 BG94:BG108 BH93 BH127:BH137">
    <cfRule type="containsText" dxfId="525" priority="806" stopIfTrue="1" operator="containsText" text="CUMPLIDA">
      <formula>NOT(ISERROR(SEARCH("CUMPLIDA",AG5)))</formula>
    </cfRule>
  </conditionalFormatting>
  <conditionalFormatting sqref="AP10 AP88:AP118 AG5:AG10 AG31:AG92 AG138:AG147 AG109:AG126 BH5 AP31:AP84 BG11:BG30 AY119 AY122:AY126 BH31:BH84 BH109:BH125 BG94:BG108 BH93 BH127:BH137">
    <cfRule type="containsText" dxfId="524" priority="805" stopIfTrue="1" operator="containsText" text="INCUMPLIDA">
      <formula>NOT(ISERROR(SEARCH("INCUMPLIDA",AG5)))</formula>
    </cfRule>
  </conditionalFormatting>
  <conditionalFormatting sqref="AP10 AP88:AP118 AG5:AG10 AG31:AG92 AG138:AG147 AG109:AG126 BH5 AP31:AP84 BG11:BG30 AY119 AY122:AY126 BH31:BH84 BH109:BH125 BG94:BG108 BH93 BH127:BH137">
    <cfRule type="containsText" dxfId="523" priority="804" stopIfTrue="1" operator="containsText" text="PENDIENTE">
      <formula>NOT(ISERROR(SEARCH("PENDIENTE",AG5)))</formula>
    </cfRule>
  </conditionalFormatting>
  <conditionalFormatting sqref="BR9:BR137 AZ5 AZ8 BS5:BS147">
    <cfRule type="containsText" dxfId="522" priority="775" operator="containsText" text="cerrada">
      <formula>NOT(ISERROR(SEARCH("cerrada",AZ5)))</formula>
    </cfRule>
    <cfRule type="containsText" dxfId="521" priority="776" operator="containsText" text="cerrado">
      <formula>NOT(ISERROR(SEARCH("cerrado",AZ5)))</formula>
    </cfRule>
    <cfRule type="containsText" dxfId="520" priority="777" operator="containsText" text="Abierto">
      <formula>NOT(ISERROR(SEARCH("Abierto",AZ5)))</formula>
    </cfRule>
  </conditionalFormatting>
  <conditionalFormatting sqref="AD119:AD126">
    <cfRule type="containsText" dxfId="519" priority="769" stopIfTrue="1" operator="containsText" text="EN TERMINO">
      <formula>NOT(ISERROR(SEARCH("EN TERMINO",AD119)))</formula>
    </cfRule>
    <cfRule type="containsText" priority="770" operator="containsText" text="AMARILLO">
      <formula>NOT(ISERROR(SEARCH("AMARILLO",AD119)))</formula>
    </cfRule>
    <cfRule type="containsText" dxfId="518" priority="771" stopIfTrue="1" operator="containsText" text="ALERTA">
      <formula>NOT(ISERROR(SEARCH("ALERTA",AD119)))</formula>
    </cfRule>
    <cfRule type="containsText" dxfId="517" priority="772" stopIfTrue="1" operator="containsText" text="OK">
      <formula>NOT(ISERROR(SEARCH("OK",AD119)))</formula>
    </cfRule>
  </conditionalFormatting>
  <conditionalFormatting sqref="AG10 AG31:AG92 AG109:AG126">
    <cfRule type="containsText" dxfId="516" priority="765" operator="containsText" text="PENDIENTE">
      <formula>NOT(ISERROR(SEARCH("PENDIENTE",AG10)))</formula>
    </cfRule>
  </conditionalFormatting>
  <conditionalFormatting sqref="AD115:AD118">
    <cfRule type="containsText" dxfId="515" priority="744" stopIfTrue="1" operator="containsText" text="EN TERMINO">
      <formula>NOT(ISERROR(SEARCH("EN TERMINO",AD115)))</formula>
    </cfRule>
    <cfRule type="containsText" priority="745" operator="containsText" text="AMARILLO">
      <formula>NOT(ISERROR(SEARCH("AMARILLO",AD115)))</formula>
    </cfRule>
    <cfRule type="containsText" dxfId="514" priority="746" stopIfTrue="1" operator="containsText" text="ALERTA">
      <formula>NOT(ISERROR(SEARCH("ALERTA",AD115)))</formula>
    </cfRule>
    <cfRule type="containsText" dxfId="513" priority="747" stopIfTrue="1" operator="containsText" text="OK">
      <formula>NOT(ISERROR(SEARCH("OK",AD115)))</formula>
    </cfRule>
  </conditionalFormatting>
  <conditionalFormatting sqref="AG49:AG84">
    <cfRule type="containsText" dxfId="512" priority="711" operator="containsText" text="Cumplida">
      <formula>NOT(ISERROR(SEARCH("Cumplida",AG49)))</formula>
    </cfRule>
    <cfRule type="containsText" dxfId="511" priority="712" operator="containsText" text="Pendiente">
      <formula>NOT(ISERROR(SEARCH("Pendiente",AG49)))</formula>
    </cfRule>
    <cfRule type="containsText" dxfId="510" priority="713" operator="containsText" text="Cumplida">
      <formula>NOT(ISERROR(SEARCH("Cumplida",AG49)))</formula>
    </cfRule>
  </conditionalFormatting>
  <conditionalFormatting sqref="AG41 AG43">
    <cfRule type="containsText" dxfId="509" priority="708" operator="containsText" text="PENDIENTE">
      <formula>NOT(ISERROR(SEARCH("PENDIENTE",AG41)))</formula>
    </cfRule>
  </conditionalFormatting>
  <conditionalFormatting sqref="AD109:AD114">
    <cfRule type="containsText" dxfId="508" priority="688" stopIfTrue="1" operator="containsText" text="EN TERMINO">
      <formula>NOT(ISERROR(SEARCH("EN TERMINO",AD109)))</formula>
    </cfRule>
    <cfRule type="containsText" priority="689" operator="containsText" text="AMARILLO">
      <formula>NOT(ISERROR(SEARCH("AMARILLO",AD109)))</formula>
    </cfRule>
    <cfRule type="containsText" dxfId="507" priority="690" stopIfTrue="1" operator="containsText" text="ALERTA">
      <formula>NOT(ISERROR(SEARCH("ALERTA",AD109)))</formula>
    </cfRule>
    <cfRule type="containsText" dxfId="506" priority="691" stopIfTrue="1" operator="containsText" text="OK">
      <formula>NOT(ISERROR(SEARCH("OK",AD109)))</formula>
    </cfRule>
  </conditionalFormatting>
  <conditionalFormatting sqref="AM5">
    <cfRule type="containsText" dxfId="505" priority="669" stopIfTrue="1" operator="containsText" text="EN TERMINO">
      <formula>NOT(ISERROR(SEARCH("EN TERMINO",AM5)))</formula>
    </cfRule>
    <cfRule type="containsText" priority="670" operator="containsText" text="AMARILLO">
      <formula>NOT(ISERROR(SEARCH("AMARILLO",AM5)))</formula>
    </cfRule>
    <cfRule type="containsText" dxfId="504" priority="671" stopIfTrue="1" operator="containsText" text="ALERTA">
      <formula>NOT(ISERROR(SEARCH("ALERTA",AM5)))</formula>
    </cfRule>
    <cfRule type="containsText" dxfId="503" priority="672" stopIfTrue="1" operator="containsText" text="OK">
      <formula>NOT(ISERROR(SEARCH("OK",AM5)))</formula>
    </cfRule>
  </conditionalFormatting>
  <conditionalFormatting sqref="AP5">
    <cfRule type="containsText" dxfId="502" priority="665" operator="containsText" text="ATENCIÓN">
      <formula>NOT(ISERROR(SEARCH("ATENCIÓN",AP5)))</formula>
    </cfRule>
    <cfRule type="containsText" dxfId="501" priority="668" stopIfTrue="1" operator="containsText" text="CUMPLIDA">
      <formula>NOT(ISERROR(SEARCH("CUMPLIDA",AP5)))</formula>
    </cfRule>
  </conditionalFormatting>
  <conditionalFormatting sqref="AP5">
    <cfRule type="containsText" dxfId="500" priority="667" stopIfTrue="1" operator="containsText" text="INCUMPLIDA">
      <formula>NOT(ISERROR(SEARCH("INCUMPLIDA",AP5)))</formula>
    </cfRule>
  </conditionalFormatting>
  <conditionalFormatting sqref="AP5">
    <cfRule type="containsText" dxfId="499" priority="666" stopIfTrue="1" operator="containsText" text="PENDIENTE">
      <formula>NOT(ISERROR(SEARCH("PENDIENTE",AP5)))</formula>
    </cfRule>
  </conditionalFormatting>
  <conditionalFormatting sqref="AM6">
    <cfRule type="containsText" dxfId="498" priority="658" stopIfTrue="1" operator="containsText" text="EN TERMINO">
      <formula>NOT(ISERROR(SEARCH("EN TERMINO",AM6)))</formula>
    </cfRule>
    <cfRule type="containsText" priority="659" operator="containsText" text="AMARILLO">
      <formula>NOT(ISERROR(SEARCH("AMARILLO",AM6)))</formula>
    </cfRule>
    <cfRule type="containsText" dxfId="497" priority="660" stopIfTrue="1" operator="containsText" text="ALERTA">
      <formula>NOT(ISERROR(SEARCH("ALERTA",AM6)))</formula>
    </cfRule>
    <cfRule type="containsText" dxfId="496" priority="661" stopIfTrue="1" operator="containsText" text="OK">
      <formula>NOT(ISERROR(SEARCH("OK",AM6)))</formula>
    </cfRule>
  </conditionalFormatting>
  <conditionalFormatting sqref="AP6">
    <cfRule type="containsText" dxfId="495" priority="662" stopIfTrue="1" operator="containsText" text="CUMPLIDA">
      <formula>NOT(ISERROR(SEARCH("CUMPLIDA",AP6)))</formula>
    </cfRule>
  </conditionalFormatting>
  <conditionalFormatting sqref="AP6">
    <cfRule type="containsText" dxfId="494" priority="664" stopIfTrue="1" operator="containsText" text="INCUMPLIDA">
      <formula>NOT(ISERROR(SEARCH("INCUMPLIDA",AP6)))</formula>
    </cfRule>
  </conditionalFormatting>
  <conditionalFormatting sqref="AP6">
    <cfRule type="containsText" dxfId="493" priority="663" stopIfTrue="1" operator="containsText" text="PENDIENTE">
      <formula>NOT(ISERROR(SEARCH("PENDIENTE",AP6)))</formula>
    </cfRule>
  </conditionalFormatting>
  <conditionalFormatting sqref="AM7:AM8">
    <cfRule type="containsText" dxfId="492" priority="644" stopIfTrue="1" operator="containsText" text="EN TERMINO">
      <formula>NOT(ISERROR(SEARCH("EN TERMINO",AM7)))</formula>
    </cfRule>
    <cfRule type="containsText" priority="645" operator="containsText" text="AMARILLO">
      <formula>NOT(ISERROR(SEARCH("AMARILLO",AM7)))</formula>
    </cfRule>
    <cfRule type="containsText" dxfId="491" priority="646" stopIfTrue="1" operator="containsText" text="ALERTA">
      <formula>NOT(ISERROR(SEARCH("ALERTA",AM7)))</formula>
    </cfRule>
    <cfRule type="containsText" dxfId="490" priority="647" stopIfTrue="1" operator="containsText" text="OK">
      <formula>NOT(ISERROR(SEARCH("OK",AM7)))</formula>
    </cfRule>
  </conditionalFormatting>
  <conditionalFormatting sqref="AP7:AP9">
    <cfRule type="containsText" dxfId="489" priority="648" stopIfTrue="1" operator="containsText" text="CUMPLIDA">
      <formula>NOT(ISERROR(SEARCH("CUMPLIDA",AP7)))</formula>
    </cfRule>
  </conditionalFormatting>
  <conditionalFormatting sqref="AP7:AP9">
    <cfRule type="containsText" dxfId="488" priority="650" stopIfTrue="1" operator="containsText" text="INCUMPLIDA">
      <formula>NOT(ISERROR(SEARCH("INCUMPLIDA",AP7)))</formula>
    </cfRule>
  </conditionalFormatting>
  <conditionalFormatting sqref="AP7:AP9">
    <cfRule type="containsText" dxfId="487" priority="649" stopIfTrue="1" operator="containsText" text="PENDIENTE">
      <formula>NOT(ISERROR(SEARCH("PENDIENTE",AP7)))</formula>
    </cfRule>
  </conditionalFormatting>
  <conditionalFormatting sqref="AP7:AP9">
    <cfRule type="containsText" dxfId="486" priority="643" operator="containsText" text="INCUMPLIDA">
      <formula>NOT(ISERROR(SEARCH("INCUMPLIDA",AP7)))</formula>
    </cfRule>
  </conditionalFormatting>
  <conditionalFormatting sqref="AM9">
    <cfRule type="containsText" dxfId="485" priority="627" stopIfTrue="1" operator="containsText" text="EN TERMINO">
      <formula>NOT(ISERROR(SEARCH("EN TERMINO",AM9)))</formula>
    </cfRule>
    <cfRule type="containsText" priority="628" operator="containsText" text="AMARILLO">
      <formula>NOT(ISERROR(SEARCH("AMARILLO",AM9)))</formula>
    </cfRule>
    <cfRule type="containsText" dxfId="484" priority="629" stopIfTrue="1" operator="containsText" text="ALERTA">
      <formula>NOT(ISERROR(SEARCH("ALERTA",AM9)))</formula>
    </cfRule>
    <cfRule type="containsText" dxfId="483" priority="630" stopIfTrue="1" operator="containsText" text="OK">
      <formula>NOT(ISERROR(SEARCH("OK",AM9)))</formula>
    </cfRule>
  </conditionalFormatting>
  <conditionalFormatting sqref="AP116">
    <cfRule type="containsText" dxfId="482" priority="555" operator="containsText" text="ATENCIÓN">
      <formula>NOT(ISERROR(SEARCH("ATENCIÓN",AP116)))</formula>
    </cfRule>
  </conditionalFormatting>
  <conditionalFormatting sqref="AP118">
    <cfRule type="containsText" dxfId="481" priority="554" operator="containsText" text="ATENCIÓN">
      <formula>NOT(ISERROR(SEARCH("ATENCIÓN",AP118)))</formula>
    </cfRule>
  </conditionalFormatting>
  <conditionalFormatting sqref="AG120">
    <cfRule type="containsText" dxfId="480" priority="544" operator="containsText" text="ATENCIÓN">
      <formula>NOT(ISERROR(SEARCH("ATENCIÓN",AG120)))</formula>
    </cfRule>
  </conditionalFormatting>
  <conditionalFormatting sqref="AG138:AG139">
    <cfRule type="containsText" dxfId="479" priority="543" operator="containsText" text="ATENCIÓN">
      <formula>NOT(ISERROR(SEARCH("ATENCIÓN",AG138)))</formula>
    </cfRule>
  </conditionalFormatting>
  <conditionalFormatting sqref="AG140">
    <cfRule type="containsText" dxfId="478" priority="542" operator="containsText" text="ATENCIÓN">
      <formula>NOT(ISERROR(SEARCH("ATENCIÓN",AG140)))</formula>
    </cfRule>
  </conditionalFormatting>
  <conditionalFormatting sqref="AG141">
    <cfRule type="containsText" dxfId="477" priority="541" operator="containsText" text="ATENCIÓN">
      <formula>NOT(ISERROR(SEARCH("ATENCIÓN",AG141)))</formula>
    </cfRule>
  </conditionalFormatting>
  <conditionalFormatting sqref="AG143">
    <cfRule type="containsText" dxfId="476" priority="540" operator="containsText" text="ATENCIÓN">
      <formula>NOT(ISERROR(SEARCH("ATENCIÓN",AG143)))</formula>
    </cfRule>
  </conditionalFormatting>
  <conditionalFormatting sqref="AG145:AG147">
    <cfRule type="containsText" dxfId="475" priority="539" operator="containsText" text="ATENCIÓN">
      <formula>NOT(ISERROR(SEARCH("ATENCIÓN",AG145)))</formula>
    </cfRule>
  </conditionalFormatting>
  <conditionalFormatting sqref="AG142">
    <cfRule type="containsText" dxfId="474" priority="538" operator="containsText" text="ATENCIÓN">
      <formula>NOT(ISERROR(SEARCH("ATENCIÓN",AG142)))</formula>
    </cfRule>
  </conditionalFormatting>
  <conditionalFormatting sqref="AG144">
    <cfRule type="containsText" dxfId="473" priority="537" operator="containsText" text="ATENCIÓN">
      <formula>NOT(ISERROR(SEARCH("ATENCIÓN",AG144)))</formula>
    </cfRule>
  </conditionalFormatting>
  <conditionalFormatting sqref="AM85:AM87">
    <cfRule type="containsText" dxfId="472" priority="533" stopIfTrue="1" operator="containsText" text="EN TERMINO">
      <formula>NOT(ISERROR(SEARCH("EN TERMINO",AM85)))</formula>
    </cfRule>
    <cfRule type="containsText" priority="534" operator="containsText" text="AMARILLO">
      <formula>NOT(ISERROR(SEARCH("AMARILLO",AM85)))</formula>
    </cfRule>
    <cfRule type="containsText" dxfId="471" priority="535" stopIfTrue="1" operator="containsText" text="ALERTA">
      <formula>NOT(ISERROR(SEARCH("ALERTA",AM85)))</formula>
    </cfRule>
    <cfRule type="containsText" dxfId="470" priority="536" stopIfTrue="1" operator="containsText" text="OK">
      <formula>NOT(ISERROR(SEARCH("OK",AM85)))</formula>
    </cfRule>
  </conditionalFormatting>
  <conditionalFormatting sqref="AP85:AP87">
    <cfRule type="containsText" dxfId="469" priority="532" stopIfTrue="1" operator="containsText" text="CUMPLIDA">
      <formula>NOT(ISERROR(SEARCH("CUMPLIDA",AP85)))</formula>
    </cfRule>
  </conditionalFormatting>
  <conditionalFormatting sqref="AP85:AP87">
    <cfRule type="containsText" dxfId="468" priority="531" stopIfTrue="1" operator="containsText" text="INCUMPLIDA">
      <formula>NOT(ISERROR(SEARCH("INCUMPLIDA",AP85)))</formula>
    </cfRule>
  </conditionalFormatting>
  <conditionalFormatting sqref="AP85:AP87">
    <cfRule type="containsText" dxfId="467" priority="530" stopIfTrue="1" operator="containsText" text="CUMPLIDA">
      <formula>NOT(ISERROR(SEARCH("CUMPLIDA",AP85)))</formula>
    </cfRule>
  </conditionalFormatting>
  <conditionalFormatting sqref="AP85:AP87">
    <cfRule type="containsText" dxfId="466" priority="529" stopIfTrue="1" operator="containsText" text="INCUMPLIDA">
      <formula>NOT(ISERROR(SEARCH("INCUMPLIDA",AP85)))</formula>
    </cfRule>
  </conditionalFormatting>
  <conditionalFormatting sqref="AP85:AP87">
    <cfRule type="containsText" dxfId="465" priority="528" stopIfTrue="1" operator="containsText" text="PENDIENTE">
      <formula>NOT(ISERROR(SEARCH("PENDIENTE",AP85)))</formula>
    </cfRule>
  </conditionalFormatting>
  <conditionalFormatting sqref="AP85:AP87">
    <cfRule type="containsText" dxfId="464" priority="527" operator="containsText" text="ATENCIÓN">
      <formula>NOT(ISERROR(SEARCH("ATENCIÓN",AP85)))</formula>
    </cfRule>
  </conditionalFormatting>
  <conditionalFormatting sqref="AP92">
    <cfRule type="containsText" dxfId="463" priority="517" operator="containsText" text="ATENCIÓN">
      <formula>NOT(ISERROR(SEARCH("ATENCIÓN",AP92)))</formula>
    </cfRule>
  </conditionalFormatting>
  <conditionalFormatting sqref="AP91">
    <cfRule type="containsText" dxfId="462" priority="516" operator="containsText" text="ATENCIÓN">
      <formula>NOT(ISERROR(SEARCH("ATENCIÓN",AP91)))</formula>
    </cfRule>
  </conditionalFormatting>
  <conditionalFormatting sqref="AP89">
    <cfRule type="containsText" dxfId="461" priority="515" operator="containsText" text="ATENCIÓN">
      <formula>NOT(ISERROR(SEARCH("ATENCIÓN",AP89)))</formula>
    </cfRule>
  </conditionalFormatting>
  <conditionalFormatting sqref="AO31:AO84">
    <cfRule type="cellIs" dxfId="460" priority="509" operator="equal">
      <formula>"Es conforme"</formula>
    </cfRule>
    <cfRule type="cellIs" dxfId="459" priority="510" operator="equal">
      <formula>"Abierta"</formula>
    </cfRule>
  </conditionalFormatting>
  <conditionalFormatting sqref="BE11:BE35 BE9 BE93 BE109:BE137">
    <cfRule type="dataBar" priority="2515">
      <dataBar>
        <cfvo type="min"/>
        <cfvo type="max"/>
        <color rgb="FF638EC6"/>
      </dataBar>
    </cfRule>
  </conditionalFormatting>
  <conditionalFormatting sqref="AM140:AM145">
    <cfRule type="containsText" dxfId="458" priority="503" stopIfTrue="1" operator="containsText" text="EN TERMINO">
      <formula>NOT(ISERROR(SEARCH("EN TERMINO",AM140)))</formula>
    </cfRule>
    <cfRule type="containsText" priority="504" operator="containsText" text="AMARILLO">
      <formula>NOT(ISERROR(SEARCH("AMARILLO",AM140)))</formula>
    </cfRule>
    <cfRule type="containsText" dxfId="457" priority="505" stopIfTrue="1" operator="containsText" text="ALERTA">
      <formula>NOT(ISERROR(SEARCH("ALERTA",AM140)))</formula>
    </cfRule>
    <cfRule type="containsText" dxfId="456" priority="506" stopIfTrue="1" operator="containsText" text="OK">
      <formula>NOT(ISERROR(SEARCH("OK",AM140)))</formula>
    </cfRule>
  </conditionalFormatting>
  <conditionalFormatting sqref="AP140:AP145">
    <cfRule type="containsText" dxfId="455" priority="502" stopIfTrue="1" operator="containsText" text="CUMPLIDA">
      <formula>NOT(ISERROR(SEARCH("CUMPLIDA",AP140)))</formula>
    </cfRule>
  </conditionalFormatting>
  <conditionalFormatting sqref="AP140:AP145">
    <cfRule type="containsText" dxfId="454" priority="501" stopIfTrue="1" operator="containsText" text="INCUMPLIDA">
      <formula>NOT(ISERROR(SEARCH("INCUMPLIDA",AP140)))</formula>
    </cfRule>
  </conditionalFormatting>
  <conditionalFormatting sqref="AP140:AP145">
    <cfRule type="containsText" dxfId="453" priority="500" stopIfTrue="1" operator="containsText" text="PENDIENTE">
      <formula>NOT(ISERROR(SEARCH("PENDIENTE",AP140)))</formula>
    </cfRule>
  </conditionalFormatting>
  <conditionalFormatting sqref="AP140:AP145">
    <cfRule type="containsText" dxfId="452" priority="499" operator="containsText" text="PENDIENTE">
      <formula>NOT(ISERROR(SEARCH("PENDIENTE",AP140)))</formula>
    </cfRule>
  </conditionalFormatting>
  <conditionalFormatting sqref="AV5:AV8">
    <cfRule type="containsText" dxfId="451" priority="495" stopIfTrue="1" operator="containsText" text="EN TERMINO">
      <formula>NOT(ISERROR(SEARCH("EN TERMINO",AV5)))</formula>
    </cfRule>
    <cfRule type="containsText" priority="496" operator="containsText" text="AMARILLO">
      <formula>NOT(ISERROR(SEARCH("AMARILLO",AV5)))</formula>
    </cfRule>
    <cfRule type="containsText" dxfId="450" priority="497" stopIfTrue="1" operator="containsText" text="ALERTA">
      <formula>NOT(ISERROR(SEARCH("ALERTA",AV5)))</formula>
    </cfRule>
    <cfRule type="containsText" dxfId="449" priority="498" stopIfTrue="1" operator="containsText" text="OK">
      <formula>NOT(ISERROR(SEARCH("OK",AV5)))</formula>
    </cfRule>
  </conditionalFormatting>
  <conditionalFormatting sqref="AY5:AY8">
    <cfRule type="containsText" dxfId="448" priority="494" stopIfTrue="1" operator="containsText" text="CUMPLIDA">
      <formula>NOT(ISERROR(SEARCH("CUMPLIDA",AY5)))</formula>
    </cfRule>
  </conditionalFormatting>
  <conditionalFormatting sqref="AY5:AY8">
    <cfRule type="containsText" dxfId="447" priority="493" stopIfTrue="1" operator="containsText" text="INCUMPLIDA">
      <formula>NOT(ISERROR(SEARCH("INCUMPLIDA",AY5)))</formula>
    </cfRule>
  </conditionalFormatting>
  <conditionalFormatting sqref="AY5:AY8">
    <cfRule type="containsText" dxfId="446" priority="492" stopIfTrue="1" operator="containsText" text="PENDIENTE">
      <formula>NOT(ISERROR(SEARCH("PENDIENTE",AY5)))</formula>
    </cfRule>
  </conditionalFormatting>
  <conditionalFormatting sqref="AY5">
    <cfRule type="containsText" dxfId="445" priority="491" operator="containsText" text="ATENCIÓN">
      <formula>NOT(ISERROR(SEARCH("ATENCIÓN",AY5)))</formula>
    </cfRule>
  </conditionalFormatting>
  <conditionalFormatting sqref="AY9:AY11">
    <cfRule type="containsText" dxfId="444" priority="475" operator="containsText" text="ATENCIÓN">
      <formula>NOT(ISERROR(SEARCH("ATENCIÓN",AY9)))</formula>
    </cfRule>
    <cfRule type="expression" priority="476" stopIfTrue="1">
      <formula>"ATENCIÓN"</formula>
    </cfRule>
  </conditionalFormatting>
  <conditionalFormatting sqref="AV9">
    <cfRule type="containsText" dxfId="443" priority="486" stopIfTrue="1" operator="containsText" text="EN TERMINO">
      <formula>NOT(ISERROR(SEARCH("EN TERMINO",AV9)))</formula>
    </cfRule>
    <cfRule type="containsText" priority="487" operator="containsText" text="AMARILLO">
      <formula>NOT(ISERROR(SEARCH("AMARILLO",AV9)))</formula>
    </cfRule>
    <cfRule type="containsText" dxfId="442" priority="488" stopIfTrue="1" operator="containsText" text="ALERTA">
      <formula>NOT(ISERROR(SEARCH("ALERTA",AV9)))</formula>
    </cfRule>
    <cfRule type="containsText" dxfId="441" priority="489" stopIfTrue="1" operator="containsText" text="OK">
      <formula>NOT(ISERROR(SEARCH("OK",AV9)))</formula>
    </cfRule>
  </conditionalFormatting>
  <conditionalFormatting sqref="AY9:AY11">
    <cfRule type="containsText" dxfId="440" priority="485" stopIfTrue="1" operator="containsText" text="CUMPLIDA">
      <formula>NOT(ISERROR(SEARCH("CUMPLIDA",AY9)))</formula>
    </cfRule>
  </conditionalFormatting>
  <conditionalFormatting sqref="AY9:AY11">
    <cfRule type="containsText" dxfId="439" priority="484" stopIfTrue="1" operator="containsText" text="INCUMPLIDA">
      <formula>NOT(ISERROR(SEARCH("INCUMPLIDA",AY9)))</formula>
    </cfRule>
  </conditionalFormatting>
  <conditionalFormatting sqref="AY9:AY11">
    <cfRule type="containsText" dxfId="438" priority="483" stopIfTrue="1" operator="containsText" text="PENDIENTE">
      <formula>NOT(ISERROR(SEARCH("PENDIENTE",AY9)))</formula>
    </cfRule>
  </conditionalFormatting>
  <conditionalFormatting sqref="AV9">
    <cfRule type="dataBar" priority="490">
      <dataBar>
        <cfvo type="min"/>
        <cfvo type="max"/>
        <color rgb="FF638EC6"/>
      </dataBar>
    </cfRule>
  </conditionalFormatting>
  <conditionalFormatting sqref="AY9:AY11">
    <cfRule type="containsText" dxfId="437" priority="481" operator="containsText" text="ATENCIÓN">
      <formula>NOT(ISERROR(SEARCH("ATENCIÓN",AY9)))</formula>
    </cfRule>
    <cfRule type="expression" priority="482" stopIfTrue="1">
      <formula>"ATENCIÓN"</formula>
    </cfRule>
  </conditionalFormatting>
  <conditionalFormatting sqref="AY9:AY11">
    <cfRule type="containsText" dxfId="436" priority="479" operator="containsText" text="ATENCIÓN">
      <formula>NOT(ISERROR(SEARCH("ATENCIÓN",AY9)))</formula>
    </cfRule>
    <cfRule type="expression" priority="480" stopIfTrue="1">
      <formula>"ATENCIÓN"</formula>
    </cfRule>
  </conditionalFormatting>
  <conditionalFormatting sqref="AY9:AY11">
    <cfRule type="containsText" dxfId="435" priority="477" operator="containsText" text="ATENCIÓN">
      <formula>NOT(ISERROR(SEARCH("ATENCIÓN",AY9)))</formula>
    </cfRule>
    <cfRule type="expression" priority="478" stopIfTrue="1">
      <formula>"ATENCIÓN"</formula>
    </cfRule>
  </conditionalFormatting>
  <conditionalFormatting sqref="AG11:AG30">
    <cfRule type="containsText" dxfId="434" priority="453" operator="containsText" text="ATENCIÓN">
      <formula>NOT(ISERROR(SEARCH("ATENCIÓN",AG11)))</formula>
    </cfRule>
    <cfRule type="expression" priority="454" stopIfTrue="1">
      <formula>"ATENCIÓN"</formula>
    </cfRule>
  </conditionalFormatting>
  <conditionalFormatting sqref="AG11:AG30">
    <cfRule type="containsText" dxfId="433" priority="463" stopIfTrue="1" operator="containsText" text="CUMPLIDA">
      <formula>NOT(ISERROR(SEARCH("CUMPLIDA",AG11)))</formula>
    </cfRule>
  </conditionalFormatting>
  <conditionalFormatting sqref="AG11:AG30">
    <cfRule type="containsText" dxfId="432" priority="462" stopIfTrue="1" operator="containsText" text="INCUMPLIDA">
      <formula>NOT(ISERROR(SEARCH("INCUMPLIDA",AG11)))</formula>
    </cfRule>
  </conditionalFormatting>
  <conditionalFormatting sqref="AG11:AG30">
    <cfRule type="containsText" dxfId="431" priority="461" stopIfTrue="1" operator="containsText" text="PENDIENTE">
      <formula>NOT(ISERROR(SEARCH("PENDIENTE",AG11)))</formula>
    </cfRule>
  </conditionalFormatting>
  <conditionalFormatting sqref="AG11:AG30">
    <cfRule type="containsText" dxfId="430" priority="459" operator="containsText" text="ATENCIÓN">
      <formula>NOT(ISERROR(SEARCH("ATENCIÓN",AG11)))</formula>
    </cfRule>
    <cfRule type="expression" priority="460" stopIfTrue="1">
      <formula>"ATENCIÓN"</formula>
    </cfRule>
  </conditionalFormatting>
  <conditionalFormatting sqref="AG11:AG30">
    <cfRule type="containsText" dxfId="429" priority="457" operator="containsText" text="ATENCIÓN">
      <formula>NOT(ISERROR(SEARCH("ATENCIÓN",AG11)))</formula>
    </cfRule>
    <cfRule type="expression" priority="458" stopIfTrue="1">
      <formula>"ATENCIÓN"</formula>
    </cfRule>
  </conditionalFormatting>
  <conditionalFormatting sqref="AG11:AG30">
    <cfRule type="containsText" dxfId="428" priority="455" operator="containsText" text="ATENCIÓN">
      <formula>NOT(ISERROR(SEARCH("ATENCIÓN",AG11)))</formula>
    </cfRule>
    <cfRule type="expression" priority="456" stopIfTrue="1">
      <formula>"ATENCIÓN"</formula>
    </cfRule>
  </conditionalFormatting>
  <conditionalFormatting sqref="AZ109">
    <cfRule type="containsText" dxfId="427" priority="450" operator="containsText" text="cerrada">
      <formula>NOT(ISERROR(SEARCH("cerrada",AZ109)))</formula>
    </cfRule>
    <cfRule type="containsText" dxfId="426" priority="451" operator="containsText" text="cerrado">
      <formula>NOT(ISERROR(SEARCH("cerrado",AZ109)))</formula>
    </cfRule>
    <cfRule type="containsText" dxfId="425" priority="452" operator="containsText" text="Abierto">
      <formula>NOT(ISERROR(SEARCH("Abierto",AZ109)))</formula>
    </cfRule>
  </conditionalFormatting>
  <conditionalFormatting sqref="AV109:AV114">
    <cfRule type="containsText" dxfId="424" priority="446" stopIfTrue="1" operator="containsText" text="EN TERMINO">
      <formula>NOT(ISERROR(SEARCH("EN TERMINO",AV109)))</formula>
    </cfRule>
    <cfRule type="containsText" priority="447" operator="containsText" text="AMARILLO">
      <formula>NOT(ISERROR(SEARCH("AMARILLO",AV109)))</formula>
    </cfRule>
    <cfRule type="containsText" dxfId="423" priority="448" stopIfTrue="1" operator="containsText" text="ALERTA">
      <formula>NOT(ISERROR(SEARCH("ALERTA",AV109)))</formula>
    </cfRule>
    <cfRule type="containsText" dxfId="422" priority="449" stopIfTrue="1" operator="containsText" text="OK">
      <formula>NOT(ISERROR(SEARCH("OK",AV109)))</formula>
    </cfRule>
  </conditionalFormatting>
  <conditionalFormatting sqref="AY109:AY114">
    <cfRule type="containsText" dxfId="421" priority="445" stopIfTrue="1" operator="containsText" text="CUMPLIDA">
      <formula>NOT(ISERROR(SEARCH("CUMPLIDA",AY109)))</formula>
    </cfRule>
  </conditionalFormatting>
  <conditionalFormatting sqref="AY109:AY114">
    <cfRule type="containsText" dxfId="420" priority="444" stopIfTrue="1" operator="containsText" text="INCUMPLIDA">
      <formula>NOT(ISERROR(SEARCH("INCUMPLIDA",AY109)))</formula>
    </cfRule>
  </conditionalFormatting>
  <conditionalFormatting sqref="AY109:AY114">
    <cfRule type="containsText" dxfId="419" priority="443" stopIfTrue="1" operator="containsText" text="PENDIENTE">
      <formula>NOT(ISERROR(SEARCH("PENDIENTE",AY109)))</formula>
    </cfRule>
  </conditionalFormatting>
  <conditionalFormatting sqref="AP119:AP126">
    <cfRule type="containsText" dxfId="418" priority="442" stopIfTrue="1" operator="containsText" text="CUMPLIDA">
      <formula>NOT(ISERROR(SEARCH("CUMPLIDA",AP119)))</formula>
    </cfRule>
  </conditionalFormatting>
  <conditionalFormatting sqref="AP119:AP126">
    <cfRule type="containsText" dxfId="417" priority="441" stopIfTrue="1" operator="containsText" text="INCUMPLIDA">
      <formula>NOT(ISERROR(SEARCH("INCUMPLIDA",AP119)))</formula>
    </cfRule>
  </conditionalFormatting>
  <conditionalFormatting sqref="AP119:AP126">
    <cfRule type="containsText" dxfId="416" priority="440" stopIfTrue="1" operator="containsText" text="CUMPLIDA">
      <formula>NOT(ISERROR(SEARCH("CUMPLIDA",AP119)))</formula>
    </cfRule>
  </conditionalFormatting>
  <conditionalFormatting sqref="AP119:AP126">
    <cfRule type="containsText" dxfId="415" priority="439" stopIfTrue="1" operator="containsText" text="INCUMPLIDA">
      <formula>NOT(ISERROR(SEARCH("INCUMPLIDA",AP119)))</formula>
    </cfRule>
  </conditionalFormatting>
  <conditionalFormatting sqref="AP119:AP126">
    <cfRule type="containsText" dxfId="414" priority="438" stopIfTrue="1" operator="containsText" text="PENDIENTE">
      <formula>NOT(ISERROR(SEARCH("PENDIENTE",AP119)))</formula>
    </cfRule>
  </conditionalFormatting>
  <conditionalFormatting sqref="AN120">
    <cfRule type="containsText" dxfId="413" priority="434" stopIfTrue="1" operator="containsText" text="EN TERMINO">
      <formula>NOT(ISERROR(SEARCH("EN TERMINO",AN120)))</formula>
    </cfRule>
    <cfRule type="containsText" priority="435" operator="containsText" text="AMARILLO">
      <formula>NOT(ISERROR(SEARCH("AMARILLO",AN120)))</formula>
    </cfRule>
    <cfRule type="containsText" dxfId="412" priority="436" stopIfTrue="1" operator="containsText" text="ALERTA">
      <formula>NOT(ISERROR(SEARCH("ALERTA",AN120)))</formula>
    </cfRule>
    <cfRule type="containsText" dxfId="411" priority="437" stopIfTrue="1" operator="containsText" text="OK">
      <formula>NOT(ISERROR(SEARCH("OK",AN120)))</formula>
    </cfRule>
  </conditionalFormatting>
  <conditionalFormatting sqref="AN121">
    <cfRule type="containsText" dxfId="410" priority="430" stopIfTrue="1" operator="containsText" text="EN TERMINO">
      <formula>NOT(ISERROR(SEARCH("EN TERMINO",AN121)))</formula>
    </cfRule>
    <cfRule type="containsText" priority="431" operator="containsText" text="AMARILLO">
      <formula>NOT(ISERROR(SEARCH("AMARILLO",AN121)))</formula>
    </cfRule>
    <cfRule type="containsText" dxfId="409" priority="432" stopIfTrue="1" operator="containsText" text="ALERTA">
      <formula>NOT(ISERROR(SEARCH("ALERTA",AN121)))</formula>
    </cfRule>
    <cfRule type="containsText" dxfId="408" priority="433" stopIfTrue="1" operator="containsText" text="OK">
      <formula>NOT(ISERROR(SEARCH("OK",AN121)))</formula>
    </cfRule>
  </conditionalFormatting>
  <conditionalFormatting sqref="AN122">
    <cfRule type="containsText" dxfId="407" priority="426" stopIfTrue="1" operator="containsText" text="EN TERMINO">
      <formula>NOT(ISERROR(SEARCH("EN TERMINO",AN122)))</formula>
    </cfRule>
    <cfRule type="containsText" priority="427" operator="containsText" text="AMARILLO">
      <formula>NOT(ISERROR(SEARCH("AMARILLO",AN122)))</formula>
    </cfRule>
    <cfRule type="containsText" dxfId="406" priority="428" stopIfTrue="1" operator="containsText" text="ALERTA">
      <formula>NOT(ISERROR(SEARCH("ALERTA",AN122)))</formula>
    </cfRule>
    <cfRule type="containsText" dxfId="405" priority="429" stopIfTrue="1" operator="containsText" text="OK">
      <formula>NOT(ISERROR(SEARCH("OK",AN122)))</formula>
    </cfRule>
  </conditionalFormatting>
  <conditionalFormatting sqref="AN123">
    <cfRule type="containsText" dxfId="404" priority="422" stopIfTrue="1" operator="containsText" text="EN TERMINO">
      <formula>NOT(ISERROR(SEARCH("EN TERMINO",AN123)))</formula>
    </cfRule>
    <cfRule type="containsText" priority="423" operator="containsText" text="AMARILLO">
      <formula>NOT(ISERROR(SEARCH("AMARILLO",AN123)))</formula>
    </cfRule>
    <cfRule type="containsText" dxfId="403" priority="424" stopIfTrue="1" operator="containsText" text="ALERTA">
      <formula>NOT(ISERROR(SEARCH("ALERTA",AN123)))</formula>
    </cfRule>
    <cfRule type="containsText" dxfId="402" priority="425" stopIfTrue="1" operator="containsText" text="OK">
      <formula>NOT(ISERROR(SEARCH("OK",AN123)))</formula>
    </cfRule>
  </conditionalFormatting>
  <conditionalFormatting sqref="AN119">
    <cfRule type="containsText" dxfId="401" priority="418" stopIfTrue="1" operator="containsText" text="EN TERMINO">
      <formula>NOT(ISERROR(SEARCH("EN TERMINO",AN119)))</formula>
    </cfRule>
    <cfRule type="containsText" priority="419" operator="containsText" text="AMARILLO">
      <formula>NOT(ISERROR(SEARCH("AMARILLO",AN119)))</formula>
    </cfRule>
    <cfRule type="containsText" dxfId="400" priority="420" stopIfTrue="1" operator="containsText" text="ALERTA">
      <formula>NOT(ISERROR(SEARCH("ALERTA",AN119)))</formula>
    </cfRule>
    <cfRule type="containsText" dxfId="399" priority="421" stopIfTrue="1" operator="containsText" text="OK">
      <formula>NOT(ISERROR(SEARCH("OK",AN119)))</formula>
    </cfRule>
  </conditionalFormatting>
  <conditionalFormatting sqref="AM119">
    <cfRule type="containsText" dxfId="398" priority="414" stopIfTrue="1" operator="containsText" text="EN TERMINO">
      <formula>NOT(ISERROR(SEARCH("EN TERMINO",AM119)))</formula>
    </cfRule>
    <cfRule type="containsText" priority="415" operator="containsText" text="AMARILLO">
      <formula>NOT(ISERROR(SEARCH("AMARILLO",AM119)))</formula>
    </cfRule>
    <cfRule type="containsText" dxfId="397" priority="416" stopIfTrue="1" operator="containsText" text="ALERTA">
      <formula>NOT(ISERROR(SEARCH("ALERTA",AM119)))</formula>
    </cfRule>
    <cfRule type="containsText" dxfId="396" priority="417" stopIfTrue="1" operator="containsText" text="OK">
      <formula>NOT(ISERROR(SEARCH("OK",AM119)))</formula>
    </cfRule>
  </conditionalFormatting>
  <conditionalFormatting sqref="AM120:AM126">
    <cfRule type="containsText" dxfId="395" priority="410" stopIfTrue="1" operator="containsText" text="EN TERMINO">
      <formula>NOT(ISERROR(SEARCH("EN TERMINO",AM120)))</formula>
    </cfRule>
    <cfRule type="containsText" priority="411" operator="containsText" text="AMARILLO">
      <formula>NOT(ISERROR(SEARCH("AMARILLO",AM120)))</formula>
    </cfRule>
    <cfRule type="containsText" dxfId="394" priority="412" stopIfTrue="1" operator="containsText" text="ALERTA">
      <formula>NOT(ISERROR(SEARCH("ALERTA",AM120)))</formula>
    </cfRule>
    <cfRule type="containsText" dxfId="393" priority="413" stopIfTrue="1" operator="containsText" text="OK">
      <formula>NOT(ISERROR(SEARCH("OK",AM120)))</formula>
    </cfRule>
  </conditionalFormatting>
  <conditionalFormatting sqref="AN124">
    <cfRule type="containsText" dxfId="392" priority="406" stopIfTrue="1" operator="containsText" text="EN TERMINO">
      <formula>NOT(ISERROR(SEARCH("EN TERMINO",AN124)))</formula>
    </cfRule>
    <cfRule type="containsText" priority="407" operator="containsText" text="AMARILLO">
      <formula>NOT(ISERROR(SEARCH("AMARILLO",AN124)))</formula>
    </cfRule>
    <cfRule type="containsText" dxfId="391" priority="408" stopIfTrue="1" operator="containsText" text="ALERTA">
      <formula>NOT(ISERROR(SEARCH("ALERTA",AN124)))</formula>
    </cfRule>
    <cfRule type="containsText" dxfId="390" priority="409" stopIfTrue="1" operator="containsText" text="OK">
      <formula>NOT(ISERROR(SEARCH("OK",AN124)))</formula>
    </cfRule>
  </conditionalFormatting>
  <conditionalFormatting sqref="AN125">
    <cfRule type="containsText" dxfId="389" priority="402" stopIfTrue="1" operator="containsText" text="EN TERMINO">
      <formula>NOT(ISERROR(SEARCH("EN TERMINO",AN125)))</formula>
    </cfRule>
    <cfRule type="containsText" priority="403" operator="containsText" text="AMARILLO">
      <formula>NOT(ISERROR(SEARCH("AMARILLO",AN125)))</formula>
    </cfRule>
    <cfRule type="containsText" dxfId="388" priority="404" stopIfTrue="1" operator="containsText" text="ALERTA">
      <formula>NOT(ISERROR(SEARCH("ALERTA",AN125)))</formula>
    </cfRule>
    <cfRule type="containsText" dxfId="387" priority="405" stopIfTrue="1" operator="containsText" text="OK">
      <formula>NOT(ISERROR(SEARCH("OK",AN125)))</formula>
    </cfRule>
  </conditionalFormatting>
  <conditionalFormatting sqref="AN126">
    <cfRule type="containsText" dxfId="386" priority="398" stopIfTrue="1" operator="containsText" text="EN TERMINO">
      <formula>NOT(ISERROR(SEARCH("EN TERMINO",AN126)))</formula>
    </cfRule>
    <cfRule type="containsText" priority="399" operator="containsText" text="AMARILLO">
      <formula>NOT(ISERROR(SEARCH("AMARILLO",AN126)))</formula>
    </cfRule>
    <cfRule type="containsText" dxfId="385" priority="400" stopIfTrue="1" operator="containsText" text="ALERTA">
      <formula>NOT(ISERROR(SEARCH("ALERTA",AN126)))</formula>
    </cfRule>
    <cfRule type="containsText" dxfId="384" priority="401" stopIfTrue="1" operator="containsText" text="OK">
      <formula>NOT(ISERROR(SEARCH("OK",AN126)))</formula>
    </cfRule>
  </conditionalFormatting>
  <conditionalFormatting sqref="AD127:AD137">
    <cfRule type="containsText" dxfId="383" priority="394" stopIfTrue="1" operator="containsText" text="EN TERMINO">
      <formula>NOT(ISERROR(SEARCH("EN TERMINO",AD127)))</formula>
    </cfRule>
    <cfRule type="containsText" priority="395" operator="containsText" text="AMARILLO">
      <formula>NOT(ISERROR(SEARCH("AMARILLO",AD127)))</formula>
    </cfRule>
    <cfRule type="containsText" dxfId="382" priority="396" stopIfTrue="1" operator="containsText" text="ALERTA">
      <formula>NOT(ISERROR(SEARCH("ALERTA",AD127)))</formula>
    </cfRule>
    <cfRule type="containsText" dxfId="381" priority="397" stopIfTrue="1" operator="containsText" text="OK">
      <formula>NOT(ISERROR(SEARCH("OK",AD127)))</formula>
    </cfRule>
  </conditionalFormatting>
  <conditionalFormatting sqref="AG127:AG137">
    <cfRule type="containsText" dxfId="380" priority="393" stopIfTrue="1" operator="containsText" text="CUMPLIDA">
      <formula>NOT(ISERROR(SEARCH("CUMPLIDA",AG127)))</formula>
    </cfRule>
  </conditionalFormatting>
  <conditionalFormatting sqref="AG127:AG137">
    <cfRule type="containsText" dxfId="379" priority="392" stopIfTrue="1" operator="containsText" text="INCUMPLIDA">
      <formula>NOT(ISERROR(SEARCH("INCUMPLIDA",AG127)))</formula>
    </cfRule>
  </conditionalFormatting>
  <conditionalFormatting sqref="AG127:AG137">
    <cfRule type="containsText" dxfId="378" priority="391" stopIfTrue="1" operator="containsText" text="PENDIENTE">
      <formula>NOT(ISERROR(SEARCH("PENDIENTE",AG127)))</formula>
    </cfRule>
  </conditionalFormatting>
  <conditionalFormatting sqref="AG127:AG137">
    <cfRule type="containsText" dxfId="377" priority="390" operator="containsText" text="ATENCIÓN">
      <formula>NOT(ISERROR(SEARCH("ATENCIÓN",AG127)))</formula>
    </cfRule>
  </conditionalFormatting>
  <conditionalFormatting sqref="AH138:AH139">
    <cfRule type="containsText" dxfId="376" priority="389" stopIfTrue="1" operator="containsText" text="CUMPLIDA">
      <formula>NOT(ISERROR(SEARCH("CUMPLIDA",AH138)))</formula>
    </cfRule>
  </conditionalFormatting>
  <conditionalFormatting sqref="AH138:AH139">
    <cfRule type="containsText" dxfId="375" priority="388" stopIfTrue="1" operator="containsText" text="INCUMPLIDA">
      <formula>NOT(ISERROR(SEARCH("INCUMPLIDA",AH138)))</formula>
    </cfRule>
  </conditionalFormatting>
  <conditionalFormatting sqref="AH138:AH139">
    <cfRule type="containsText" dxfId="374" priority="387" stopIfTrue="1" operator="containsText" text="PENDIENTE">
      <formula>NOT(ISERROR(SEARCH("PENDIENTE",AH138)))</formula>
    </cfRule>
  </conditionalFormatting>
  <conditionalFormatting sqref="AM138:AM139">
    <cfRule type="containsText" dxfId="373" priority="383" stopIfTrue="1" operator="containsText" text="EN TERMINO">
      <formula>NOT(ISERROR(SEARCH("EN TERMINO",AM138)))</formula>
    </cfRule>
    <cfRule type="containsText" priority="384" operator="containsText" text="AMARILLO">
      <formula>NOT(ISERROR(SEARCH("AMARILLO",AM138)))</formula>
    </cfRule>
    <cfRule type="containsText" dxfId="372" priority="385" stopIfTrue="1" operator="containsText" text="ALERTA">
      <formula>NOT(ISERROR(SEARCH("ALERTA",AM138)))</formula>
    </cfRule>
    <cfRule type="containsText" dxfId="371" priority="386" stopIfTrue="1" operator="containsText" text="OK">
      <formula>NOT(ISERROR(SEARCH("OK",AM138)))</formula>
    </cfRule>
  </conditionalFormatting>
  <conditionalFormatting sqref="AP138:AP139">
    <cfRule type="containsText" dxfId="370" priority="382" stopIfTrue="1" operator="containsText" text="CUMPLIDA">
      <formula>NOT(ISERROR(SEARCH("CUMPLIDA",AP138)))</formula>
    </cfRule>
  </conditionalFormatting>
  <conditionalFormatting sqref="AP138:AP139">
    <cfRule type="containsText" dxfId="369" priority="381" stopIfTrue="1" operator="containsText" text="INCUMPLIDA">
      <formula>NOT(ISERROR(SEARCH("INCUMPLIDA",AP138)))</formula>
    </cfRule>
  </conditionalFormatting>
  <conditionalFormatting sqref="AP138:AP139">
    <cfRule type="containsText" dxfId="368" priority="380" stopIfTrue="1" operator="containsText" text="PENDIENTE">
      <formula>NOT(ISERROR(SEARCH("PENDIENTE",AP138)))</formula>
    </cfRule>
  </conditionalFormatting>
  <conditionalFormatting sqref="AP138:AP139">
    <cfRule type="containsText" dxfId="367" priority="379" operator="containsText" text="PENDIENTE">
      <formula>NOT(ISERROR(SEARCH("PENDIENTE",AP138)))</formula>
    </cfRule>
  </conditionalFormatting>
  <conditionalFormatting sqref="AH146:AH147">
    <cfRule type="containsText" dxfId="366" priority="378" stopIfTrue="1" operator="containsText" text="CUMPLIDA">
      <formula>NOT(ISERROR(SEARCH("CUMPLIDA",AH146)))</formula>
    </cfRule>
  </conditionalFormatting>
  <conditionalFormatting sqref="AH146:AH147">
    <cfRule type="containsText" dxfId="365" priority="377" stopIfTrue="1" operator="containsText" text="INCUMPLIDA">
      <formula>NOT(ISERROR(SEARCH("INCUMPLIDA",AH146)))</formula>
    </cfRule>
  </conditionalFormatting>
  <conditionalFormatting sqref="AH146:AH147">
    <cfRule type="containsText" dxfId="364" priority="376" stopIfTrue="1" operator="containsText" text="PENDIENTE">
      <formula>NOT(ISERROR(SEARCH("PENDIENTE",AH146)))</formula>
    </cfRule>
  </conditionalFormatting>
  <conditionalFormatting sqref="AM146:AM147">
    <cfRule type="containsText" dxfId="363" priority="372" stopIfTrue="1" operator="containsText" text="EN TERMINO">
      <formula>NOT(ISERROR(SEARCH("EN TERMINO",AM146)))</formula>
    </cfRule>
    <cfRule type="containsText" priority="373" operator="containsText" text="AMARILLO">
      <formula>NOT(ISERROR(SEARCH("AMARILLO",AM146)))</formula>
    </cfRule>
    <cfRule type="containsText" dxfId="362" priority="374" stopIfTrue="1" operator="containsText" text="ALERTA">
      <formula>NOT(ISERROR(SEARCH("ALERTA",AM146)))</formula>
    </cfRule>
    <cfRule type="containsText" dxfId="361" priority="375" stopIfTrue="1" operator="containsText" text="OK">
      <formula>NOT(ISERROR(SEARCH("OK",AM146)))</formula>
    </cfRule>
  </conditionalFormatting>
  <conditionalFormatting sqref="AP146:AP147">
    <cfRule type="containsText" dxfId="360" priority="371" stopIfTrue="1" operator="containsText" text="CUMPLIDA">
      <formula>NOT(ISERROR(SEARCH("CUMPLIDA",AP146)))</formula>
    </cfRule>
  </conditionalFormatting>
  <conditionalFormatting sqref="AP146:AP147">
    <cfRule type="containsText" dxfId="359" priority="370" stopIfTrue="1" operator="containsText" text="INCUMPLIDA">
      <formula>NOT(ISERROR(SEARCH("INCUMPLIDA",AP146)))</formula>
    </cfRule>
  </conditionalFormatting>
  <conditionalFormatting sqref="AP146:AP147">
    <cfRule type="containsText" dxfId="358" priority="369" stopIfTrue="1" operator="containsText" text="PENDIENTE">
      <formula>NOT(ISERROR(SEARCH("PENDIENTE",AP146)))</formula>
    </cfRule>
  </conditionalFormatting>
  <conditionalFormatting sqref="AP146:AP147">
    <cfRule type="containsText" dxfId="357" priority="368" operator="containsText" text="PENDIENTE">
      <formula>NOT(ISERROR(SEARCH("PENDIENTE",AP146)))</formula>
    </cfRule>
  </conditionalFormatting>
  <conditionalFormatting sqref="AV85:AV87">
    <cfRule type="containsText" dxfId="356" priority="363" stopIfTrue="1" operator="containsText" text="EN TERMINO">
      <formula>NOT(ISERROR(SEARCH("EN TERMINO",AV85)))</formula>
    </cfRule>
    <cfRule type="containsText" priority="364" operator="containsText" text="AMARILLO">
      <formula>NOT(ISERROR(SEARCH("AMARILLO",AV85)))</formula>
    </cfRule>
    <cfRule type="containsText" dxfId="355" priority="365" stopIfTrue="1" operator="containsText" text="ALERTA">
      <formula>NOT(ISERROR(SEARCH("ALERTA",AV85)))</formula>
    </cfRule>
    <cfRule type="containsText" dxfId="354" priority="366" stopIfTrue="1" operator="containsText" text="OK">
      <formula>NOT(ISERROR(SEARCH("OK",AV85)))</formula>
    </cfRule>
  </conditionalFormatting>
  <conditionalFormatting sqref="AV85:AV87">
    <cfRule type="dataBar" priority="367">
      <dataBar>
        <cfvo type="min"/>
        <cfvo type="max"/>
        <color rgb="FF638EC6"/>
      </dataBar>
    </cfRule>
  </conditionalFormatting>
  <conditionalFormatting sqref="AY85:AY92">
    <cfRule type="containsText" dxfId="353" priority="362" stopIfTrue="1" operator="containsText" text="CUMPLIDA">
      <formula>NOT(ISERROR(SEARCH("CUMPLIDA",AY85)))</formula>
    </cfRule>
  </conditionalFormatting>
  <conditionalFormatting sqref="AY85:AY92">
    <cfRule type="containsText" dxfId="352" priority="361" stopIfTrue="1" operator="containsText" text="INCUMPLIDA">
      <formula>NOT(ISERROR(SEARCH("INCUMPLIDA",AY85)))</formula>
    </cfRule>
  </conditionalFormatting>
  <conditionalFormatting sqref="AY85:AY92">
    <cfRule type="containsText" dxfId="351" priority="360" stopIfTrue="1" operator="containsText" text="PENDIENTE">
      <formula>NOT(ISERROR(SEARCH("PENDIENTE",AY85)))</formula>
    </cfRule>
  </conditionalFormatting>
  <conditionalFormatting sqref="AY85:AY92">
    <cfRule type="containsText" dxfId="350" priority="359" operator="containsText" text="ATENCIÓN">
      <formula>NOT(ISERROR(SEARCH("ATENCIÓN",AY85)))</formula>
    </cfRule>
  </conditionalFormatting>
  <conditionalFormatting sqref="AV88:AV92">
    <cfRule type="containsText" dxfId="349" priority="354" stopIfTrue="1" operator="containsText" text="EN TERMINO">
      <formula>NOT(ISERROR(SEARCH("EN TERMINO",AV88)))</formula>
    </cfRule>
    <cfRule type="containsText" priority="355" operator="containsText" text="AMARILLO">
      <formula>NOT(ISERROR(SEARCH("AMARILLO",AV88)))</formula>
    </cfRule>
    <cfRule type="containsText" dxfId="348" priority="356" stopIfTrue="1" operator="containsText" text="ALERTA">
      <formula>NOT(ISERROR(SEARCH("ALERTA",AV88)))</formula>
    </cfRule>
    <cfRule type="containsText" dxfId="347" priority="357" stopIfTrue="1" operator="containsText" text="OK">
      <formula>NOT(ISERROR(SEARCH("OK",AV88)))</formula>
    </cfRule>
  </conditionalFormatting>
  <conditionalFormatting sqref="AV88:AV92">
    <cfRule type="dataBar" priority="358">
      <dataBar>
        <cfvo type="min"/>
        <cfvo type="max"/>
        <color rgb="FF638EC6"/>
      </dataBar>
    </cfRule>
  </conditionalFormatting>
  <conditionalFormatting sqref="AD93:AD101">
    <cfRule type="containsText" dxfId="346" priority="349" stopIfTrue="1" operator="containsText" text="EN TERMINO">
      <formula>NOT(ISERROR(SEARCH("EN TERMINO",AD93)))</formula>
    </cfRule>
    <cfRule type="containsText" priority="350" operator="containsText" text="AMARILLO">
      <formula>NOT(ISERROR(SEARCH("AMARILLO",AD93)))</formula>
    </cfRule>
    <cfRule type="containsText" dxfId="345" priority="351" stopIfTrue="1" operator="containsText" text="ALERTA">
      <formula>NOT(ISERROR(SEARCH("ALERTA",AD93)))</formula>
    </cfRule>
    <cfRule type="containsText" dxfId="344" priority="352" stopIfTrue="1" operator="containsText" text="OK">
      <formula>NOT(ISERROR(SEARCH("OK",AD93)))</formula>
    </cfRule>
  </conditionalFormatting>
  <conditionalFormatting sqref="AD93:AD101">
    <cfRule type="dataBar" priority="353">
      <dataBar>
        <cfvo type="min"/>
        <cfvo type="max"/>
        <color rgb="FF638EC6"/>
      </dataBar>
    </cfRule>
  </conditionalFormatting>
  <conditionalFormatting sqref="AD102:AD108">
    <cfRule type="containsText" dxfId="343" priority="344" stopIfTrue="1" operator="containsText" text="EN TERMINO">
      <formula>NOT(ISERROR(SEARCH("EN TERMINO",AD102)))</formula>
    </cfRule>
    <cfRule type="containsText" priority="345" operator="containsText" text="AMARILLO">
      <formula>NOT(ISERROR(SEARCH("AMARILLO",AD102)))</formula>
    </cfRule>
    <cfRule type="containsText" dxfId="342" priority="346" stopIfTrue="1" operator="containsText" text="ALERTA">
      <formula>NOT(ISERROR(SEARCH("ALERTA",AD102)))</formula>
    </cfRule>
    <cfRule type="containsText" dxfId="341" priority="347" stopIfTrue="1" operator="containsText" text="OK">
      <formula>NOT(ISERROR(SEARCH("OK",AD102)))</formula>
    </cfRule>
  </conditionalFormatting>
  <conditionalFormatting sqref="AD102:AD108">
    <cfRule type="dataBar" priority="348">
      <dataBar>
        <cfvo type="min"/>
        <cfvo type="max"/>
        <color rgb="FF638EC6"/>
      </dataBar>
    </cfRule>
  </conditionalFormatting>
  <conditionalFormatting sqref="AG93:AG108">
    <cfRule type="containsText" dxfId="340" priority="333" operator="containsText" text="ATENCIÓN">
      <formula>NOT(ISERROR(SEARCH("ATENCIÓN",AG93)))</formula>
    </cfRule>
    <cfRule type="expression" priority="334" stopIfTrue="1">
      <formula>"ATENCIÓN"</formula>
    </cfRule>
  </conditionalFormatting>
  <conditionalFormatting sqref="AG93:AG108">
    <cfRule type="containsText" dxfId="339" priority="343" stopIfTrue="1" operator="containsText" text="CUMPLIDA">
      <formula>NOT(ISERROR(SEARCH("CUMPLIDA",AG93)))</formula>
    </cfRule>
  </conditionalFormatting>
  <conditionalFormatting sqref="AG93:AG108">
    <cfRule type="containsText" dxfId="338" priority="342" stopIfTrue="1" operator="containsText" text="INCUMPLIDA">
      <formula>NOT(ISERROR(SEARCH("INCUMPLIDA",AG93)))</formula>
    </cfRule>
  </conditionalFormatting>
  <conditionalFormatting sqref="AG93:AG108">
    <cfRule type="containsText" dxfId="337" priority="341" stopIfTrue="1" operator="containsText" text="PENDIENTE">
      <formula>NOT(ISERROR(SEARCH("PENDIENTE",AG93)))</formula>
    </cfRule>
  </conditionalFormatting>
  <conditionalFormatting sqref="AG93:AG108">
    <cfRule type="containsText" dxfId="336" priority="339" operator="containsText" text="ATENCIÓN">
      <formula>NOT(ISERROR(SEARCH("ATENCIÓN",AG93)))</formula>
    </cfRule>
    <cfRule type="expression" priority="340" stopIfTrue="1">
      <formula>"ATENCIÓN"</formula>
    </cfRule>
  </conditionalFormatting>
  <conditionalFormatting sqref="AG93:AG108">
    <cfRule type="containsText" dxfId="335" priority="337" operator="containsText" text="ATENCIÓN">
      <formula>NOT(ISERROR(SEARCH("ATENCIÓN",AG93)))</formula>
    </cfRule>
    <cfRule type="expression" priority="338" stopIfTrue="1">
      <formula>"ATENCIÓN"</formula>
    </cfRule>
  </conditionalFormatting>
  <conditionalFormatting sqref="AG93:AG108">
    <cfRule type="containsText" dxfId="334" priority="335" operator="containsText" text="ATENCIÓN">
      <formula>NOT(ISERROR(SEARCH("ATENCIÓN",AG93)))</formula>
    </cfRule>
    <cfRule type="expression" priority="336" stopIfTrue="1">
      <formula>"ATENCIÓN"</formula>
    </cfRule>
  </conditionalFormatting>
  <conditionalFormatting sqref="AV10:AV11">
    <cfRule type="containsText" dxfId="333" priority="329" stopIfTrue="1" operator="containsText" text="EN TERMINO">
      <formula>NOT(ISERROR(SEARCH("EN TERMINO",AV10)))</formula>
    </cfRule>
    <cfRule type="containsText" priority="330" operator="containsText" text="AMARILLO">
      <formula>NOT(ISERROR(SEARCH("AMARILLO",AV10)))</formula>
    </cfRule>
    <cfRule type="containsText" dxfId="332" priority="331" stopIfTrue="1" operator="containsText" text="ALERTA">
      <formula>NOT(ISERROR(SEARCH("ALERTA",AV10)))</formula>
    </cfRule>
    <cfRule type="containsText" dxfId="331" priority="332" stopIfTrue="1" operator="containsText" text="OK">
      <formula>NOT(ISERROR(SEARCH("OK",AV10)))</formula>
    </cfRule>
  </conditionalFormatting>
  <conditionalFormatting sqref="AD11:AD30">
    <cfRule type="containsText" dxfId="330" priority="322" stopIfTrue="1" operator="containsText" text="EN TERMINO">
      <formula>NOT(ISERROR(SEARCH("EN TERMINO",AD11)))</formula>
    </cfRule>
    <cfRule type="containsText" priority="323" operator="containsText" text="AMARILLO">
      <formula>NOT(ISERROR(SEARCH("AMARILLO",AD11)))</formula>
    </cfRule>
    <cfRule type="containsText" dxfId="329" priority="324" stopIfTrue="1" operator="containsText" text="ALERTA">
      <formula>NOT(ISERROR(SEARCH("ALERTA",AD11)))</formula>
    </cfRule>
    <cfRule type="containsText" dxfId="328" priority="325" stopIfTrue="1" operator="containsText" text="OK">
      <formula>NOT(ISERROR(SEARCH("OK",AD11)))</formula>
    </cfRule>
  </conditionalFormatting>
  <conditionalFormatting sqref="AV31:AV84">
    <cfRule type="containsText" dxfId="327" priority="318" stopIfTrue="1" operator="containsText" text="EN TERMINO">
      <formula>NOT(ISERROR(SEARCH("EN TERMINO",AV31)))</formula>
    </cfRule>
    <cfRule type="containsText" priority="319" operator="containsText" text="AMARILLO">
      <formula>NOT(ISERROR(SEARCH("AMARILLO",AV31)))</formula>
    </cfRule>
    <cfRule type="containsText" dxfId="326" priority="320" stopIfTrue="1" operator="containsText" text="ALERTA">
      <formula>NOT(ISERROR(SEARCH("ALERTA",AV31)))</formula>
    </cfRule>
    <cfRule type="containsText" dxfId="325" priority="321" stopIfTrue="1" operator="containsText" text="OK">
      <formula>NOT(ISERROR(SEARCH("OK",AV31)))</formula>
    </cfRule>
  </conditionalFormatting>
  <conditionalFormatting sqref="AY31:AY84">
    <cfRule type="containsText" dxfId="324" priority="307" operator="containsText" text="ATENCIÓN">
      <formula>NOT(ISERROR(SEARCH("ATENCIÓN",AY31)))</formula>
    </cfRule>
    <cfRule type="expression" priority="308" stopIfTrue="1">
      <formula>"ATENCIÓN"</formula>
    </cfRule>
  </conditionalFormatting>
  <conditionalFormatting sqref="AY31:AY84">
    <cfRule type="containsText" dxfId="323" priority="317" stopIfTrue="1" operator="containsText" text="CUMPLIDA">
      <formula>NOT(ISERROR(SEARCH("CUMPLIDA",AY31)))</formula>
    </cfRule>
  </conditionalFormatting>
  <conditionalFormatting sqref="AY31:AY84">
    <cfRule type="containsText" dxfId="322" priority="316" stopIfTrue="1" operator="containsText" text="INCUMPLIDA">
      <formula>NOT(ISERROR(SEARCH("INCUMPLIDA",AY31)))</formula>
    </cfRule>
  </conditionalFormatting>
  <conditionalFormatting sqref="AY31:AY84">
    <cfRule type="containsText" dxfId="321" priority="315" stopIfTrue="1" operator="containsText" text="PENDIENTE">
      <formula>NOT(ISERROR(SEARCH("PENDIENTE",AY31)))</formula>
    </cfRule>
  </conditionalFormatting>
  <conditionalFormatting sqref="AY31:AY84">
    <cfRule type="containsText" dxfId="320" priority="313" operator="containsText" text="ATENCIÓN">
      <formula>NOT(ISERROR(SEARCH("ATENCIÓN",AY31)))</formula>
    </cfRule>
    <cfRule type="expression" priority="314" stopIfTrue="1">
      <formula>"ATENCIÓN"</formula>
    </cfRule>
  </conditionalFormatting>
  <conditionalFormatting sqref="AY31:AY84">
    <cfRule type="containsText" dxfId="319" priority="311" operator="containsText" text="ATENCIÓN">
      <formula>NOT(ISERROR(SEARCH("ATENCIÓN",AY31)))</formula>
    </cfRule>
    <cfRule type="expression" priority="312" stopIfTrue="1">
      <formula>"ATENCIÓN"</formula>
    </cfRule>
  </conditionalFormatting>
  <conditionalFormatting sqref="AY31:AY84">
    <cfRule type="containsText" dxfId="318" priority="309" operator="containsText" text="ATENCIÓN">
      <formula>NOT(ISERROR(SEARCH("ATENCIÓN",AY31)))</formula>
    </cfRule>
    <cfRule type="expression" priority="310" stopIfTrue="1">
      <formula>"ATENCIÓN"</formula>
    </cfRule>
  </conditionalFormatting>
  <conditionalFormatting sqref="BE10">
    <cfRule type="containsText" dxfId="317" priority="287" stopIfTrue="1" operator="containsText" text="EN TERMINO">
      <formula>NOT(ISERROR(SEARCH("EN TERMINO",BE10)))</formula>
    </cfRule>
    <cfRule type="containsText" priority="288" operator="containsText" text="AMARILLO">
      <formula>NOT(ISERROR(SEARCH("AMARILLO",BE10)))</formula>
    </cfRule>
    <cfRule type="containsText" dxfId="316" priority="289" stopIfTrue="1" operator="containsText" text="ALERTA">
      <formula>NOT(ISERROR(SEARCH("ALERTA",BE10)))</formula>
    </cfRule>
    <cfRule type="containsText" dxfId="315" priority="290" stopIfTrue="1" operator="containsText" text="OK">
      <formula>NOT(ISERROR(SEARCH("OK",BE10)))</formula>
    </cfRule>
  </conditionalFormatting>
  <conditionalFormatting sqref="BE5">
    <cfRule type="containsText" dxfId="314" priority="282" stopIfTrue="1" operator="containsText" text="EN TERMINO">
      <formula>NOT(ISERROR(SEARCH("EN TERMINO",BE5)))</formula>
    </cfRule>
    <cfRule type="containsText" priority="283" operator="containsText" text="AMARILLO">
      <formula>NOT(ISERROR(SEARCH("AMARILLO",BE5)))</formula>
    </cfRule>
    <cfRule type="containsText" dxfId="313" priority="284" stopIfTrue="1" operator="containsText" text="ALERTA">
      <formula>NOT(ISERROR(SEARCH("ALERTA",BE5)))</formula>
    </cfRule>
    <cfRule type="containsText" dxfId="312" priority="285" stopIfTrue="1" operator="containsText" text="OK">
      <formula>NOT(ISERROR(SEARCH("OK",BE5)))</formula>
    </cfRule>
  </conditionalFormatting>
  <conditionalFormatting sqref="BE5">
    <cfRule type="dataBar" priority="286">
      <dataBar>
        <cfvo type="min"/>
        <cfvo type="max"/>
        <color rgb="FF638EC6"/>
      </dataBar>
    </cfRule>
  </conditionalFormatting>
  <conditionalFormatting sqref="BE8">
    <cfRule type="containsText" dxfId="311" priority="272" stopIfTrue="1" operator="containsText" text="EN TERMINO">
      <formula>NOT(ISERROR(SEARCH("EN TERMINO",BE8)))</formula>
    </cfRule>
    <cfRule type="containsText" priority="273" operator="containsText" text="AMARILLO">
      <formula>NOT(ISERROR(SEARCH("AMARILLO",BE8)))</formula>
    </cfRule>
    <cfRule type="containsText" dxfId="310" priority="274" stopIfTrue="1" operator="containsText" text="ALERTA">
      <formula>NOT(ISERROR(SEARCH("ALERTA",BE8)))</formula>
    </cfRule>
    <cfRule type="containsText" dxfId="309" priority="275" stopIfTrue="1" operator="containsText" text="OK">
      <formula>NOT(ISERROR(SEARCH("OK",BE8)))</formula>
    </cfRule>
  </conditionalFormatting>
  <conditionalFormatting sqref="BE8">
    <cfRule type="dataBar" priority="276">
      <dataBar>
        <cfvo type="min"/>
        <cfvo type="max"/>
        <color rgb="FF638EC6"/>
      </dataBar>
    </cfRule>
  </conditionalFormatting>
  <conditionalFormatting sqref="AP29:AP30">
    <cfRule type="containsText" dxfId="308" priority="260" operator="containsText" text="ATENCIÓN">
      <formula>NOT(ISERROR(SEARCH("ATENCIÓN",AP29)))</formula>
    </cfRule>
  </conditionalFormatting>
  <conditionalFormatting sqref="AM11:AM30">
    <cfRule type="containsText" dxfId="307" priority="265" stopIfTrue="1" operator="containsText" text="EN TERMINO">
      <formula>NOT(ISERROR(SEARCH("EN TERMINO",AM11)))</formula>
    </cfRule>
    <cfRule type="containsText" priority="266" operator="containsText" text="AMARILLO">
      <formula>NOT(ISERROR(SEARCH("AMARILLO",AM11)))</formula>
    </cfRule>
    <cfRule type="containsText" dxfId="306" priority="267" stopIfTrue="1" operator="containsText" text="ALERTA">
      <formula>NOT(ISERROR(SEARCH("ALERTA",AM11)))</formula>
    </cfRule>
    <cfRule type="containsText" dxfId="305" priority="268" stopIfTrue="1" operator="containsText" text="OK">
      <formula>NOT(ISERROR(SEARCH("OK",AM11)))</formula>
    </cfRule>
  </conditionalFormatting>
  <conditionalFormatting sqref="AP11:AP30">
    <cfRule type="containsText" dxfId="304" priority="271" stopIfTrue="1" operator="containsText" text="CUMPLIDA">
      <formula>NOT(ISERROR(SEARCH("CUMPLIDA",AP11)))</formula>
    </cfRule>
  </conditionalFormatting>
  <conditionalFormatting sqref="AP11:AP30">
    <cfRule type="containsText" dxfId="303" priority="270" stopIfTrue="1" operator="containsText" text="INCUMPLIDA">
      <formula>NOT(ISERROR(SEARCH("INCUMPLIDA",AP11)))</formula>
    </cfRule>
  </conditionalFormatting>
  <conditionalFormatting sqref="AP11:AP30">
    <cfRule type="containsText" dxfId="302" priority="269" stopIfTrue="1" operator="containsText" text="PENDIENTE">
      <formula>NOT(ISERROR(SEARCH("PENDIENTE",AP11)))</formula>
    </cfRule>
  </conditionalFormatting>
  <conditionalFormatting sqref="AP11">
    <cfRule type="containsText" dxfId="301" priority="264" operator="containsText" text="ATENCIÓN">
      <formula>NOT(ISERROR(SEARCH("ATENCIÓN",AP11)))</formula>
    </cfRule>
  </conditionalFormatting>
  <conditionalFormatting sqref="AP13:AP15">
    <cfRule type="containsText" dxfId="300" priority="263" operator="containsText" text="ATENCIÓN">
      <formula>NOT(ISERROR(SEARCH("ATENCIÓN",AP13)))</formula>
    </cfRule>
  </conditionalFormatting>
  <conditionalFormatting sqref="AP19:AP20">
    <cfRule type="containsText" dxfId="299" priority="262" operator="containsText" text="ATENCIÓN">
      <formula>NOT(ISERROR(SEARCH("ATENCIÓN",AP19)))</formula>
    </cfRule>
  </conditionalFormatting>
  <conditionalFormatting sqref="AP26">
    <cfRule type="containsText" dxfId="298" priority="261" operator="containsText" text="ATENCIÓN">
      <formula>NOT(ISERROR(SEARCH("ATENCIÓN",AP26)))</formula>
    </cfRule>
  </conditionalFormatting>
  <conditionalFormatting sqref="AY126">
    <cfRule type="containsText" dxfId="297" priority="249" operator="containsText" text="ATENCIÓN">
      <formula>NOT(ISERROR(SEARCH("ATENCIÓN",AY126)))</formula>
    </cfRule>
  </conditionalFormatting>
  <conditionalFormatting sqref="AV119">
    <cfRule type="dataBar" priority="2528">
      <dataBar>
        <cfvo type="min"/>
        <cfvo type="max"/>
        <color rgb="FF638EC6"/>
      </dataBar>
    </cfRule>
  </conditionalFormatting>
  <conditionalFormatting sqref="AV122:AV126">
    <cfRule type="containsText" dxfId="296" priority="244" stopIfTrue="1" operator="containsText" text="EN TERMINO">
      <formula>NOT(ISERROR(SEARCH("EN TERMINO",AV122)))</formula>
    </cfRule>
    <cfRule type="containsText" priority="245" operator="containsText" text="AMARILLO">
      <formula>NOT(ISERROR(SEARCH("AMARILLO",AV122)))</formula>
    </cfRule>
    <cfRule type="containsText" dxfId="295" priority="246" stopIfTrue="1" operator="containsText" text="ALERTA">
      <formula>NOT(ISERROR(SEARCH("ALERTA",AV122)))</formula>
    </cfRule>
    <cfRule type="containsText" dxfId="294" priority="247" stopIfTrue="1" operator="containsText" text="OK">
      <formula>NOT(ISERROR(SEARCH("OK",AV122)))</formula>
    </cfRule>
  </conditionalFormatting>
  <conditionalFormatting sqref="AV122:AV126">
    <cfRule type="dataBar" priority="248">
      <dataBar>
        <cfvo type="min"/>
        <cfvo type="max"/>
        <color rgb="FF638EC6"/>
      </dataBar>
    </cfRule>
  </conditionalFormatting>
  <conditionalFormatting sqref="AP127:AP137">
    <cfRule type="containsText" dxfId="293" priority="243" stopIfTrue="1" operator="containsText" text="CUMPLIDA">
      <formula>NOT(ISERROR(SEARCH("CUMPLIDA",AP127)))</formula>
    </cfRule>
  </conditionalFormatting>
  <conditionalFormatting sqref="AP127:AP137">
    <cfRule type="containsText" dxfId="292" priority="242" stopIfTrue="1" operator="containsText" text="INCUMPLIDA">
      <formula>NOT(ISERROR(SEARCH("INCUMPLIDA",AP127)))</formula>
    </cfRule>
  </conditionalFormatting>
  <conditionalFormatting sqref="AP127:AP137">
    <cfRule type="containsText" dxfId="291" priority="241" stopIfTrue="1" operator="containsText" text="PENDIENTE">
      <formula>NOT(ISERROR(SEARCH("PENDIENTE",AP127)))</formula>
    </cfRule>
  </conditionalFormatting>
  <conditionalFormatting sqref="AP127:AP137">
    <cfRule type="containsText" dxfId="290" priority="240" operator="containsText" text="PENDIENTE">
      <formula>NOT(ISERROR(SEARCH("PENDIENTE",AP127)))</formula>
    </cfRule>
  </conditionalFormatting>
  <conditionalFormatting sqref="AP136">
    <cfRule type="containsText" dxfId="289" priority="239" operator="containsText" text="ATENCIÓN">
      <formula>NOT(ISERROR(SEARCH("ATENCIÓN",AP136)))</formula>
    </cfRule>
  </conditionalFormatting>
  <conditionalFormatting sqref="AP137">
    <cfRule type="containsText" dxfId="288" priority="238" operator="containsText" text="ATENCIÓN">
      <formula>NOT(ISERROR(SEARCH("ATENCIÓN",AP137)))</formula>
    </cfRule>
  </conditionalFormatting>
  <conditionalFormatting sqref="AM127:AM137">
    <cfRule type="containsText" dxfId="287" priority="234" stopIfTrue="1" operator="containsText" text="EN TERMINO">
      <formula>NOT(ISERROR(SEARCH("EN TERMINO",AM127)))</formula>
    </cfRule>
    <cfRule type="containsText" priority="235" operator="containsText" text="AMARILLO">
      <formula>NOT(ISERROR(SEARCH("AMARILLO",AM127)))</formula>
    </cfRule>
    <cfRule type="containsText" dxfId="286" priority="236" stopIfTrue="1" operator="containsText" text="ALERTA">
      <formula>NOT(ISERROR(SEARCH("ALERTA",AM127)))</formula>
    </cfRule>
    <cfRule type="containsText" dxfId="285" priority="237" stopIfTrue="1" operator="containsText" text="OK">
      <formula>NOT(ISERROR(SEARCH("OK",AM127)))</formula>
    </cfRule>
  </conditionalFormatting>
  <conditionalFormatting sqref="BE85:BE87">
    <cfRule type="containsText" dxfId="284" priority="229" stopIfTrue="1" operator="containsText" text="EN TERMINO">
      <formula>NOT(ISERROR(SEARCH("EN TERMINO",BE85)))</formula>
    </cfRule>
    <cfRule type="containsText" priority="230" operator="containsText" text="AMARILLO">
      <formula>NOT(ISERROR(SEARCH("AMARILLO",BE85)))</formula>
    </cfRule>
    <cfRule type="containsText" dxfId="283" priority="231" stopIfTrue="1" operator="containsText" text="ALERTA">
      <formula>NOT(ISERROR(SEARCH("ALERTA",BE85)))</formula>
    </cfRule>
    <cfRule type="containsText" dxfId="282" priority="232" stopIfTrue="1" operator="containsText" text="OK">
      <formula>NOT(ISERROR(SEARCH("OK",BE85)))</formula>
    </cfRule>
  </conditionalFormatting>
  <conditionalFormatting sqref="BH85:BH87">
    <cfRule type="containsText" dxfId="281" priority="226" operator="containsText" text="Cumplida">
      <formula>NOT(ISERROR(SEARCH("Cumplida",BH85)))</formula>
    </cfRule>
    <cfRule type="containsText" dxfId="280" priority="227" operator="containsText" text="Pendiente">
      <formula>NOT(ISERROR(SEARCH("Pendiente",BH85)))</formula>
    </cfRule>
    <cfRule type="containsText" dxfId="279" priority="228" operator="containsText" text="Cumplida">
      <formula>NOT(ISERROR(SEARCH("Cumplida",BH85)))</formula>
    </cfRule>
  </conditionalFormatting>
  <conditionalFormatting sqref="BH85:BH87">
    <cfRule type="containsText" dxfId="278" priority="225" stopIfTrue="1" operator="containsText" text="CUMPLIDA">
      <formula>NOT(ISERROR(SEARCH("CUMPLIDA",BH85)))</formula>
    </cfRule>
  </conditionalFormatting>
  <conditionalFormatting sqref="BH85:BH87">
    <cfRule type="containsText" dxfId="277" priority="224" stopIfTrue="1" operator="containsText" text="INCUMPLIDA">
      <formula>NOT(ISERROR(SEARCH("INCUMPLIDA",BH85)))</formula>
    </cfRule>
  </conditionalFormatting>
  <conditionalFormatting sqref="BH85:BH87">
    <cfRule type="containsText" dxfId="276" priority="223" stopIfTrue="1" operator="containsText" text="PENDIENTE">
      <formula>NOT(ISERROR(SEARCH("PENDIENTE",BH85)))</formula>
    </cfRule>
  </conditionalFormatting>
  <conditionalFormatting sqref="BE85:BE87">
    <cfRule type="dataBar" priority="233">
      <dataBar>
        <cfvo type="min"/>
        <cfvo type="max"/>
        <color rgb="FF638EC6"/>
      </dataBar>
    </cfRule>
  </conditionalFormatting>
  <conditionalFormatting sqref="BH85">
    <cfRule type="containsText" dxfId="275" priority="222" operator="containsText" text="ATENCIÓN">
      <formula>NOT(ISERROR(SEARCH("ATENCIÓN",BH85)))</formula>
    </cfRule>
  </conditionalFormatting>
  <conditionalFormatting sqref="BE88:BE92">
    <cfRule type="containsText" dxfId="274" priority="217" stopIfTrue="1" operator="containsText" text="EN TERMINO">
      <formula>NOT(ISERROR(SEARCH("EN TERMINO",BE88)))</formula>
    </cfRule>
    <cfRule type="containsText" priority="218" operator="containsText" text="AMARILLO">
      <formula>NOT(ISERROR(SEARCH("AMARILLO",BE88)))</formula>
    </cfRule>
    <cfRule type="containsText" dxfId="273" priority="219" stopIfTrue="1" operator="containsText" text="ALERTA">
      <formula>NOT(ISERROR(SEARCH("ALERTA",BE88)))</formula>
    </cfRule>
    <cfRule type="containsText" dxfId="272" priority="220" stopIfTrue="1" operator="containsText" text="OK">
      <formula>NOT(ISERROR(SEARCH("OK",BE88)))</formula>
    </cfRule>
  </conditionalFormatting>
  <conditionalFormatting sqref="BH88:BH92">
    <cfRule type="containsText" dxfId="271" priority="214" operator="containsText" text="Cumplida">
      <formula>NOT(ISERROR(SEARCH("Cumplida",BH88)))</formula>
    </cfRule>
    <cfRule type="containsText" dxfId="270" priority="215" operator="containsText" text="Pendiente">
      <formula>NOT(ISERROR(SEARCH("Pendiente",BH88)))</formula>
    </cfRule>
    <cfRule type="containsText" dxfId="269" priority="216" operator="containsText" text="Cumplida">
      <formula>NOT(ISERROR(SEARCH("Cumplida",BH88)))</formula>
    </cfRule>
  </conditionalFormatting>
  <conditionalFormatting sqref="BH88:BH92">
    <cfRule type="containsText" dxfId="268" priority="213" stopIfTrue="1" operator="containsText" text="CUMPLIDA">
      <formula>NOT(ISERROR(SEARCH("CUMPLIDA",BH88)))</formula>
    </cfRule>
  </conditionalFormatting>
  <conditionalFormatting sqref="BH88:BH92">
    <cfRule type="containsText" dxfId="267" priority="212" stopIfTrue="1" operator="containsText" text="INCUMPLIDA">
      <formula>NOT(ISERROR(SEARCH("INCUMPLIDA",BH88)))</formula>
    </cfRule>
  </conditionalFormatting>
  <conditionalFormatting sqref="BH88:BH92">
    <cfRule type="containsText" dxfId="266" priority="211" stopIfTrue="1" operator="containsText" text="PENDIENTE">
      <formula>NOT(ISERROR(SEARCH("PENDIENTE",BH88)))</formula>
    </cfRule>
  </conditionalFormatting>
  <conditionalFormatting sqref="BE88:BE92">
    <cfRule type="dataBar" priority="221">
      <dataBar>
        <cfvo type="min"/>
        <cfvo type="max"/>
        <color rgb="FF638EC6"/>
      </dataBar>
    </cfRule>
  </conditionalFormatting>
  <conditionalFormatting sqref="AV93:AV108">
    <cfRule type="containsText" dxfId="265" priority="206" stopIfTrue="1" operator="containsText" text="EN TERMINO">
      <formula>NOT(ISERROR(SEARCH("EN TERMINO",AV93)))</formula>
    </cfRule>
    <cfRule type="containsText" priority="207" operator="containsText" text="AMARILLO">
      <formula>NOT(ISERROR(SEARCH("AMARILLO",AV93)))</formula>
    </cfRule>
    <cfRule type="containsText" dxfId="264" priority="208" stopIfTrue="1" operator="containsText" text="ALERTA">
      <formula>NOT(ISERROR(SEARCH("ALERTA",AV93)))</formula>
    </cfRule>
    <cfRule type="containsText" dxfId="263" priority="209" stopIfTrue="1" operator="containsText" text="OK">
      <formula>NOT(ISERROR(SEARCH("OK",AV93)))</formula>
    </cfRule>
  </conditionalFormatting>
  <conditionalFormatting sqref="AY93:AY108">
    <cfRule type="containsText" dxfId="262" priority="203" operator="containsText" text="Cumplida">
      <formula>NOT(ISERROR(SEARCH("Cumplida",AY93)))</formula>
    </cfRule>
    <cfRule type="containsText" dxfId="261" priority="204" operator="containsText" text="Pendiente">
      <formula>NOT(ISERROR(SEARCH("Pendiente",AY93)))</formula>
    </cfRule>
    <cfRule type="containsText" dxfId="260" priority="205" operator="containsText" text="Cumplida">
      <formula>NOT(ISERROR(SEARCH("Cumplida",AY93)))</formula>
    </cfRule>
  </conditionalFormatting>
  <conditionalFormatting sqref="AY93:AY108">
    <cfRule type="containsText" dxfId="259" priority="202" stopIfTrue="1" operator="containsText" text="CUMPLIDA">
      <formula>NOT(ISERROR(SEARCH("CUMPLIDA",AY93)))</formula>
    </cfRule>
  </conditionalFormatting>
  <conditionalFormatting sqref="AY93:AY108">
    <cfRule type="containsText" dxfId="258" priority="201" stopIfTrue="1" operator="containsText" text="INCUMPLIDA">
      <formula>NOT(ISERROR(SEARCH("INCUMPLIDA",AY93)))</formula>
    </cfRule>
  </conditionalFormatting>
  <conditionalFormatting sqref="AY93:AY108">
    <cfRule type="containsText" dxfId="257" priority="200" stopIfTrue="1" operator="containsText" text="PENDIENTE">
      <formula>NOT(ISERROR(SEARCH("PENDIENTE",AY93)))</formula>
    </cfRule>
  </conditionalFormatting>
  <conditionalFormatting sqref="AV93:AV108">
    <cfRule type="dataBar" priority="210">
      <dataBar>
        <cfvo type="min"/>
        <cfvo type="max"/>
        <color rgb="FF638EC6"/>
      </dataBar>
    </cfRule>
  </conditionalFormatting>
  <conditionalFormatting sqref="BH8:BH10">
    <cfRule type="containsText" dxfId="256" priority="199" stopIfTrue="1" operator="containsText" text="CUMPLIDA">
      <formula>NOT(ISERROR(SEARCH("CUMPLIDA",BH8)))</formula>
    </cfRule>
  </conditionalFormatting>
  <conditionalFormatting sqref="BH8:BH10">
    <cfRule type="containsText" dxfId="255" priority="198" stopIfTrue="1" operator="containsText" text="INCUMPLIDA">
      <formula>NOT(ISERROR(SEARCH("INCUMPLIDA",BH8)))</formula>
    </cfRule>
  </conditionalFormatting>
  <conditionalFormatting sqref="BH8:BH10">
    <cfRule type="containsText" dxfId="254" priority="197" stopIfTrue="1" operator="containsText" text="PENDIENTE">
      <formula>NOT(ISERROR(SEARCH("PENDIENTE",BH8)))</formula>
    </cfRule>
  </conditionalFormatting>
  <conditionalFormatting sqref="BN9:BN84 BN93:BN137">
    <cfRule type="containsText" dxfId="253" priority="192" stopIfTrue="1" operator="containsText" text="EN TERMINO">
      <formula>NOT(ISERROR(SEARCH("EN TERMINO",BN9)))</formula>
    </cfRule>
    <cfRule type="containsText" priority="193" operator="containsText" text="AMARILLO">
      <formula>NOT(ISERROR(SEARCH("AMARILLO",BN9)))</formula>
    </cfRule>
    <cfRule type="containsText" dxfId="252" priority="194" stopIfTrue="1" operator="containsText" text="ALERTA">
      <formula>NOT(ISERROR(SEARCH("ALERTA",BN9)))</formula>
    </cfRule>
    <cfRule type="containsText" dxfId="251" priority="195" stopIfTrue="1" operator="containsText" text="OK">
      <formula>NOT(ISERROR(SEARCH("OK",BN9)))</formula>
    </cfRule>
  </conditionalFormatting>
  <conditionalFormatting sqref="BQ5 BP10:BP30 BQ31:BQ84 BQ93:BQ117 BQ119:BQ137">
    <cfRule type="containsText" dxfId="250" priority="191" stopIfTrue="1" operator="containsText" text="CUMPLIDA">
      <formula>NOT(ISERROR(SEARCH("CUMPLIDA",BP5)))</formula>
    </cfRule>
  </conditionalFormatting>
  <conditionalFormatting sqref="BQ5 BP10:BP30 BQ31:BQ84 BQ93:BQ117 BQ119:BQ137">
    <cfRule type="containsText" dxfId="249" priority="190" stopIfTrue="1" operator="containsText" text="INCUMPLIDA">
      <formula>NOT(ISERROR(SEARCH("INCUMPLIDA",BP5)))</formula>
    </cfRule>
  </conditionalFormatting>
  <conditionalFormatting sqref="BQ5 BP10:BP30 BQ31:BQ84 BQ93:BQ117 BQ119:BQ137">
    <cfRule type="containsText" dxfId="248" priority="189" stopIfTrue="1" operator="containsText" text="PENDIENTE">
      <formula>NOT(ISERROR(SEARCH("PENDIENTE",BP5)))</formula>
    </cfRule>
  </conditionalFormatting>
  <conditionalFormatting sqref="BI5 BI8">
    <cfRule type="containsText" dxfId="247" priority="186" operator="containsText" text="cerrada">
      <formula>NOT(ISERROR(SEARCH("cerrada",BI5)))</formula>
    </cfRule>
    <cfRule type="containsText" dxfId="246" priority="187" operator="containsText" text="cerrado">
      <formula>NOT(ISERROR(SEARCH("cerrado",BI5)))</formula>
    </cfRule>
    <cfRule type="containsText" dxfId="245" priority="188" operator="containsText" text="Abierto">
      <formula>NOT(ISERROR(SEARCH("Abierto",BI5)))</formula>
    </cfRule>
  </conditionalFormatting>
  <conditionalFormatting sqref="BN11:BN84 BN9 BN93:BN137">
    <cfRule type="dataBar" priority="196">
      <dataBar>
        <cfvo type="min"/>
        <cfvo type="max"/>
        <color rgb="FF638EC6"/>
      </dataBar>
    </cfRule>
  </conditionalFormatting>
  <conditionalFormatting sqref="BI109">
    <cfRule type="containsText" dxfId="244" priority="183" operator="containsText" text="cerrada">
      <formula>NOT(ISERROR(SEARCH("cerrada",BI109)))</formula>
    </cfRule>
    <cfRule type="containsText" dxfId="243" priority="184" operator="containsText" text="cerrado">
      <formula>NOT(ISERROR(SEARCH("cerrado",BI109)))</formula>
    </cfRule>
    <cfRule type="containsText" dxfId="242" priority="185" operator="containsText" text="Abierto">
      <formula>NOT(ISERROR(SEARCH("Abierto",BI109)))</formula>
    </cfRule>
  </conditionalFormatting>
  <conditionalFormatting sqref="BN10">
    <cfRule type="containsText" dxfId="241" priority="179" stopIfTrue="1" operator="containsText" text="EN TERMINO">
      <formula>NOT(ISERROR(SEARCH("EN TERMINO",BN10)))</formula>
    </cfRule>
    <cfRule type="containsText" priority="180" operator="containsText" text="AMARILLO">
      <formula>NOT(ISERROR(SEARCH("AMARILLO",BN10)))</formula>
    </cfRule>
    <cfRule type="containsText" dxfId="240" priority="181" stopIfTrue="1" operator="containsText" text="ALERTA">
      <formula>NOT(ISERROR(SEARCH("ALERTA",BN10)))</formula>
    </cfRule>
    <cfRule type="containsText" dxfId="239" priority="182" stopIfTrue="1" operator="containsText" text="OK">
      <formula>NOT(ISERROR(SEARCH("OK",BN10)))</formula>
    </cfRule>
  </conditionalFormatting>
  <conditionalFormatting sqref="BN5">
    <cfRule type="containsText" dxfId="238" priority="174" stopIfTrue="1" operator="containsText" text="EN TERMINO">
      <formula>NOT(ISERROR(SEARCH("EN TERMINO",BN5)))</formula>
    </cfRule>
    <cfRule type="containsText" priority="175" operator="containsText" text="AMARILLO">
      <formula>NOT(ISERROR(SEARCH("AMARILLO",BN5)))</formula>
    </cfRule>
    <cfRule type="containsText" dxfId="237" priority="176" stopIfTrue="1" operator="containsText" text="ALERTA">
      <formula>NOT(ISERROR(SEARCH("ALERTA",BN5)))</formula>
    </cfRule>
    <cfRule type="containsText" dxfId="236" priority="177" stopIfTrue="1" operator="containsText" text="OK">
      <formula>NOT(ISERROR(SEARCH("OK",BN5)))</formula>
    </cfRule>
  </conditionalFormatting>
  <conditionalFormatting sqref="BN5">
    <cfRule type="dataBar" priority="178">
      <dataBar>
        <cfvo type="min"/>
        <cfvo type="max"/>
        <color rgb="FF638EC6"/>
      </dataBar>
    </cfRule>
  </conditionalFormatting>
  <conditionalFormatting sqref="BN8">
    <cfRule type="containsText" dxfId="235" priority="169" stopIfTrue="1" operator="containsText" text="EN TERMINO">
      <formula>NOT(ISERROR(SEARCH("EN TERMINO",BN8)))</formula>
    </cfRule>
    <cfRule type="containsText" priority="170" operator="containsText" text="AMARILLO">
      <formula>NOT(ISERROR(SEARCH("AMARILLO",BN8)))</formula>
    </cfRule>
    <cfRule type="containsText" dxfId="234" priority="171" stopIfTrue="1" operator="containsText" text="ALERTA">
      <formula>NOT(ISERROR(SEARCH("ALERTA",BN8)))</formula>
    </cfRule>
    <cfRule type="containsText" dxfId="233" priority="172" stopIfTrue="1" operator="containsText" text="OK">
      <formula>NOT(ISERROR(SEARCH("OK",BN8)))</formula>
    </cfRule>
  </conditionalFormatting>
  <conditionalFormatting sqref="BN8">
    <cfRule type="dataBar" priority="173">
      <dataBar>
        <cfvo type="min"/>
        <cfvo type="max"/>
        <color rgb="FF638EC6"/>
      </dataBar>
    </cfRule>
  </conditionalFormatting>
  <conditionalFormatting sqref="BN85:BN87">
    <cfRule type="containsText" dxfId="232" priority="164" stopIfTrue="1" operator="containsText" text="EN TERMINO">
      <formula>NOT(ISERROR(SEARCH("EN TERMINO",BN85)))</formula>
    </cfRule>
    <cfRule type="containsText" priority="165" operator="containsText" text="AMARILLO">
      <formula>NOT(ISERROR(SEARCH("AMARILLO",BN85)))</formula>
    </cfRule>
    <cfRule type="containsText" dxfId="231" priority="166" stopIfTrue="1" operator="containsText" text="ALERTA">
      <formula>NOT(ISERROR(SEARCH("ALERTA",BN85)))</formula>
    </cfRule>
    <cfRule type="containsText" dxfId="230" priority="167" stopIfTrue="1" operator="containsText" text="OK">
      <formula>NOT(ISERROR(SEARCH("OK",BN85)))</formula>
    </cfRule>
  </conditionalFormatting>
  <conditionalFormatting sqref="BQ85:BQ87">
    <cfRule type="containsText" dxfId="229" priority="161" operator="containsText" text="Cumplida">
      <formula>NOT(ISERROR(SEARCH("Cumplida",BQ85)))</formula>
    </cfRule>
    <cfRule type="containsText" dxfId="228" priority="162" operator="containsText" text="Pendiente">
      <formula>NOT(ISERROR(SEARCH("Pendiente",BQ85)))</formula>
    </cfRule>
    <cfRule type="containsText" dxfId="227" priority="163" operator="containsText" text="Cumplida">
      <formula>NOT(ISERROR(SEARCH("Cumplida",BQ85)))</formula>
    </cfRule>
  </conditionalFormatting>
  <conditionalFormatting sqref="BQ85:BQ87">
    <cfRule type="containsText" dxfId="226" priority="160" stopIfTrue="1" operator="containsText" text="CUMPLIDA">
      <formula>NOT(ISERROR(SEARCH("CUMPLIDA",BQ85)))</formula>
    </cfRule>
  </conditionalFormatting>
  <conditionalFormatting sqref="BQ85:BQ87">
    <cfRule type="containsText" dxfId="225" priority="159" stopIfTrue="1" operator="containsText" text="INCUMPLIDA">
      <formula>NOT(ISERROR(SEARCH("INCUMPLIDA",BQ85)))</formula>
    </cfRule>
  </conditionalFormatting>
  <conditionalFormatting sqref="BQ85:BQ87">
    <cfRule type="containsText" dxfId="224" priority="158" stopIfTrue="1" operator="containsText" text="PENDIENTE">
      <formula>NOT(ISERROR(SEARCH("PENDIENTE",BQ85)))</formula>
    </cfRule>
  </conditionalFormatting>
  <conditionalFormatting sqref="BN85:BN87">
    <cfRule type="dataBar" priority="168">
      <dataBar>
        <cfvo type="min"/>
        <cfvo type="max"/>
        <color rgb="FF638EC6"/>
      </dataBar>
    </cfRule>
  </conditionalFormatting>
  <conditionalFormatting sqref="BQ85">
    <cfRule type="containsText" dxfId="223" priority="157" operator="containsText" text="ATENCIÓN">
      <formula>NOT(ISERROR(SEARCH("ATENCIÓN",BQ85)))</formula>
    </cfRule>
  </conditionalFormatting>
  <conditionalFormatting sqref="BN88:BN92">
    <cfRule type="containsText" dxfId="222" priority="152" stopIfTrue="1" operator="containsText" text="EN TERMINO">
      <formula>NOT(ISERROR(SEARCH("EN TERMINO",BN88)))</formula>
    </cfRule>
    <cfRule type="containsText" priority="153" operator="containsText" text="AMARILLO">
      <formula>NOT(ISERROR(SEARCH("AMARILLO",BN88)))</formula>
    </cfRule>
    <cfRule type="containsText" dxfId="221" priority="154" stopIfTrue="1" operator="containsText" text="ALERTA">
      <formula>NOT(ISERROR(SEARCH("ALERTA",BN88)))</formula>
    </cfRule>
    <cfRule type="containsText" dxfId="220" priority="155" stopIfTrue="1" operator="containsText" text="OK">
      <formula>NOT(ISERROR(SEARCH("OK",BN88)))</formula>
    </cfRule>
  </conditionalFormatting>
  <conditionalFormatting sqref="BQ88:BQ92">
    <cfRule type="containsText" dxfId="219" priority="149" operator="containsText" text="Cumplida">
      <formula>NOT(ISERROR(SEARCH("Cumplida",BQ88)))</formula>
    </cfRule>
    <cfRule type="containsText" dxfId="218" priority="150" operator="containsText" text="Pendiente">
      <formula>NOT(ISERROR(SEARCH("Pendiente",BQ88)))</formula>
    </cfRule>
    <cfRule type="containsText" dxfId="217" priority="151" operator="containsText" text="Cumplida">
      <formula>NOT(ISERROR(SEARCH("Cumplida",BQ88)))</formula>
    </cfRule>
  </conditionalFormatting>
  <conditionalFormatting sqref="BQ88:BQ92">
    <cfRule type="containsText" dxfId="216" priority="148" stopIfTrue="1" operator="containsText" text="CUMPLIDA">
      <formula>NOT(ISERROR(SEARCH("CUMPLIDA",BQ88)))</formula>
    </cfRule>
  </conditionalFormatting>
  <conditionalFormatting sqref="BQ88:BQ92">
    <cfRule type="containsText" dxfId="215" priority="147" stopIfTrue="1" operator="containsText" text="INCUMPLIDA">
      <formula>NOT(ISERROR(SEARCH("INCUMPLIDA",BQ88)))</formula>
    </cfRule>
  </conditionalFormatting>
  <conditionalFormatting sqref="BQ88:BQ92">
    <cfRule type="containsText" dxfId="214" priority="146" stopIfTrue="1" operator="containsText" text="PENDIENTE">
      <formula>NOT(ISERROR(SEARCH("PENDIENTE",BQ88)))</formula>
    </cfRule>
  </conditionalFormatting>
  <conditionalFormatting sqref="BN88:BN92">
    <cfRule type="dataBar" priority="156">
      <dataBar>
        <cfvo type="min"/>
        <cfvo type="max"/>
        <color rgb="FF638EC6"/>
      </dataBar>
    </cfRule>
  </conditionalFormatting>
  <conditionalFormatting sqref="BQ8:BQ10">
    <cfRule type="containsText" dxfId="213" priority="145" stopIfTrue="1" operator="containsText" text="CUMPLIDA">
      <formula>NOT(ISERROR(SEARCH("CUMPLIDA",BQ8)))</formula>
    </cfRule>
  </conditionalFormatting>
  <conditionalFormatting sqref="BQ8:BQ10">
    <cfRule type="containsText" dxfId="212" priority="144" stopIfTrue="1" operator="containsText" text="INCUMPLIDA">
      <formula>NOT(ISERROR(SEARCH("INCUMPLIDA",BQ8)))</formula>
    </cfRule>
  </conditionalFormatting>
  <conditionalFormatting sqref="BQ8:BQ10">
    <cfRule type="containsText" dxfId="211" priority="143" stopIfTrue="1" operator="containsText" text="PENDIENTE">
      <formula>NOT(ISERROR(SEARCH("PENDIENTE",BQ8)))</formula>
    </cfRule>
  </conditionalFormatting>
  <conditionalFormatting sqref="BI9:BI10">
    <cfRule type="containsText" dxfId="210" priority="140" operator="containsText" text="cerrada">
      <formula>NOT(ISERROR(SEARCH("cerrada",BI9)))</formula>
    </cfRule>
    <cfRule type="containsText" dxfId="209" priority="141" operator="containsText" text="cerrado">
      <formula>NOT(ISERROR(SEARCH("cerrado",BI9)))</formula>
    </cfRule>
    <cfRule type="containsText" dxfId="208" priority="142" operator="containsText" text="Abierto">
      <formula>NOT(ISERROR(SEARCH("Abierto",BI9)))</formula>
    </cfRule>
  </conditionalFormatting>
  <conditionalFormatting sqref="AV13:AV16">
    <cfRule type="containsText" dxfId="207" priority="121" stopIfTrue="1" operator="containsText" text="EN TERMINO">
      <formula>NOT(ISERROR(SEARCH("EN TERMINO",AV13)))</formula>
    </cfRule>
    <cfRule type="containsText" priority="122" operator="containsText" text="AMARILLO">
      <formula>NOT(ISERROR(SEARCH("AMARILLO",AV13)))</formula>
    </cfRule>
    <cfRule type="containsText" dxfId="206" priority="123" stopIfTrue="1" operator="containsText" text="ALERTA">
      <formula>NOT(ISERROR(SEARCH("ALERTA",AV13)))</formula>
    </cfRule>
    <cfRule type="containsText" dxfId="205" priority="124" stopIfTrue="1" operator="containsText" text="OK">
      <formula>NOT(ISERROR(SEARCH("OK",AV13)))</formula>
    </cfRule>
  </conditionalFormatting>
  <conditionalFormatting sqref="AY13:AY16">
    <cfRule type="containsText" dxfId="204" priority="125" operator="containsText" text="ATENCIÓN">
      <formula>NOT(ISERROR(SEARCH("ATENCIÓN",AY13)))</formula>
    </cfRule>
    <cfRule type="expression" priority="126" stopIfTrue="1">
      <formula>"ATENCIÓN"</formula>
    </cfRule>
  </conditionalFormatting>
  <conditionalFormatting sqref="AY13:AY16">
    <cfRule type="containsText" dxfId="203" priority="135" stopIfTrue="1" operator="containsText" text="CUMPLIDA">
      <formula>NOT(ISERROR(SEARCH("CUMPLIDA",AY13)))</formula>
    </cfRule>
  </conditionalFormatting>
  <conditionalFormatting sqref="AY13:AY16">
    <cfRule type="containsText" dxfId="202" priority="134" stopIfTrue="1" operator="containsText" text="INCUMPLIDA">
      <formula>NOT(ISERROR(SEARCH("INCUMPLIDA",AY13)))</formula>
    </cfRule>
  </conditionalFormatting>
  <conditionalFormatting sqref="AY13:AY16">
    <cfRule type="containsText" dxfId="201" priority="133" stopIfTrue="1" operator="containsText" text="PENDIENTE">
      <formula>NOT(ISERROR(SEARCH("PENDIENTE",AY13)))</formula>
    </cfRule>
  </conditionalFormatting>
  <conditionalFormatting sqref="AY13:AY16">
    <cfRule type="containsText" dxfId="200" priority="131" operator="containsText" text="ATENCIÓN">
      <formula>NOT(ISERROR(SEARCH("ATENCIÓN",AY13)))</formula>
    </cfRule>
    <cfRule type="expression" priority="132" stopIfTrue="1">
      <formula>"ATENCIÓN"</formula>
    </cfRule>
  </conditionalFormatting>
  <conditionalFormatting sqref="AY13:AY16">
    <cfRule type="containsText" dxfId="199" priority="129" operator="containsText" text="ATENCIÓN">
      <formula>NOT(ISERROR(SEARCH("ATENCIÓN",AY13)))</formula>
    </cfRule>
    <cfRule type="expression" priority="130" stopIfTrue="1">
      <formula>"ATENCIÓN"</formula>
    </cfRule>
  </conditionalFormatting>
  <conditionalFormatting sqref="AY13:AY16">
    <cfRule type="containsText" dxfId="198" priority="127" operator="containsText" text="ATENCIÓN">
      <formula>NOT(ISERROR(SEARCH("ATENCIÓN",AY13)))</formula>
    </cfRule>
    <cfRule type="expression" priority="128" stopIfTrue="1">
      <formula>"ATENCIÓN"</formula>
    </cfRule>
  </conditionalFormatting>
  <conditionalFormatting sqref="AV19:AV21">
    <cfRule type="containsText" dxfId="197" priority="117" stopIfTrue="1" operator="containsText" text="EN TERMINO">
      <formula>NOT(ISERROR(SEARCH("EN TERMINO",AV19)))</formula>
    </cfRule>
    <cfRule type="containsText" priority="118" operator="containsText" text="AMARILLO">
      <formula>NOT(ISERROR(SEARCH("AMARILLO",AV19)))</formula>
    </cfRule>
    <cfRule type="containsText" dxfId="196" priority="119" stopIfTrue="1" operator="containsText" text="ALERTA">
      <formula>NOT(ISERROR(SEARCH("ALERTA",AV19)))</formula>
    </cfRule>
    <cfRule type="containsText" dxfId="195" priority="120" stopIfTrue="1" operator="containsText" text="OK">
      <formula>NOT(ISERROR(SEARCH("OK",AV19)))</formula>
    </cfRule>
  </conditionalFormatting>
  <conditionalFormatting sqref="AY19:AY21">
    <cfRule type="containsText" dxfId="194" priority="106" operator="containsText" text="ATENCIÓN">
      <formula>NOT(ISERROR(SEARCH("ATENCIÓN",AY19)))</formula>
    </cfRule>
    <cfRule type="expression" priority="107" stopIfTrue="1">
      <formula>"ATENCIÓN"</formula>
    </cfRule>
  </conditionalFormatting>
  <conditionalFormatting sqref="AY19:AY21">
    <cfRule type="containsText" dxfId="193" priority="116" stopIfTrue="1" operator="containsText" text="CUMPLIDA">
      <formula>NOT(ISERROR(SEARCH("CUMPLIDA",AY19)))</formula>
    </cfRule>
  </conditionalFormatting>
  <conditionalFormatting sqref="AY19:AY21">
    <cfRule type="containsText" dxfId="192" priority="115" stopIfTrue="1" operator="containsText" text="INCUMPLIDA">
      <formula>NOT(ISERROR(SEARCH("INCUMPLIDA",AY19)))</formula>
    </cfRule>
  </conditionalFormatting>
  <conditionalFormatting sqref="AY19:AY21">
    <cfRule type="containsText" dxfId="191" priority="114" stopIfTrue="1" operator="containsText" text="PENDIENTE">
      <formula>NOT(ISERROR(SEARCH("PENDIENTE",AY19)))</formula>
    </cfRule>
  </conditionalFormatting>
  <conditionalFormatting sqref="AY19:AY21">
    <cfRule type="containsText" dxfId="190" priority="112" operator="containsText" text="ATENCIÓN">
      <formula>NOT(ISERROR(SEARCH("ATENCIÓN",AY19)))</formula>
    </cfRule>
    <cfRule type="expression" priority="113" stopIfTrue="1">
      <formula>"ATENCIÓN"</formula>
    </cfRule>
  </conditionalFormatting>
  <conditionalFormatting sqref="AY19:AY21">
    <cfRule type="containsText" dxfId="189" priority="110" operator="containsText" text="ATENCIÓN">
      <formula>NOT(ISERROR(SEARCH("ATENCIÓN",AY19)))</formula>
    </cfRule>
    <cfRule type="expression" priority="111" stopIfTrue="1">
      <formula>"ATENCIÓN"</formula>
    </cfRule>
  </conditionalFormatting>
  <conditionalFormatting sqref="AY19:AY21">
    <cfRule type="containsText" dxfId="188" priority="108" operator="containsText" text="ATENCIÓN">
      <formula>NOT(ISERROR(SEARCH("ATENCIÓN",AY19)))</formula>
    </cfRule>
    <cfRule type="expression" priority="109" stopIfTrue="1">
      <formula>"ATENCIÓN"</formula>
    </cfRule>
  </conditionalFormatting>
  <conditionalFormatting sqref="AV26">
    <cfRule type="containsText" dxfId="187" priority="102" stopIfTrue="1" operator="containsText" text="EN TERMINO">
      <formula>NOT(ISERROR(SEARCH("EN TERMINO",AV26)))</formula>
    </cfRule>
    <cfRule type="containsText" priority="103" operator="containsText" text="AMARILLO">
      <formula>NOT(ISERROR(SEARCH("AMARILLO",AV26)))</formula>
    </cfRule>
    <cfRule type="containsText" dxfId="186" priority="104" stopIfTrue="1" operator="containsText" text="ALERTA">
      <formula>NOT(ISERROR(SEARCH("ALERTA",AV26)))</formula>
    </cfRule>
    <cfRule type="containsText" dxfId="185" priority="105" stopIfTrue="1" operator="containsText" text="OK">
      <formula>NOT(ISERROR(SEARCH("OK",AV26)))</formula>
    </cfRule>
  </conditionalFormatting>
  <conditionalFormatting sqref="AY26">
    <cfRule type="containsText" dxfId="184" priority="91" operator="containsText" text="ATENCIÓN">
      <formula>NOT(ISERROR(SEARCH("ATENCIÓN",AY26)))</formula>
    </cfRule>
    <cfRule type="expression" priority="92" stopIfTrue="1">
      <formula>"ATENCIÓN"</formula>
    </cfRule>
  </conditionalFormatting>
  <conditionalFormatting sqref="AY26">
    <cfRule type="containsText" dxfId="183" priority="101" stopIfTrue="1" operator="containsText" text="CUMPLIDA">
      <formula>NOT(ISERROR(SEARCH("CUMPLIDA",AY26)))</formula>
    </cfRule>
  </conditionalFormatting>
  <conditionalFormatting sqref="AY26">
    <cfRule type="containsText" dxfId="182" priority="100" stopIfTrue="1" operator="containsText" text="INCUMPLIDA">
      <formula>NOT(ISERROR(SEARCH("INCUMPLIDA",AY26)))</formula>
    </cfRule>
  </conditionalFormatting>
  <conditionalFormatting sqref="AY26">
    <cfRule type="containsText" dxfId="181" priority="99" stopIfTrue="1" operator="containsText" text="PENDIENTE">
      <formula>NOT(ISERROR(SEARCH("PENDIENTE",AY26)))</formula>
    </cfRule>
  </conditionalFormatting>
  <conditionalFormatting sqref="AY26">
    <cfRule type="containsText" dxfId="180" priority="97" operator="containsText" text="ATENCIÓN">
      <formula>NOT(ISERROR(SEARCH("ATENCIÓN",AY26)))</formula>
    </cfRule>
    <cfRule type="expression" priority="98" stopIfTrue="1">
      <formula>"ATENCIÓN"</formula>
    </cfRule>
  </conditionalFormatting>
  <conditionalFormatting sqref="AY26">
    <cfRule type="containsText" dxfId="179" priority="95" operator="containsText" text="ATENCIÓN">
      <formula>NOT(ISERROR(SEARCH("ATENCIÓN",AY26)))</formula>
    </cfRule>
    <cfRule type="expression" priority="96" stopIfTrue="1">
      <formula>"ATENCIÓN"</formula>
    </cfRule>
  </conditionalFormatting>
  <conditionalFormatting sqref="AY26">
    <cfRule type="containsText" dxfId="178" priority="93" operator="containsText" text="ATENCIÓN">
      <formula>NOT(ISERROR(SEARCH("ATENCIÓN",AY26)))</formula>
    </cfRule>
    <cfRule type="expression" priority="94" stopIfTrue="1">
      <formula>"ATENCIÓN"</formula>
    </cfRule>
  </conditionalFormatting>
  <conditionalFormatting sqref="AV29:AV30">
    <cfRule type="containsText" dxfId="177" priority="87" stopIfTrue="1" operator="containsText" text="EN TERMINO">
      <formula>NOT(ISERROR(SEARCH("EN TERMINO",AV29)))</formula>
    </cfRule>
    <cfRule type="containsText" priority="88" operator="containsText" text="AMARILLO">
      <formula>NOT(ISERROR(SEARCH("AMARILLO",AV29)))</formula>
    </cfRule>
    <cfRule type="containsText" dxfId="176" priority="89" stopIfTrue="1" operator="containsText" text="ALERTA">
      <formula>NOT(ISERROR(SEARCH("ALERTA",AV29)))</formula>
    </cfRule>
    <cfRule type="containsText" dxfId="175" priority="90" stopIfTrue="1" operator="containsText" text="OK">
      <formula>NOT(ISERROR(SEARCH("OK",AV29)))</formula>
    </cfRule>
  </conditionalFormatting>
  <conditionalFormatting sqref="AY29:AY30">
    <cfRule type="containsText" dxfId="174" priority="76" operator="containsText" text="ATENCIÓN">
      <formula>NOT(ISERROR(SEARCH("ATENCIÓN",AY29)))</formula>
    </cfRule>
    <cfRule type="expression" priority="77" stopIfTrue="1">
      <formula>"ATENCIÓN"</formula>
    </cfRule>
  </conditionalFormatting>
  <conditionalFormatting sqref="AY29:AY30">
    <cfRule type="containsText" dxfId="173" priority="86" stopIfTrue="1" operator="containsText" text="CUMPLIDA">
      <formula>NOT(ISERROR(SEARCH("CUMPLIDA",AY29)))</formula>
    </cfRule>
  </conditionalFormatting>
  <conditionalFormatting sqref="AY29:AY30">
    <cfRule type="containsText" dxfId="172" priority="85" stopIfTrue="1" operator="containsText" text="INCUMPLIDA">
      <formula>NOT(ISERROR(SEARCH("INCUMPLIDA",AY29)))</formula>
    </cfRule>
  </conditionalFormatting>
  <conditionalFormatting sqref="AY29:AY30">
    <cfRule type="containsText" dxfId="171" priority="84" stopIfTrue="1" operator="containsText" text="PENDIENTE">
      <formula>NOT(ISERROR(SEARCH("PENDIENTE",AY29)))</formula>
    </cfRule>
  </conditionalFormatting>
  <conditionalFormatting sqref="AY29:AY30">
    <cfRule type="containsText" dxfId="170" priority="82" operator="containsText" text="ATENCIÓN">
      <formula>NOT(ISERROR(SEARCH("ATENCIÓN",AY29)))</formula>
    </cfRule>
    <cfRule type="expression" priority="83" stopIfTrue="1">
      <formula>"ATENCIÓN"</formula>
    </cfRule>
  </conditionalFormatting>
  <conditionalFormatting sqref="AY29:AY30">
    <cfRule type="containsText" dxfId="169" priority="80" operator="containsText" text="ATENCIÓN">
      <formula>NOT(ISERROR(SEARCH("ATENCIÓN",AY29)))</formula>
    </cfRule>
    <cfRule type="expression" priority="81" stopIfTrue="1">
      <formula>"ATENCIÓN"</formula>
    </cfRule>
  </conditionalFormatting>
  <conditionalFormatting sqref="AY29:AY30">
    <cfRule type="containsText" dxfId="168" priority="78" operator="containsText" text="ATENCIÓN">
      <formula>NOT(ISERROR(SEARCH("ATENCIÓN",AY29)))</formula>
    </cfRule>
    <cfRule type="expression" priority="79" stopIfTrue="1">
      <formula>"ATENCIÓN"</formula>
    </cfRule>
  </conditionalFormatting>
  <conditionalFormatting sqref="BE37:BE59">
    <cfRule type="containsText" dxfId="167" priority="71" stopIfTrue="1" operator="containsText" text="EN TERMINO">
      <formula>NOT(ISERROR(SEARCH("EN TERMINO",BE37)))</formula>
    </cfRule>
    <cfRule type="containsText" priority="72" operator="containsText" text="AMARILLO">
      <formula>NOT(ISERROR(SEARCH("AMARILLO",BE37)))</formula>
    </cfRule>
    <cfRule type="containsText" dxfId="166" priority="73" stopIfTrue="1" operator="containsText" text="ALERTA">
      <formula>NOT(ISERROR(SEARCH("ALERTA",BE37)))</formula>
    </cfRule>
    <cfRule type="containsText" dxfId="165" priority="74" stopIfTrue="1" operator="containsText" text="OK">
      <formula>NOT(ISERROR(SEARCH("OK",BE37)))</formula>
    </cfRule>
  </conditionalFormatting>
  <conditionalFormatting sqref="BE37:BE59">
    <cfRule type="dataBar" priority="75">
      <dataBar>
        <cfvo type="min"/>
        <cfvo type="max"/>
        <color rgb="FF638EC6"/>
      </dataBar>
    </cfRule>
  </conditionalFormatting>
  <conditionalFormatting sqref="BE64">
    <cfRule type="containsText" dxfId="164" priority="66" stopIfTrue="1" operator="containsText" text="EN TERMINO">
      <formula>NOT(ISERROR(SEARCH("EN TERMINO",BE64)))</formula>
    </cfRule>
    <cfRule type="containsText" priority="67" operator="containsText" text="AMARILLO">
      <formula>NOT(ISERROR(SEARCH("AMARILLO",BE64)))</formula>
    </cfRule>
    <cfRule type="containsText" dxfId="163" priority="68" stopIfTrue="1" operator="containsText" text="ALERTA">
      <formula>NOT(ISERROR(SEARCH("ALERTA",BE64)))</formula>
    </cfRule>
    <cfRule type="containsText" dxfId="162" priority="69" stopIfTrue="1" operator="containsText" text="OK">
      <formula>NOT(ISERROR(SEARCH("OK",BE64)))</formula>
    </cfRule>
  </conditionalFormatting>
  <conditionalFormatting sqref="BE64">
    <cfRule type="dataBar" priority="70">
      <dataBar>
        <cfvo type="min"/>
        <cfvo type="max"/>
        <color rgb="FF638EC6"/>
      </dataBar>
    </cfRule>
  </conditionalFormatting>
  <conditionalFormatting sqref="BE74:BE78">
    <cfRule type="containsText" dxfId="161" priority="61" stopIfTrue="1" operator="containsText" text="EN TERMINO">
      <formula>NOT(ISERROR(SEARCH("EN TERMINO",BE74)))</formula>
    </cfRule>
    <cfRule type="containsText" priority="62" operator="containsText" text="AMARILLO">
      <formula>NOT(ISERROR(SEARCH("AMARILLO",BE74)))</formula>
    </cfRule>
    <cfRule type="containsText" dxfId="160" priority="63" stopIfTrue="1" operator="containsText" text="ALERTA">
      <formula>NOT(ISERROR(SEARCH("ALERTA",BE74)))</formula>
    </cfRule>
    <cfRule type="containsText" dxfId="159" priority="64" stopIfTrue="1" operator="containsText" text="OK">
      <formula>NOT(ISERROR(SEARCH("OK",BE74)))</formula>
    </cfRule>
  </conditionalFormatting>
  <conditionalFormatting sqref="BE74:BE78">
    <cfRule type="dataBar" priority="65">
      <dataBar>
        <cfvo type="min"/>
        <cfvo type="max"/>
        <color rgb="FF638EC6"/>
      </dataBar>
    </cfRule>
  </conditionalFormatting>
  <conditionalFormatting sqref="BH36">
    <cfRule type="containsText" dxfId="158" priority="60" operator="containsText" text="ATENCIÓN">
      <formula>NOT(ISERROR(SEARCH("ATENCIÓN",BH36)))</formula>
    </cfRule>
  </conditionalFormatting>
  <conditionalFormatting sqref="BH60:BH63">
    <cfRule type="containsText" dxfId="157" priority="59" operator="containsText" text="ATENCIÓN">
      <formula>NOT(ISERROR(SEARCH("ATENCIÓN",BH60)))</formula>
    </cfRule>
  </conditionalFormatting>
  <conditionalFormatting sqref="BH65:BH73">
    <cfRule type="containsText" dxfId="156" priority="58" operator="containsText" text="ATENCIÓN">
      <formula>NOT(ISERROR(SEARCH("ATENCIÓN",BH65)))</formula>
    </cfRule>
  </conditionalFormatting>
  <conditionalFormatting sqref="BH79:BH84">
    <cfRule type="containsText" dxfId="155" priority="57" operator="containsText" text="ATENCIÓN">
      <formula>NOT(ISERROR(SEARCH("ATENCIÓN",BH79)))</formula>
    </cfRule>
  </conditionalFormatting>
  <conditionalFormatting sqref="BE94:BE108">
    <cfRule type="containsText" dxfId="154" priority="52" stopIfTrue="1" operator="containsText" text="EN TERMINO">
      <formula>NOT(ISERROR(SEARCH("EN TERMINO",BE94)))</formula>
    </cfRule>
    <cfRule type="containsText" priority="53" operator="containsText" text="AMARILLO">
      <formula>NOT(ISERROR(SEARCH("AMARILLO",BE94)))</formula>
    </cfRule>
    <cfRule type="containsText" dxfId="153" priority="54" stopIfTrue="1" operator="containsText" text="ALERTA">
      <formula>NOT(ISERROR(SEARCH("ALERTA",BE94)))</formula>
    </cfRule>
    <cfRule type="containsText" dxfId="152" priority="55" stopIfTrue="1" operator="containsText" text="OK">
      <formula>NOT(ISERROR(SEARCH("OK",BE94)))</formula>
    </cfRule>
  </conditionalFormatting>
  <conditionalFormatting sqref="BE94:BE108">
    <cfRule type="dataBar" priority="56">
      <dataBar>
        <cfvo type="min"/>
        <cfvo type="max"/>
        <color rgb="FF638EC6"/>
      </dataBar>
    </cfRule>
  </conditionalFormatting>
  <conditionalFormatting sqref="BH94:BH108">
    <cfRule type="containsText" dxfId="151" priority="45" stopIfTrue="1" operator="containsText" text="CUMPLIDA">
      <formula>NOT(ISERROR(SEARCH("CUMPLIDA",BH94)))</formula>
    </cfRule>
  </conditionalFormatting>
  <conditionalFormatting sqref="BH94:BH108">
    <cfRule type="containsText" dxfId="150" priority="44" stopIfTrue="1" operator="containsText" text="INCUMPLIDA">
      <formula>NOT(ISERROR(SEARCH("INCUMPLIDA",BH94)))</formula>
    </cfRule>
  </conditionalFormatting>
  <conditionalFormatting sqref="BH94:BH108">
    <cfRule type="containsText" dxfId="149" priority="43" stopIfTrue="1" operator="containsText" text="PENDIENTE">
      <formula>NOT(ISERROR(SEARCH("PENDIENTE",BH94)))</formula>
    </cfRule>
  </conditionalFormatting>
  <conditionalFormatting sqref="BH94:BH108">
    <cfRule type="containsText" dxfId="148" priority="42" operator="containsText" text="ATENCIÓN">
      <formula>NOT(ISERROR(SEARCH("ATENCIÓN",BH94)))</formula>
    </cfRule>
  </conditionalFormatting>
  <conditionalFormatting sqref="AZ113">
    <cfRule type="containsText" dxfId="147" priority="39" operator="containsText" text="cerrada">
      <formula>NOT(ISERROR(SEARCH("cerrada",AZ113)))</formula>
    </cfRule>
    <cfRule type="containsText" dxfId="146" priority="40" operator="containsText" text="cerrado">
      <formula>NOT(ISERROR(SEARCH("cerrado",AZ113)))</formula>
    </cfRule>
    <cfRule type="containsText" dxfId="145" priority="41" operator="containsText" text="Abierto">
      <formula>NOT(ISERROR(SEARCH("Abierto",AZ113)))</formula>
    </cfRule>
  </conditionalFormatting>
  <conditionalFormatting sqref="BQ118">
    <cfRule type="containsText" dxfId="144" priority="36" operator="containsText" text="Cumplida">
      <formula>NOT(ISERROR(SEARCH("Cumplida",BQ118)))</formula>
    </cfRule>
    <cfRule type="containsText" dxfId="143" priority="37" operator="containsText" text="Pendiente">
      <formula>NOT(ISERROR(SEARCH("Pendiente",BQ118)))</formula>
    </cfRule>
    <cfRule type="containsText" dxfId="142" priority="38" operator="containsText" text="Cumplida">
      <formula>NOT(ISERROR(SEARCH("Cumplida",BQ118)))</formula>
    </cfRule>
  </conditionalFormatting>
  <conditionalFormatting sqref="BQ118">
    <cfRule type="containsText" dxfId="141" priority="35" stopIfTrue="1" operator="containsText" text="CUMPLIDA">
      <formula>NOT(ISERROR(SEARCH("CUMPLIDA",BQ118)))</formula>
    </cfRule>
  </conditionalFormatting>
  <conditionalFormatting sqref="BQ118">
    <cfRule type="containsText" dxfId="140" priority="34" stopIfTrue="1" operator="containsText" text="INCUMPLIDA">
      <formula>NOT(ISERROR(SEARCH("INCUMPLIDA",BQ118)))</formula>
    </cfRule>
  </conditionalFormatting>
  <conditionalFormatting sqref="BQ118">
    <cfRule type="containsText" dxfId="139" priority="33" stopIfTrue="1" operator="containsText" text="PENDIENTE">
      <formula>NOT(ISERROR(SEARCH("PENDIENTE",BQ118)))</formula>
    </cfRule>
  </conditionalFormatting>
  <conditionalFormatting sqref="BQ118">
    <cfRule type="containsText" dxfId="138" priority="32" operator="containsText" text="ATENCIÓN">
      <formula>NOT(ISERROR(SEARCH("ATENCIÓN",BQ118)))</formula>
    </cfRule>
  </conditionalFormatting>
  <conditionalFormatting sqref="BH126">
    <cfRule type="containsText" dxfId="137" priority="31" stopIfTrue="1" operator="containsText" text="CUMPLIDA">
      <formula>NOT(ISERROR(SEARCH("CUMPLIDA",BH126)))</formula>
    </cfRule>
  </conditionalFormatting>
  <conditionalFormatting sqref="BH126">
    <cfRule type="containsText" dxfId="136" priority="30" stopIfTrue="1" operator="containsText" text="INCUMPLIDA">
      <formula>NOT(ISERROR(SEARCH("INCUMPLIDA",BH126)))</formula>
    </cfRule>
  </conditionalFormatting>
  <conditionalFormatting sqref="BH126">
    <cfRule type="containsText" dxfId="135" priority="29" stopIfTrue="1" operator="containsText" text="PENDIENTE">
      <formula>NOT(ISERROR(SEARCH("PENDIENTE",BH126)))</formula>
    </cfRule>
  </conditionalFormatting>
  <conditionalFormatting sqref="BH126">
    <cfRule type="containsText" dxfId="134" priority="28" operator="containsText" text="ATENCIÓN">
      <formula>NOT(ISERROR(SEARCH("ATENCIÓN",BH126)))</formula>
    </cfRule>
  </conditionalFormatting>
  <conditionalFormatting sqref="AV127">
    <cfRule type="containsText" dxfId="133" priority="23" stopIfTrue="1" operator="containsText" text="EN TERMINO">
      <formula>NOT(ISERROR(SEARCH("EN TERMINO",AV127)))</formula>
    </cfRule>
    <cfRule type="containsText" priority="24" operator="containsText" text="AMARILLO">
      <formula>NOT(ISERROR(SEARCH("AMARILLO",AV127)))</formula>
    </cfRule>
    <cfRule type="containsText" dxfId="132" priority="25" stopIfTrue="1" operator="containsText" text="ALERTA">
      <formula>NOT(ISERROR(SEARCH("ALERTA",AV127)))</formula>
    </cfRule>
    <cfRule type="containsText" dxfId="131" priority="26" stopIfTrue="1" operator="containsText" text="OK">
      <formula>NOT(ISERROR(SEARCH("OK",AV127)))</formula>
    </cfRule>
  </conditionalFormatting>
  <conditionalFormatting sqref="AV127">
    <cfRule type="dataBar" priority="27">
      <dataBar>
        <cfvo type="min"/>
        <cfvo type="max"/>
        <color rgb="FF638EC6"/>
      </dataBar>
    </cfRule>
  </conditionalFormatting>
  <conditionalFormatting sqref="AV130">
    <cfRule type="containsText" dxfId="130" priority="18" stopIfTrue="1" operator="containsText" text="EN TERMINO">
      <formula>NOT(ISERROR(SEARCH("EN TERMINO",AV130)))</formula>
    </cfRule>
    <cfRule type="containsText" priority="19" operator="containsText" text="AMARILLO">
      <formula>NOT(ISERROR(SEARCH("AMARILLO",AV130)))</formula>
    </cfRule>
    <cfRule type="containsText" dxfId="129" priority="20" stopIfTrue="1" operator="containsText" text="ALERTA">
      <formula>NOT(ISERROR(SEARCH("ALERTA",AV130)))</formula>
    </cfRule>
    <cfRule type="containsText" dxfId="128" priority="21" stopIfTrue="1" operator="containsText" text="OK">
      <formula>NOT(ISERROR(SEARCH("OK",AV130)))</formula>
    </cfRule>
  </conditionalFormatting>
  <conditionalFormatting sqref="AV130">
    <cfRule type="dataBar" priority="22">
      <dataBar>
        <cfvo type="min"/>
        <cfvo type="max"/>
        <color rgb="FF638EC6"/>
      </dataBar>
    </cfRule>
  </conditionalFormatting>
  <conditionalFormatting sqref="AV132:AV137">
    <cfRule type="containsText" dxfId="127" priority="13" stopIfTrue="1" operator="containsText" text="EN TERMINO">
      <formula>NOT(ISERROR(SEARCH("EN TERMINO",AV132)))</formula>
    </cfRule>
    <cfRule type="containsText" priority="14" operator="containsText" text="AMARILLO">
      <formula>NOT(ISERROR(SEARCH("AMARILLO",AV132)))</formula>
    </cfRule>
    <cfRule type="containsText" dxfId="126" priority="15" stopIfTrue="1" operator="containsText" text="ALERTA">
      <formula>NOT(ISERROR(SEARCH("ALERTA",AV132)))</formula>
    </cfRule>
    <cfRule type="containsText" dxfId="125" priority="16" stopIfTrue="1" operator="containsText" text="OK">
      <formula>NOT(ISERROR(SEARCH("OK",AV132)))</formula>
    </cfRule>
  </conditionalFormatting>
  <conditionalFormatting sqref="AV132:AV137">
    <cfRule type="dataBar" priority="17">
      <dataBar>
        <cfvo type="min"/>
        <cfvo type="max"/>
        <color rgb="FF638EC6"/>
      </dataBar>
    </cfRule>
  </conditionalFormatting>
  <conditionalFormatting sqref="AY127">
    <cfRule type="containsText" dxfId="124" priority="12" stopIfTrue="1" operator="containsText" text="CUMPLIDA">
      <formula>NOT(ISERROR(SEARCH("CUMPLIDA",AY127)))</formula>
    </cfRule>
  </conditionalFormatting>
  <conditionalFormatting sqref="AY127">
    <cfRule type="containsText" dxfId="123" priority="11" stopIfTrue="1" operator="containsText" text="INCUMPLIDA">
      <formula>NOT(ISERROR(SEARCH("INCUMPLIDA",AY127)))</formula>
    </cfRule>
  </conditionalFormatting>
  <conditionalFormatting sqref="AY127">
    <cfRule type="containsText" dxfId="122" priority="10" stopIfTrue="1" operator="containsText" text="PENDIENTE">
      <formula>NOT(ISERROR(SEARCH("PENDIENTE",AY127)))</formula>
    </cfRule>
  </conditionalFormatting>
  <conditionalFormatting sqref="AY127">
    <cfRule type="containsText" dxfId="121" priority="9" operator="containsText" text="ATENCIÓN">
      <formula>NOT(ISERROR(SEARCH("ATENCIÓN",AY127)))</formula>
    </cfRule>
  </conditionalFormatting>
  <conditionalFormatting sqref="AY130">
    <cfRule type="containsText" dxfId="120" priority="8" stopIfTrue="1" operator="containsText" text="CUMPLIDA">
      <formula>NOT(ISERROR(SEARCH("CUMPLIDA",AY130)))</formula>
    </cfRule>
  </conditionalFormatting>
  <conditionalFormatting sqref="AY130">
    <cfRule type="containsText" dxfId="119" priority="7" stopIfTrue="1" operator="containsText" text="INCUMPLIDA">
      <formula>NOT(ISERROR(SEARCH("INCUMPLIDA",AY130)))</formula>
    </cfRule>
  </conditionalFormatting>
  <conditionalFormatting sqref="AY130">
    <cfRule type="containsText" dxfId="118" priority="6" stopIfTrue="1" operator="containsText" text="PENDIENTE">
      <formula>NOT(ISERROR(SEARCH("PENDIENTE",AY130)))</formula>
    </cfRule>
  </conditionalFormatting>
  <conditionalFormatting sqref="AY130">
    <cfRule type="containsText" dxfId="117" priority="5" operator="containsText" text="ATENCIÓN">
      <formula>NOT(ISERROR(SEARCH("ATENCIÓN",AY130)))</formula>
    </cfRule>
  </conditionalFormatting>
  <conditionalFormatting sqref="AY132:AY137">
    <cfRule type="containsText" dxfId="116" priority="4" stopIfTrue="1" operator="containsText" text="CUMPLIDA">
      <formula>NOT(ISERROR(SEARCH("CUMPLIDA",AY132)))</formula>
    </cfRule>
  </conditionalFormatting>
  <conditionalFormatting sqref="AY132:AY137">
    <cfRule type="containsText" dxfId="115" priority="3" stopIfTrue="1" operator="containsText" text="INCUMPLIDA">
      <formula>NOT(ISERROR(SEARCH("INCUMPLIDA",AY132)))</formula>
    </cfRule>
  </conditionalFormatting>
  <conditionalFormatting sqref="AY132:AY137">
    <cfRule type="containsText" dxfId="114" priority="2" stopIfTrue="1" operator="containsText" text="PENDIENTE">
      <formula>NOT(ISERROR(SEARCH("PENDIENTE",AY132)))</formula>
    </cfRule>
  </conditionalFormatting>
  <conditionalFormatting sqref="AY132:AY137">
    <cfRule type="containsText" dxfId="113" priority="1" operator="containsText" text="ATENCIÓN">
      <formula>NOT(ISERROR(SEARCH("ATENCIÓN",AY132)))</formula>
    </cfRule>
  </conditionalFormatting>
  <dataValidations count="4">
    <dataValidation type="list" allowBlank="1" showInputMessage="1" showErrorMessage="1" sqref="H119:H138 H140 H146 P5:P87 P109:P117 H142:H143 H85:H108" xr:uid="{00000000-0002-0000-00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7 N109:N117 N119:N137 N140 N143 N146 N10:N87 N93:N107" xr:uid="{00000000-0002-0000-0000-000001000000}">
      <formula1>"Correctiva, Preventiva, Acción de mejora"</formula1>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0:I13 I16:I17 I19 I22 I26 I28 I30" xr:uid="{00000000-0002-0000-0000-000002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S10:S30 K10:K30 J10:J13 J16:J17 J19 J22 J26 J28 J30" xr:uid="{00000000-0002-0000-0000-000003000000}">
      <formula1>0</formula1>
      <formula2>390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23"/>
  <sheetViews>
    <sheetView tabSelected="1" zoomScale="80" zoomScaleNormal="80" workbookViewId="0">
      <pane xSplit="13" ySplit="4" topLeftCell="BD5" activePane="bottomRight" state="frozen"/>
      <selection pane="bottomRight" activeCell="BJ18" sqref="BJ18"/>
      <selection pane="bottomLeft" activeCell="A5" sqref="A5"/>
      <selection pane="topRight" activeCell="N1" sqref="N1"/>
    </sheetView>
  </sheetViews>
  <sheetFormatPr defaultColWidth="11.42578125" defaultRowHeight="12" outlineLevelCol="1"/>
  <cols>
    <col min="1" max="2" width="0" style="36" hidden="1" customWidth="1"/>
    <col min="3" max="3" width="11.42578125" style="36"/>
    <col min="4" max="4" width="0" style="36" hidden="1" customWidth="1"/>
    <col min="5" max="5" width="11.42578125" style="36"/>
    <col min="6" max="6" width="13" style="36" customWidth="1"/>
    <col min="7" max="7" width="14.28515625" style="36" customWidth="1"/>
    <col min="8" max="8" width="11.42578125" style="36"/>
    <col min="9" max="9" width="17.7109375" style="36" customWidth="1"/>
    <col min="10" max="10" width="22.42578125" style="36" customWidth="1"/>
    <col min="11" max="11" width="14.28515625" style="36" customWidth="1"/>
    <col min="12" max="12" width="12.85546875" style="36" customWidth="1"/>
    <col min="13" max="13" width="11.42578125" style="36"/>
    <col min="14" max="15" width="0" style="36" hidden="1" customWidth="1"/>
    <col min="16" max="16" width="13" style="36" customWidth="1"/>
    <col min="17" max="17" width="14.28515625" style="36" customWidth="1"/>
    <col min="18" max="19" width="0" style="36" hidden="1" customWidth="1"/>
    <col min="20" max="20" width="11.42578125" style="36"/>
    <col min="21" max="21" width="0" style="36" hidden="1" customWidth="1"/>
    <col min="22" max="23" width="11.42578125" style="36"/>
    <col min="24" max="24" width="0" style="36" hidden="1" customWidth="1"/>
    <col min="25" max="25" width="11.42578125" style="36"/>
    <col min="26" max="26" width="29.85546875" style="36" customWidth="1"/>
    <col min="27" max="30" width="11.42578125" style="36"/>
    <col min="31" max="31" width="33.28515625" style="36" customWidth="1"/>
    <col min="32" max="33" width="12.85546875" style="36" customWidth="1"/>
    <col min="34" max="34" width="11.42578125" style="36" customWidth="1"/>
    <col min="35" max="35" width="22" style="36" customWidth="1"/>
    <col min="36" max="39" width="11.42578125" style="36" customWidth="1"/>
    <col min="40" max="40" width="18.85546875" style="36" customWidth="1"/>
    <col min="41" max="43" width="11.42578125" style="36" customWidth="1"/>
    <col min="44" max="44" width="17.5703125" style="36" customWidth="1"/>
    <col min="45" max="51" width="11.42578125" style="36" customWidth="1"/>
    <col min="52" max="60" width="11.42578125" style="36" hidden="1" customWidth="1" outlineLevel="1"/>
    <col min="61" max="61" width="13.85546875" style="36" hidden="1" customWidth="1" outlineLevel="1"/>
    <col min="62" max="62" width="11.42578125" style="36" customWidth="1" collapsed="1"/>
    <col min="63" max="16384" width="11.42578125" style="36"/>
  </cols>
  <sheetData>
    <row r="1" spans="1:64">
      <c r="A1" s="384" t="s">
        <v>0</v>
      </c>
      <c r="B1" s="384"/>
      <c r="C1" s="384"/>
      <c r="D1" s="384"/>
      <c r="E1" s="384"/>
      <c r="F1" s="384"/>
      <c r="G1" s="384"/>
      <c r="H1" s="384"/>
      <c r="I1" s="384"/>
      <c r="J1" s="371" t="s">
        <v>1</v>
      </c>
      <c r="K1" s="371"/>
      <c r="L1" s="371"/>
      <c r="M1" s="371"/>
      <c r="N1" s="371"/>
      <c r="O1" s="371"/>
      <c r="P1" s="371"/>
      <c r="Q1" s="371"/>
      <c r="R1" s="371"/>
      <c r="S1" s="371"/>
      <c r="T1" s="371"/>
      <c r="U1" s="371"/>
      <c r="V1" s="371"/>
      <c r="W1" s="371"/>
      <c r="X1" s="34"/>
      <c r="Y1" s="383" t="s">
        <v>2</v>
      </c>
      <c r="Z1" s="383"/>
      <c r="AA1" s="383"/>
      <c r="AB1" s="383"/>
      <c r="AC1" s="383"/>
      <c r="AD1" s="383"/>
      <c r="AE1" s="383"/>
      <c r="AF1" s="383"/>
      <c r="AG1" s="383"/>
      <c r="AH1" s="377" t="s">
        <v>3</v>
      </c>
      <c r="AI1" s="377"/>
      <c r="AJ1" s="377"/>
      <c r="AK1" s="377"/>
      <c r="AL1" s="377"/>
      <c r="AM1" s="377"/>
      <c r="AN1" s="377"/>
      <c r="AO1" s="377"/>
      <c r="AP1" s="377"/>
      <c r="AQ1" s="378" t="s">
        <v>4</v>
      </c>
      <c r="AR1" s="378"/>
      <c r="AS1" s="378"/>
      <c r="AT1" s="378"/>
      <c r="AU1" s="378"/>
      <c r="AV1" s="378"/>
      <c r="AW1" s="378"/>
      <c r="AX1" s="378"/>
      <c r="AY1" s="378"/>
      <c r="AZ1" s="379" t="s">
        <v>5</v>
      </c>
      <c r="BA1" s="379"/>
      <c r="BB1" s="379"/>
      <c r="BC1" s="379"/>
      <c r="BD1" s="379"/>
      <c r="BE1" s="379"/>
      <c r="BF1" s="379"/>
      <c r="BG1" s="379"/>
      <c r="BH1" s="379"/>
      <c r="BI1" s="35" t="s">
        <v>7</v>
      </c>
      <c r="BJ1" s="35"/>
      <c r="BK1" s="35"/>
      <c r="BL1" s="35"/>
    </row>
    <row r="2" spans="1:64" ht="15" customHeight="1">
      <c r="A2" s="368" t="s">
        <v>8</v>
      </c>
      <c r="B2" s="368" t="s">
        <v>9</v>
      </c>
      <c r="C2" s="368" t="s">
        <v>10</v>
      </c>
      <c r="D2" s="368" t="s">
        <v>11</v>
      </c>
      <c r="E2" s="368" t="s">
        <v>12</v>
      </c>
      <c r="F2" s="368" t="s">
        <v>13</v>
      </c>
      <c r="G2" s="368" t="s">
        <v>14</v>
      </c>
      <c r="H2" s="368" t="s">
        <v>15</v>
      </c>
      <c r="I2" s="368" t="s">
        <v>16</v>
      </c>
      <c r="J2" s="372" t="s">
        <v>17</v>
      </c>
      <c r="K2" s="371" t="s">
        <v>18</v>
      </c>
      <c r="L2" s="371"/>
      <c r="M2" s="371"/>
      <c r="N2" s="372" t="s">
        <v>19</v>
      </c>
      <c r="O2" s="372" t="s">
        <v>20</v>
      </c>
      <c r="P2" s="372" t="s">
        <v>21</v>
      </c>
      <c r="Q2" s="372" t="s">
        <v>22</v>
      </c>
      <c r="R2" s="372" t="s">
        <v>23</v>
      </c>
      <c r="S2" s="372" t="s">
        <v>24</v>
      </c>
      <c r="T2" s="372" t="s">
        <v>25</v>
      </c>
      <c r="U2" s="372" t="s">
        <v>26</v>
      </c>
      <c r="V2" s="372" t="s">
        <v>27</v>
      </c>
      <c r="W2" s="372" t="s">
        <v>28</v>
      </c>
      <c r="X2" s="37"/>
      <c r="Y2" s="373" t="s">
        <v>29</v>
      </c>
      <c r="Z2" s="373" t="s">
        <v>30</v>
      </c>
      <c r="AA2" s="373" t="s">
        <v>31</v>
      </c>
      <c r="AB2" s="373" t="s">
        <v>32</v>
      </c>
      <c r="AC2" s="373" t="s">
        <v>33</v>
      </c>
      <c r="AD2" s="373" t="s">
        <v>34</v>
      </c>
      <c r="AE2" s="373" t="s">
        <v>35</v>
      </c>
      <c r="AF2" s="373" t="s">
        <v>36</v>
      </c>
      <c r="AG2" s="38"/>
      <c r="AH2" s="381" t="s">
        <v>37</v>
      </c>
      <c r="AI2" s="381" t="s">
        <v>38</v>
      </c>
      <c r="AJ2" s="381" t="s">
        <v>39</v>
      </c>
      <c r="AK2" s="381" t="s">
        <v>40</v>
      </c>
      <c r="AL2" s="381" t="s">
        <v>41</v>
      </c>
      <c r="AM2" s="381" t="s">
        <v>42</v>
      </c>
      <c r="AN2" s="381" t="s">
        <v>43</v>
      </c>
      <c r="AO2" s="381" t="s">
        <v>44</v>
      </c>
      <c r="AP2" s="39"/>
      <c r="AQ2" s="380" t="s">
        <v>45</v>
      </c>
      <c r="AR2" s="380" t="s">
        <v>46</v>
      </c>
      <c r="AS2" s="380" t="s">
        <v>47</v>
      </c>
      <c r="AT2" s="380" t="s">
        <v>48</v>
      </c>
      <c r="AU2" s="380" t="s">
        <v>49</v>
      </c>
      <c r="AV2" s="380" t="s">
        <v>50</v>
      </c>
      <c r="AW2" s="380" t="s">
        <v>51</v>
      </c>
      <c r="AX2" s="380" t="s">
        <v>52</v>
      </c>
      <c r="AY2" s="40"/>
      <c r="AZ2" s="368" t="s">
        <v>45</v>
      </c>
      <c r="BA2" s="368" t="s">
        <v>46</v>
      </c>
      <c r="BB2" s="368" t="s">
        <v>47</v>
      </c>
      <c r="BC2" s="368" t="s">
        <v>48</v>
      </c>
      <c r="BD2" s="368" t="s">
        <v>53</v>
      </c>
      <c r="BE2" s="368" t="s">
        <v>50</v>
      </c>
      <c r="BF2" s="368" t="s">
        <v>51</v>
      </c>
      <c r="BG2" s="368" t="s">
        <v>52</v>
      </c>
      <c r="BH2" s="368" t="s">
        <v>54</v>
      </c>
      <c r="BI2" s="370" t="s">
        <v>55</v>
      </c>
      <c r="BJ2" s="370" t="s">
        <v>56</v>
      </c>
      <c r="BK2" s="370" t="s">
        <v>57</v>
      </c>
      <c r="BL2" s="369" t="s">
        <v>58</v>
      </c>
    </row>
    <row r="3" spans="1:64" ht="71.25" customHeight="1">
      <c r="A3" s="368"/>
      <c r="B3" s="368"/>
      <c r="C3" s="368"/>
      <c r="D3" s="368"/>
      <c r="E3" s="368"/>
      <c r="F3" s="368"/>
      <c r="G3" s="368"/>
      <c r="H3" s="368"/>
      <c r="I3" s="368"/>
      <c r="J3" s="372"/>
      <c r="K3" s="37" t="s">
        <v>59</v>
      </c>
      <c r="L3" s="37" t="s">
        <v>60</v>
      </c>
      <c r="M3" s="37" t="s">
        <v>61</v>
      </c>
      <c r="N3" s="372"/>
      <c r="O3" s="372"/>
      <c r="P3" s="372"/>
      <c r="Q3" s="372"/>
      <c r="R3" s="372"/>
      <c r="S3" s="372"/>
      <c r="T3" s="372"/>
      <c r="U3" s="372"/>
      <c r="V3" s="372"/>
      <c r="W3" s="372"/>
      <c r="X3" s="37" t="s">
        <v>62</v>
      </c>
      <c r="Y3" s="373"/>
      <c r="Z3" s="373"/>
      <c r="AA3" s="373"/>
      <c r="AB3" s="373"/>
      <c r="AC3" s="373"/>
      <c r="AD3" s="373"/>
      <c r="AE3" s="373"/>
      <c r="AF3" s="373"/>
      <c r="AG3" s="38" t="s">
        <v>54</v>
      </c>
      <c r="AH3" s="381"/>
      <c r="AI3" s="381"/>
      <c r="AJ3" s="381"/>
      <c r="AK3" s="381"/>
      <c r="AL3" s="381"/>
      <c r="AM3" s="381"/>
      <c r="AN3" s="381"/>
      <c r="AO3" s="381"/>
      <c r="AP3" s="39" t="s">
        <v>54</v>
      </c>
      <c r="AQ3" s="380"/>
      <c r="AR3" s="380"/>
      <c r="AS3" s="380"/>
      <c r="AT3" s="380"/>
      <c r="AU3" s="380"/>
      <c r="AV3" s="380"/>
      <c r="AW3" s="380"/>
      <c r="AX3" s="380"/>
      <c r="AY3" s="40" t="s">
        <v>54</v>
      </c>
      <c r="AZ3" s="368"/>
      <c r="BA3" s="368"/>
      <c r="BB3" s="368"/>
      <c r="BC3" s="368"/>
      <c r="BD3" s="368"/>
      <c r="BE3" s="368"/>
      <c r="BF3" s="368"/>
      <c r="BG3" s="368"/>
      <c r="BH3" s="368"/>
      <c r="BI3" s="370"/>
      <c r="BJ3" s="370"/>
      <c r="BK3" s="370"/>
      <c r="BL3" s="369"/>
    </row>
    <row r="4" spans="1:64" ht="84">
      <c r="A4" s="41" t="s">
        <v>63</v>
      </c>
      <c r="B4" s="41" t="s">
        <v>64</v>
      </c>
      <c r="C4" s="41" t="s">
        <v>65</v>
      </c>
      <c r="D4" s="41" t="s">
        <v>66</v>
      </c>
      <c r="E4" s="41" t="s">
        <v>67</v>
      </c>
      <c r="F4" s="41" t="s">
        <v>64</v>
      </c>
      <c r="G4" s="41" t="s">
        <v>68</v>
      </c>
      <c r="H4" s="41" t="s">
        <v>65</v>
      </c>
      <c r="I4" s="41" t="s">
        <v>69</v>
      </c>
      <c r="J4" s="42" t="s">
        <v>70</v>
      </c>
      <c r="K4" s="42" t="s">
        <v>71</v>
      </c>
      <c r="L4" s="42"/>
      <c r="M4" s="42" t="s">
        <v>72</v>
      </c>
      <c r="N4" s="42" t="s">
        <v>65</v>
      </c>
      <c r="O4" s="42" t="s">
        <v>73</v>
      </c>
      <c r="P4" s="42" t="s">
        <v>65</v>
      </c>
      <c r="Q4" s="42" t="s">
        <v>73</v>
      </c>
      <c r="R4" s="42" t="s">
        <v>74</v>
      </c>
      <c r="S4" s="42" t="s">
        <v>75</v>
      </c>
      <c r="T4" s="42" t="s">
        <v>65</v>
      </c>
      <c r="U4" s="42" t="s">
        <v>76</v>
      </c>
      <c r="V4" s="42" t="s">
        <v>64</v>
      </c>
      <c r="W4" s="42" t="s">
        <v>64</v>
      </c>
      <c r="X4" s="42" t="s">
        <v>64</v>
      </c>
      <c r="Y4" s="43" t="s">
        <v>64</v>
      </c>
      <c r="Z4" s="43" t="s">
        <v>77</v>
      </c>
      <c r="AA4" s="43" t="s">
        <v>78</v>
      </c>
      <c r="AB4" s="43" t="s">
        <v>79</v>
      </c>
      <c r="AC4" s="43" t="s">
        <v>79</v>
      </c>
      <c r="AD4" s="43" t="s">
        <v>73</v>
      </c>
      <c r="AE4" s="43" t="s">
        <v>80</v>
      </c>
      <c r="AF4" s="43" t="s">
        <v>65</v>
      </c>
      <c r="AG4" s="43"/>
      <c r="AH4" s="44" t="s">
        <v>64</v>
      </c>
      <c r="AI4" s="44" t="s">
        <v>77</v>
      </c>
      <c r="AJ4" s="44" t="s">
        <v>78</v>
      </c>
      <c r="AK4" s="44" t="s">
        <v>79</v>
      </c>
      <c r="AL4" s="44" t="s">
        <v>79</v>
      </c>
      <c r="AM4" s="44" t="s">
        <v>73</v>
      </c>
      <c r="AN4" s="44" t="s">
        <v>80</v>
      </c>
      <c r="AO4" s="44" t="s">
        <v>65</v>
      </c>
      <c r="AP4" s="44"/>
      <c r="AQ4" s="45" t="s">
        <v>64</v>
      </c>
      <c r="AR4" s="45" t="s">
        <v>77</v>
      </c>
      <c r="AS4" s="45" t="s">
        <v>78</v>
      </c>
      <c r="AT4" s="45" t="s">
        <v>79</v>
      </c>
      <c r="AU4" s="45" t="s">
        <v>79</v>
      </c>
      <c r="AV4" s="45" t="s">
        <v>73</v>
      </c>
      <c r="AW4" s="45" t="s">
        <v>80</v>
      </c>
      <c r="AX4" s="45" t="s">
        <v>65</v>
      </c>
      <c r="AY4" s="45"/>
      <c r="AZ4" s="41" t="s">
        <v>64</v>
      </c>
      <c r="BA4" s="41" t="s">
        <v>77</v>
      </c>
      <c r="BB4" s="41" t="s">
        <v>78</v>
      </c>
      <c r="BC4" s="41" t="s">
        <v>79</v>
      </c>
      <c r="BD4" s="41" t="s">
        <v>79</v>
      </c>
      <c r="BE4" s="41" t="s">
        <v>73</v>
      </c>
      <c r="BF4" s="41" t="s">
        <v>80</v>
      </c>
      <c r="BG4" s="41" t="s">
        <v>65</v>
      </c>
      <c r="BH4" s="41" t="s">
        <v>81</v>
      </c>
      <c r="BI4" s="46" t="s">
        <v>65</v>
      </c>
      <c r="BJ4" s="46" t="s">
        <v>65</v>
      </c>
      <c r="BK4" s="46" t="s">
        <v>65</v>
      </c>
      <c r="BL4" s="369"/>
    </row>
    <row r="5" spans="1:64" ht="35.1" customHeight="1">
      <c r="C5" s="143" t="s">
        <v>82</v>
      </c>
      <c r="E5" s="422" t="s">
        <v>985</v>
      </c>
      <c r="F5" s="423">
        <v>44377</v>
      </c>
      <c r="G5" s="421" t="s">
        <v>986</v>
      </c>
      <c r="H5" s="424" t="s">
        <v>987</v>
      </c>
      <c r="I5" s="426" t="s">
        <v>988</v>
      </c>
      <c r="J5" s="205" t="s">
        <v>989</v>
      </c>
      <c r="K5" s="204" t="s">
        <v>990</v>
      </c>
      <c r="L5" s="204" t="s">
        <v>297</v>
      </c>
      <c r="M5" s="204">
        <v>1</v>
      </c>
      <c r="P5" s="48" t="s">
        <v>991</v>
      </c>
      <c r="Q5" s="204" t="s">
        <v>992</v>
      </c>
      <c r="T5" s="52">
        <v>1</v>
      </c>
      <c r="V5" s="206">
        <v>44427</v>
      </c>
      <c r="W5" s="206">
        <v>44530</v>
      </c>
      <c r="Y5" s="47">
        <v>44469</v>
      </c>
      <c r="Z5" s="308" t="s">
        <v>993</v>
      </c>
      <c r="AA5" s="36">
        <v>0.2</v>
      </c>
      <c r="AB5" s="134">
        <f>(IF(AA5="","",IF(OR($M5=0,$M5="",$Y5=""),"",AA5/$M5)))</f>
        <v>0.2</v>
      </c>
      <c r="AC5" s="135">
        <f t="shared" ref="AC5:AC23" si="0">(IF(OR($T5="",AB5=""),"",IF(OR($T5=0,AB5=0),0,IF((AB5*100%)/$T5&gt;100%,100%,(AB5*100%)/$T5))))</f>
        <v>0.2</v>
      </c>
      <c r="AD5" s="119" t="str">
        <f t="shared" ref="AD5:AD23" si="1">IF(AA5="","",IF(AC5&lt;100%, IF(AC5&lt;25%, "ALERTA","EN TERMINO"), IF(AC5=100%, "OK", "EN TERMINO")))</f>
        <v>ALERTA</v>
      </c>
      <c r="AE5" s="143"/>
      <c r="AF5" s="141"/>
      <c r="AG5" s="1" t="str">
        <f>IF(AC5=100%,IF(AC5&gt;0.01%,"CUMPLIDA","PENDIENTE"),IF(AC5&lt;0%,"INCUMPLIDA","PENDIENTE"))</f>
        <v>PENDIENTE</v>
      </c>
      <c r="AH5" s="47">
        <v>44515</v>
      </c>
      <c r="AI5" s="48" t="s">
        <v>994</v>
      </c>
      <c r="AJ5" s="36">
        <v>0.8</v>
      </c>
      <c r="AK5" s="134">
        <f>IF(AJ5="","",IF(OR($M5=0,$M5="",AH5=""),"",AJ5/$M5))</f>
        <v>0.8</v>
      </c>
      <c r="AL5" s="181">
        <f t="shared" ref="AL5:AL8" si="2">(IF(OR($T5="",AK5=""),"",IF(OR($T5=0,AK5=0),0,IF((AK5*100%)/$T5&gt;100%,100%,(AK5*100%)/$T5))))</f>
        <v>0.8</v>
      </c>
      <c r="AM5" s="119" t="str">
        <f t="shared" ref="AM5:AM7" si="3">IF(AJ5="","",IF(AL5&lt;100%, IF(AL5&lt;50%, "ALERTA","EN TERMINO"), IF(AL5=100%, "OK", "EN TERMINO")))</f>
        <v>EN TERMINO</v>
      </c>
      <c r="AN5" s="48" t="s">
        <v>995</v>
      </c>
      <c r="AO5" s="48" t="s">
        <v>118</v>
      </c>
      <c r="AP5" s="1" t="str">
        <f>IF(AL5=100%,IF(AL5&gt;50%,"CUMPLIDA","PENDIENTE"),IF(AL5&lt;50%,"INCUMPLIDA","PENDIENTE"))</f>
        <v>PENDIENTE</v>
      </c>
      <c r="AQ5" s="47">
        <v>44545</v>
      </c>
      <c r="AR5" s="48" t="s">
        <v>996</v>
      </c>
      <c r="AS5" s="36">
        <v>1</v>
      </c>
      <c r="AT5" s="134">
        <f>IF(AS5="","",IF(OR($M5=0,$M5="",AQ5=""),"",AS5/$M5))</f>
        <v>1</v>
      </c>
      <c r="AU5" s="181">
        <f>(IF(OR($T5="",AT5=""),"",IF(OR($T5=0,AT5=0),0,IF((AT5*100%)/$T5&gt;100%,100%,(AT5*100%)/$T5))))</f>
        <v>1</v>
      </c>
      <c r="AV5" s="119" t="str">
        <f t="shared" ref="AV5" si="4">IF(AS5="","",IF(AU5&lt;100%, IF(AU5&lt;50%, "ALERTA","EN TERMINO"), IF(AU5=100%, "OK", "EN TERMINO")))</f>
        <v>OK</v>
      </c>
      <c r="AX5" s="48"/>
      <c r="AY5" s="1" t="str">
        <f>IF(AU5=100%,IF(AU5&gt;50%,"CUMPLIDA","PENDIENTE"),IF(AU5&lt;50%,"ATENCIÓN","PENDIENTE"))</f>
        <v>CUMPLIDA</v>
      </c>
      <c r="BJ5" s="2" t="str">
        <f>IF(AY5="CUMPLIDA","CERRADO","ABIERTO")</f>
        <v>CERRADO</v>
      </c>
    </row>
    <row r="6" spans="1:64" ht="35.1" customHeight="1">
      <c r="C6" s="143" t="s">
        <v>82</v>
      </c>
      <c r="E6" s="422"/>
      <c r="F6" s="423"/>
      <c r="G6" s="421"/>
      <c r="H6" s="424"/>
      <c r="I6" s="426"/>
      <c r="J6" s="205" t="s">
        <v>997</v>
      </c>
      <c r="K6" s="204" t="s">
        <v>998</v>
      </c>
      <c r="L6" s="204" t="s">
        <v>999</v>
      </c>
      <c r="M6" s="204">
        <v>1</v>
      </c>
      <c r="P6" s="204" t="s">
        <v>1000</v>
      </c>
      <c r="Q6" s="204" t="s">
        <v>1000</v>
      </c>
      <c r="T6" s="52">
        <v>1</v>
      </c>
      <c r="V6" s="206">
        <v>44427</v>
      </c>
      <c r="W6" s="206">
        <v>44530</v>
      </c>
      <c r="Y6" s="47">
        <v>44469</v>
      </c>
      <c r="AB6" s="134" t="str">
        <f t="shared" ref="AB6:AB23" si="5">(IF(AA6="","",IF(OR($M6=0,$M6="",$Y6=""),"",AA6/$M6)))</f>
        <v/>
      </c>
      <c r="AC6" s="135" t="str">
        <f t="shared" si="0"/>
        <v/>
      </c>
      <c r="AD6" s="119" t="str">
        <f t="shared" si="1"/>
        <v/>
      </c>
      <c r="AE6" s="143"/>
      <c r="AF6" s="141"/>
      <c r="AG6" s="1" t="str">
        <f t="shared" ref="AG6:AG23" si="6">IF(AC6=100%,IF(AC6&gt;0.01%,"CUMPLIDA","PENDIENTE"),IF(AC6&lt;0%,"INCUMPLIDA","PENDIENTE"))</f>
        <v>PENDIENTE</v>
      </c>
      <c r="AH6" s="47">
        <v>44515</v>
      </c>
      <c r="AI6" s="48" t="s">
        <v>1001</v>
      </c>
      <c r="AJ6" s="36">
        <v>0.01</v>
      </c>
      <c r="AK6" s="134">
        <f>IF(AJ6="","",IF(OR($M6=0,$M6="",AH6=""),"",AJ6/$M6))</f>
        <v>0.01</v>
      </c>
      <c r="AL6" s="181">
        <f t="shared" si="2"/>
        <v>0.01</v>
      </c>
      <c r="AM6" s="119" t="str">
        <f t="shared" si="3"/>
        <v>ALERTA</v>
      </c>
      <c r="AN6" s="248" t="s">
        <v>1002</v>
      </c>
      <c r="AO6" s="48" t="s">
        <v>95</v>
      </c>
      <c r="AP6" s="1" t="str">
        <f>IF(AL6=100%,IF(AL6&gt;50%,"CUMPLIDA","PENDIENTE"),IF(AL6&lt;50%,"ATENCIÓN","PENDIENTE"))</f>
        <v>ATENCIÓN</v>
      </c>
      <c r="AQ6" s="47">
        <v>44545</v>
      </c>
      <c r="AR6" s="48" t="s">
        <v>1003</v>
      </c>
      <c r="AS6" s="36">
        <v>1</v>
      </c>
      <c r="AT6" s="134">
        <f>IF(AS6="","",IF(OR($M6=0,$M6="",AQ6=""),"",AS6/$M6))</f>
        <v>1</v>
      </c>
      <c r="AU6" s="181">
        <f>(IF(OR($T6="",AT6=""),"",IF(OR($T6=0,AT6=0),0,IF((AT6*100%)/$T6&gt;100%,100%,(AT6*100%)/$T6))))</f>
        <v>1</v>
      </c>
      <c r="AV6" s="119" t="str">
        <f t="shared" ref="AV6" si="7">IF(AS6="","",IF(AU6&lt;100%, IF(AU6&lt;50%, "ALERTA","EN TERMINO"), IF(AU6=100%, "OK", "EN TERMINO")))</f>
        <v>OK</v>
      </c>
      <c r="AW6" s="48" t="s">
        <v>1004</v>
      </c>
      <c r="AX6" s="48" t="s">
        <v>118</v>
      </c>
      <c r="AY6" s="1" t="str">
        <f>IF(AU6=100%,IF(AU6&gt;50%,"CUMPLIDA","PENDIENTE"),IF(AU6&lt;50%,"ATENCIÓN","PENDIENTE"))</f>
        <v>CUMPLIDA</v>
      </c>
      <c r="BJ6" s="2" t="str">
        <f t="shared" ref="BJ6:BJ23" si="8">IF(AY6="CUMPLIDA","CERRADO","ABIERTO")</f>
        <v>CERRADO</v>
      </c>
    </row>
    <row r="7" spans="1:64" ht="35.1" customHeight="1">
      <c r="C7" s="143" t="s">
        <v>82</v>
      </c>
      <c r="E7" s="422"/>
      <c r="F7" s="423"/>
      <c r="G7" s="421"/>
      <c r="H7" s="424"/>
      <c r="I7" s="426"/>
      <c r="J7" s="205" t="s">
        <v>1005</v>
      </c>
      <c r="K7" s="204" t="s">
        <v>1006</v>
      </c>
      <c r="L7" s="204" t="s">
        <v>999</v>
      </c>
      <c r="M7" s="204">
        <v>1</v>
      </c>
      <c r="P7" s="48" t="s">
        <v>159</v>
      </c>
      <c r="Q7" s="204" t="s">
        <v>1007</v>
      </c>
      <c r="T7" s="52">
        <v>1</v>
      </c>
      <c r="V7" s="206">
        <v>44427</v>
      </c>
      <c r="W7" s="206">
        <v>44550</v>
      </c>
      <c r="Y7" s="47">
        <v>44469</v>
      </c>
      <c r="AB7" s="134" t="str">
        <f t="shared" si="5"/>
        <v/>
      </c>
      <c r="AC7" s="135" t="str">
        <f t="shared" si="0"/>
        <v/>
      </c>
      <c r="AD7" s="119" t="str">
        <f t="shared" si="1"/>
        <v/>
      </c>
      <c r="AE7" s="143"/>
      <c r="AF7" s="141"/>
      <c r="AG7" s="1" t="str">
        <f t="shared" si="6"/>
        <v>PENDIENTE</v>
      </c>
      <c r="AH7" s="47">
        <v>44515</v>
      </c>
      <c r="AI7" s="48" t="s">
        <v>1008</v>
      </c>
      <c r="AJ7" s="36">
        <v>0.01</v>
      </c>
      <c r="AK7" s="134">
        <f>IF(AJ7="","",IF(OR($M7=0,$M7="",AH7=""),"",AJ7/$M7))</f>
        <v>0.01</v>
      </c>
      <c r="AL7" s="181">
        <f t="shared" si="2"/>
        <v>0.01</v>
      </c>
      <c r="AM7" s="119" t="str">
        <f t="shared" si="3"/>
        <v>ALERTA</v>
      </c>
      <c r="AN7" s="36" t="s">
        <v>180</v>
      </c>
      <c r="AO7" s="48" t="s">
        <v>757</v>
      </c>
      <c r="AP7" s="1" t="str">
        <f>IF(AL7=100%,IF(AL7&gt;50%,"CUMPLIDA","PENDIENTE"),IF(AL7&lt;50%,"ATENCIÓN","PENDIENTE"))</f>
        <v>ATENCIÓN</v>
      </c>
      <c r="AQ7" s="47">
        <v>44514</v>
      </c>
      <c r="AR7" s="48" t="s">
        <v>1009</v>
      </c>
      <c r="AS7" s="36">
        <v>1</v>
      </c>
      <c r="AT7" s="134">
        <f>IF(AS7="","",IF(OR($M7=0,$M7="",AQ7=""),"",AS7/$M7))</f>
        <v>1</v>
      </c>
      <c r="AU7" s="181">
        <f>(IF(OR($T7="",AT7=""),"",IF(OR($T7=0,AT7=0),0,IF((AT7*100%)/$T7&gt;100%,100%,(AT7*100%)/$T7))))</f>
        <v>1</v>
      </c>
      <c r="AV7" s="119" t="str">
        <f t="shared" ref="AV7" si="9">IF(AS7="","",IF(AU7&lt;100%, IF(AU7&lt;50%, "ALERTA","EN TERMINO"), IF(AU7=100%, "OK", "EN TERMINO")))</f>
        <v>OK</v>
      </c>
      <c r="AW7" s="354" t="s">
        <v>1010</v>
      </c>
      <c r="AX7" s="48" t="s">
        <v>118</v>
      </c>
      <c r="AY7" s="1" t="str">
        <f>IF(AU7=100%,IF(AU7&gt;50%,"CUMPLIDA","PENDIENTE"),IF(AU7&lt;50%,"ATENCIÓN","PENDIENTE"))</f>
        <v>CUMPLIDA</v>
      </c>
      <c r="BJ7" s="2" t="str">
        <f t="shared" si="8"/>
        <v>CERRADO</v>
      </c>
    </row>
    <row r="8" spans="1:64" ht="35.1" customHeight="1">
      <c r="C8" s="143" t="s">
        <v>82</v>
      </c>
      <c r="E8" s="422"/>
      <c r="F8" s="423"/>
      <c r="G8" s="421"/>
      <c r="H8" s="424"/>
      <c r="I8" s="426"/>
      <c r="J8" s="205" t="s">
        <v>1011</v>
      </c>
      <c r="K8" s="204" t="s">
        <v>1012</v>
      </c>
      <c r="L8" s="204" t="s">
        <v>297</v>
      </c>
      <c r="M8" s="204">
        <v>1</v>
      </c>
      <c r="P8" s="48" t="s">
        <v>1000</v>
      </c>
      <c r="Q8" s="204" t="s">
        <v>1013</v>
      </c>
      <c r="T8" s="52">
        <v>1</v>
      </c>
      <c r="V8" s="206">
        <v>44427</v>
      </c>
      <c r="W8" s="212">
        <v>44454</v>
      </c>
      <c r="Y8" s="47">
        <v>44469</v>
      </c>
      <c r="AB8" s="134" t="str">
        <f t="shared" si="5"/>
        <v/>
      </c>
      <c r="AC8" s="135" t="str">
        <f t="shared" si="0"/>
        <v/>
      </c>
      <c r="AD8" s="119" t="str">
        <f t="shared" si="1"/>
        <v/>
      </c>
      <c r="AE8" s="143"/>
      <c r="AF8" s="141"/>
      <c r="AG8" s="1" t="str">
        <f t="shared" si="6"/>
        <v>PENDIENTE</v>
      </c>
      <c r="AH8" s="47">
        <v>44515</v>
      </c>
      <c r="AI8" s="48" t="s">
        <v>1014</v>
      </c>
      <c r="AJ8" s="36">
        <v>0.8</v>
      </c>
      <c r="AK8" s="134">
        <f>IF(AJ8="","",IF(OR($M8=0,$M8="",AH8=""),"",AJ8/$M8))</f>
        <v>0.8</v>
      </c>
      <c r="AL8" s="181">
        <f t="shared" si="2"/>
        <v>0.8</v>
      </c>
      <c r="AM8" s="119" t="str">
        <f>IF(AJ8="","",IF(AL8&lt;100%, IF(AL8&lt;50%, "ALERTA","EN TERMINO"), IF(AL8=100%, "OK", "EN TERMINO")))</f>
        <v>EN TERMINO</v>
      </c>
      <c r="AN8" s="248" t="s">
        <v>1015</v>
      </c>
      <c r="AO8" s="48" t="s">
        <v>95</v>
      </c>
      <c r="AP8" s="1" t="str">
        <f>IF(AL8=100%,IF(AL8&gt;50%,"CUMPLIDA","PENDIENTE"),IF(AL8&lt;100%,"INCUMPLIDA","PENDIENTE"))</f>
        <v>INCUMPLIDA</v>
      </c>
      <c r="AQ8" s="47">
        <v>44545</v>
      </c>
      <c r="AR8" s="248" t="s">
        <v>1016</v>
      </c>
      <c r="AS8" s="36">
        <v>1</v>
      </c>
      <c r="AT8" s="134">
        <f>IF(AS8="","",IF(OR($M8=0,$M8="",AQ8=""),"",AS8/$M8))</f>
        <v>1</v>
      </c>
      <c r="AU8" s="181">
        <f>(IF(OR($T8="",AT8=""),"",IF(OR($T8=0,AT8=0),0,IF((AT8*100%)/$T8&gt;100%,100%,(AT8*100%)/$T8))))</f>
        <v>1</v>
      </c>
      <c r="AV8" s="119" t="str">
        <f t="shared" ref="AV8" si="10">IF(AS8="","",IF(AU8&lt;100%, IF(AU8&lt;50%, "ALERTA","EN TERMINO"), IF(AU8=100%, "OK", "EN TERMINO")))</f>
        <v>OK</v>
      </c>
      <c r="AW8" s="355" t="s">
        <v>1017</v>
      </c>
      <c r="AX8" s="48" t="s">
        <v>118</v>
      </c>
      <c r="AY8" s="1" t="str">
        <f>IF(AU8=100%,IF(AU8&gt;50%,"CUMPLIDA","PENDIENTE"),IF(AU8&lt;50%,"ATENCIÓN","PENDIENTE"))</f>
        <v>CUMPLIDA</v>
      </c>
      <c r="BJ8" s="2" t="str">
        <f t="shared" si="8"/>
        <v>CERRADO</v>
      </c>
    </row>
    <row r="9" spans="1:64" ht="35.1" customHeight="1">
      <c r="C9" s="143" t="s">
        <v>82</v>
      </c>
      <c r="E9" s="422"/>
      <c r="F9" s="423"/>
      <c r="G9" s="421"/>
      <c r="H9" s="424"/>
      <c r="I9" s="426"/>
      <c r="J9" s="205"/>
      <c r="K9" s="204" t="s">
        <v>1018</v>
      </c>
      <c r="L9" s="204" t="s">
        <v>1019</v>
      </c>
      <c r="M9" s="204">
        <v>1</v>
      </c>
      <c r="P9" s="48" t="s">
        <v>991</v>
      </c>
      <c r="Q9" s="204" t="s">
        <v>992</v>
      </c>
      <c r="T9" s="52">
        <v>1</v>
      </c>
      <c r="V9" s="206">
        <v>44427</v>
      </c>
      <c r="W9" s="212">
        <v>44454</v>
      </c>
      <c r="Y9" s="47">
        <v>44469</v>
      </c>
      <c r="Z9" s="308" t="s">
        <v>1020</v>
      </c>
      <c r="AA9" s="36">
        <v>0.2</v>
      </c>
      <c r="AB9" s="134">
        <f t="shared" si="5"/>
        <v>0.2</v>
      </c>
      <c r="AC9" s="135">
        <f t="shared" si="0"/>
        <v>0.2</v>
      </c>
      <c r="AD9" s="119" t="str">
        <f t="shared" si="1"/>
        <v>ALERTA</v>
      </c>
      <c r="AE9" s="143"/>
      <c r="AF9" s="141"/>
      <c r="AG9" s="1" t="str">
        <f t="shared" si="6"/>
        <v>PENDIENTE</v>
      </c>
      <c r="AH9" s="47">
        <v>44515</v>
      </c>
      <c r="AI9" s="143" t="s">
        <v>1021</v>
      </c>
      <c r="AJ9" s="36">
        <v>0.5</v>
      </c>
      <c r="AK9" s="134">
        <f>IF(AJ9="","",IF(OR($M9=0,$M9="",AH9=""),"",AJ9/$M9))</f>
        <v>0.5</v>
      </c>
      <c r="AL9" s="181">
        <f t="shared" ref="AL9" si="11">(IF(OR($T9="",AK9=""),"",IF(OR($T9=0,AK9=0),0,IF((AK9*100%)/$T9&gt;100%,100%,(AK9*100%)/$T9))))</f>
        <v>0.5</v>
      </c>
      <c r="AM9" s="119" t="str">
        <f t="shared" ref="AM9" si="12">IF(AJ9="","",IF(AL9&lt;100%, IF(AL9&lt;50%, "ALERTA","EN TERMINO"), IF(AL9=100%, "OK", "EN TERMINO")))</f>
        <v>EN TERMINO</v>
      </c>
      <c r="AN9" s="48" t="s">
        <v>1022</v>
      </c>
      <c r="AO9" s="48" t="s">
        <v>118</v>
      </c>
      <c r="AP9" s="1" t="str">
        <f>IF(AL9=100%,IF(AL9&gt;50%,"CUMPLIDA","PENDIENTE"),IF(AL9&lt;50%,"INCUMPLIDA","PENDIENTE"))</f>
        <v>PENDIENTE</v>
      </c>
      <c r="AQ9" s="47">
        <v>44545</v>
      </c>
      <c r="AR9" s="48" t="s">
        <v>1023</v>
      </c>
      <c r="AS9" s="36">
        <v>1</v>
      </c>
      <c r="AT9" s="134">
        <f>IF(AS9="","",IF(OR($M9=0,$M9="",AQ9=""),"",AS9/$M9))</f>
        <v>1</v>
      </c>
      <c r="AU9" s="181">
        <f>(IF(OR($T9="",AT9=""),"",IF(OR($T9=0,AT9=0),0,IF((AT9*100%)/$T9&gt;100%,100%,(AT9*100%)/$T9))))</f>
        <v>1</v>
      </c>
      <c r="AV9" s="119" t="str">
        <f t="shared" ref="AV9" si="13">IF(AS9="","",IF(AU9&lt;100%, IF(AU9&lt;50%, "ALERTA","EN TERMINO"), IF(AU9=100%, "OK", "EN TERMINO")))</f>
        <v>OK</v>
      </c>
      <c r="AW9" s="353" t="s">
        <v>1024</v>
      </c>
      <c r="AX9" s="48" t="s">
        <v>118</v>
      </c>
      <c r="AY9" s="1" t="str">
        <f>IF(AU9=100%,IF(AU9&gt;50%,"CUMPLIDA","PENDIENTE"),IF(AU9&lt;50%,"ATENCIÓN","PENDIENTE"))</f>
        <v>CUMPLIDA</v>
      </c>
      <c r="BJ9" s="2" t="str">
        <f t="shared" si="8"/>
        <v>CERRADO</v>
      </c>
    </row>
    <row r="10" spans="1:64" ht="35.1" customHeight="1">
      <c r="C10" s="143" t="s">
        <v>82</v>
      </c>
      <c r="E10" s="422"/>
      <c r="F10" s="423"/>
      <c r="G10" s="421"/>
      <c r="H10" s="424"/>
      <c r="I10" s="426"/>
      <c r="J10" s="205" t="s">
        <v>1025</v>
      </c>
      <c r="K10" s="204" t="s">
        <v>1026</v>
      </c>
      <c r="L10" s="204" t="s">
        <v>1027</v>
      </c>
      <c r="M10" s="204">
        <v>1</v>
      </c>
      <c r="P10" s="48" t="s">
        <v>1028</v>
      </c>
      <c r="Q10" s="204" t="s">
        <v>1029</v>
      </c>
      <c r="T10" s="52">
        <v>1</v>
      </c>
      <c r="V10" s="206">
        <v>44427</v>
      </c>
      <c r="W10" s="206">
        <v>44499</v>
      </c>
      <c r="Y10" s="47">
        <v>44469</v>
      </c>
      <c r="Z10" s="309" t="s">
        <v>1030</v>
      </c>
      <c r="AA10" s="36">
        <v>1</v>
      </c>
      <c r="AB10" s="134">
        <f t="shared" si="5"/>
        <v>1</v>
      </c>
      <c r="AC10" s="135">
        <f t="shared" si="0"/>
        <v>1</v>
      </c>
      <c r="AD10" s="119" t="str">
        <f t="shared" si="1"/>
        <v>OK</v>
      </c>
      <c r="AE10" s="143" t="s">
        <v>1031</v>
      </c>
      <c r="AF10" s="141"/>
      <c r="AG10" s="1" t="str">
        <f t="shared" si="6"/>
        <v>CUMPLIDA</v>
      </c>
      <c r="AH10" s="47"/>
      <c r="BJ10" s="2" t="str">
        <f>IF(AG10="CUMPLIDA","CERRADO","ABIERTO")</f>
        <v>CERRADO</v>
      </c>
    </row>
    <row r="11" spans="1:64" ht="35.1" customHeight="1">
      <c r="C11" s="143" t="s">
        <v>82</v>
      </c>
      <c r="E11" s="422"/>
      <c r="F11" s="423"/>
      <c r="G11" s="421"/>
      <c r="H11" s="424"/>
      <c r="I11" s="426"/>
      <c r="J11" s="205" t="s">
        <v>1032</v>
      </c>
      <c r="K11" s="204" t="s">
        <v>1033</v>
      </c>
      <c r="L11" s="204" t="s">
        <v>1034</v>
      </c>
      <c r="M11" s="204">
        <v>2</v>
      </c>
      <c r="P11" s="48" t="s">
        <v>1035</v>
      </c>
      <c r="Q11" s="204" t="s">
        <v>1036</v>
      </c>
      <c r="T11" s="52">
        <v>1</v>
      </c>
      <c r="V11" s="206">
        <v>44427</v>
      </c>
      <c r="W11" s="206">
        <v>44520</v>
      </c>
      <c r="Y11" s="47">
        <v>44469</v>
      </c>
      <c r="AB11" s="134" t="str">
        <f t="shared" si="5"/>
        <v/>
      </c>
      <c r="AC11" s="135" t="str">
        <f t="shared" si="0"/>
        <v/>
      </c>
      <c r="AD11" s="119" t="str">
        <f t="shared" si="1"/>
        <v/>
      </c>
      <c r="AE11" s="143"/>
      <c r="AF11" s="141"/>
      <c r="AG11" s="1" t="str">
        <f t="shared" si="6"/>
        <v>PENDIENTE</v>
      </c>
      <c r="AH11" s="47">
        <v>44515</v>
      </c>
      <c r="AI11" s="48" t="s">
        <v>1037</v>
      </c>
      <c r="AJ11" s="36">
        <v>1</v>
      </c>
      <c r="AK11" s="134">
        <f>IF(AJ11="","",IF(OR($M11=0,$M11="",AH11=""),"",AJ11/$M11))</f>
        <v>0.5</v>
      </c>
      <c r="AL11" s="181">
        <f t="shared" ref="AL11:AL13" si="14">(IF(OR($T11="",AK11=""),"",IF(OR($T11=0,AK11=0),0,IF((AK11*100%)/$T11&gt;100%,100%,(AK11*100%)/$T11))))</f>
        <v>0.5</v>
      </c>
      <c r="AM11" s="119" t="str">
        <f t="shared" ref="AM11:AM13" si="15">IF(AJ11="","",IF(AL11&lt;100%, IF(AL11&lt;50%, "ALERTA","EN TERMINO"), IF(AL11=100%, "OK", "EN TERMINO")))</f>
        <v>EN TERMINO</v>
      </c>
      <c r="AN11" s="248" t="s">
        <v>1015</v>
      </c>
      <c r="AO11" s="48" t="s">
        <v>95</v>
      </c>
      <c r="AP11" s="1" t="str">
        <f>IF(AL11=100%,IF(AL11&gt;50%,"CUMPLIDA","PENDIENTE"),IF(AL11&lt;50%,"INCUMPLIDA","PENDIENTE"))</f>
        <v>PENDIENTE</v>
      </c>
      <c r="AQ11" s="47">
        <v>44545</v>
      </c>
      <c r="AR11" s="48" t="s">
        <v>1038</v>
      </c>
      <c r="AS11" s="36">
        <v>2</v>
      </c>
      <c r="AT11" s="134">
        <f>IF(AS11="","",IF(OR($M11=0,$M11="",AQ11=""),"",AS11/$M11))</f>
        <v>1</v>
      </c>
      <c r="AU11" s="181">
        <f>(IF(OR($T11="",AT11=""),"",IF(OR($T11=0,AT11=0),0,IF((AT11*100%)/$T11&gt;100%,100%,(AT11*100%)/$T11))))</f>
        <v>1</v>
      </c>
      <c r="AV11" s="119" t="str">
        <f t="shared" ref="AV11" si="16">IF(AS11="","",IF(AU11&lt;100%, IF(AU11&lt;50%, "ALERTA","EN TERMINO"), IF(AU11=100%, "OK", "EN TERMINO")))</f>
        <v>OK</v>
      </c>
      <c r="AW11" s="48" t="s">
        <v>1004</v>
      </c>
      <c r="AX11" s="48" t="s">
        <v>118</v>
      </c>
      <c r="AY11" s="1" t="str">
        <f>IF(AU11=100%,IF(AU11&gt;50%,"CUMPLIDA","PENDIENTE"),IF(AU11&lt;50%,"ATENCIÓN","PENDIENTE"))</f>
        <v>CUMPLIDA</v>
      </c>
      <c r="BJ11" s="2" t="str">
        <f t="shared" si="8"/>
        <v>CERRADO</v>
      </c>
    </row>
    <row r="12" spans="1:64" ht="35.1" customHeight="1">
      <c r="C12" s="143" t="s">
        <v>82</v>
      </c>
      <c r="E12" s="422"/>
      <c r="F12" s="423"/>
      <c r="G12" s="421"/>
      <c r="H12" s="424"/>
      <c r="I12" s="426"/>
      <c r="J12" s="205" t="s">
        <v>1039</v>
      </c>
      <c r="K12" s="204" t="s">
        <v>1040</v>
      </c>
      <c r="L12" s="204" t="s">
        <v>1034</v>
      </c>
      <c r="M12" s="204">
        <v>1</v>
      </c>
      <c r="P12" s="204" t="s">
        <v>1041</v>
      </c>
      <c r="Q12" s="204" t="s">
        <v>1041</v>
      </c>
      <c r="T12" s="52">
        <v>1</v>
      </c>
      <c r="V12" s="206">
        <v>44427</v>
      </c>
      <c r="W12" s="206">
        <v>44550</v>
      </c>
      <c r="Y12" s="47">
        <v>44469</v>
      </c>
      <c r="AB12" s="134" t="str">
        <f t="shared" si="5"/>
        <v/>
      </c>
      <c r="AC12" s="135" t="str">
        <f t="shared" si="0"/>
        <v/>
      </c>
      <c r="AD12" s="119" t="str">
        <f t="shared" si="1"/>
        <v/>
      </c>
      <c r="AE12" s="143"/>
      <c r="AF12" s="141"/>
      <c r="AG12" s="1" t="str">
        <f t="shared" si="6"/>
        <v>PENDIENTE</v>
      </c>
      <c r="AH12" s="47">
        <v>44515</v>
      </c>
      <c r="AJ12" s="36">
        <v>0</v>
      </c>
      <c r="AK12" s="134">
        <f>IF(AJ12="","",IF(OR($M12=0,$M12="",AH12=""),"",AJ12/$M12))</f>
        <v>0</v>
      </c>
      <c r="AL12" s="181">
        <f t="shared" si="14"/>
        <v>0</v>
      </c>
      <c r="AM12" s="119" t="str">
        <f t="shared" si="15"/>
        <v>ALERTA</v>
      </c>
      <c r="AN12" s="196" t="s">
        <v>1042</v>
      </c>
      <c r="AO12" s="48" t="s">
        <v>95</v>
      </c>
      <c r="AP12" s="1" t="str">
        <f>IF(AL12=100%,IF(AL12&gt;50%,"CUMPLIDA","PENDIENTE"),IF(AL12&lt;50%,"ATENCIÓN","PENDIENTE"))</f>
        <v>ATENCIÓN</v>
      </c>
      <c r="AQ12" s="47">
        <v>44545</v>
      </c>
      <c r="AR12" s="309" t="s">
        <v>1043</v>
      </c>
      <c r="AS12" s="36">
        <v>1</v>
      </c>
      <c r="AT12" s="134">
        <f>IF(AS12="","",IF(OR($M12=0,$M12="",AQ12=""),"",AS12/$M12))</f>
        <v>1</v>
      </c>
      <c r="AU12" s="181">
        <f>(IF(OR($T12="",AT12=""),"",IF(OR($T12=0,AT12=0),0,IF((AT12*100%)/$T12&gt;100%,100%,(AT12*100%)/$T12))))</f>
        <v>1</v>
      </c>
      <c r="AV12" s="119" t="str">
        <f t="shared" ref="AV12" si="17">IF(AS12="","",IF(AU12&lt;100%, IF(AU12&lt;50%, "ALERTA","EN TERMINO"), IF(AU12=100%, "OK", "EN TERMINO")))</f>
        <v>OK</v>
      </c>
      <c r="AW12" s="48" t="s">
        <v>1004</v>
      </c>
      <c r="AX12" s="48" t="s">
        <v>118</v>
      </c>
      <c r="AY12" s="1" t="str">
        <f>IF(AU12=100%,IF(AU12&gt;50%,"CUMPLIDA","PENDIENTE"),IF(AU12&lt;50%,"ATENCIÓN","PENDIENTE"))</f>
        <v>CUMPLIDA</v>
      </c>
      <c r="BJ12" s="2" t="str">
        <f t="shared" si="8"/>
        <v>CERRADO</v>
      </c>
    </row>
    <row r="13" spans="1:64" ht="35.1" customHeight="1">
      <c r="C13" s="143" t="s">
        <v>82</v>
      </c>
      <c r="E13" s="422"/>
      <c r="F13" s="423"/>
      <c r="G13" s="421"/>
      <c r="H13" s="424"/>
      <c r="I13" s="426"/>
      <c r="J13" s="205" t="s">
        <v>1044</v>
      </c>
      <c r="K13" s="204" t="s">
        <v>1045</v>
      </c>
      <c r="L13" s="204" t="s">
        <v>1046</v>
      </c>
      <c r="M13" s="204">
        <v>2</v>
      </c>
      <c r="P13" s="48" t="s">
        <v>159</v>
      </c>
      <c r="Q13" s="204" t="s">
        <v>1047</v>
      </c>
      <c r="T13" s="52">
        <v>1</v>
      </c>
      <c r="V13" s="206">
        <v>44427</v>
      </c>
      <c r="W13" s="206">
        <v>44561</v>
      </c>
      <c r="Y13" s="47">
        <v>44469</v>
      </c>
      <c r="AB13" s="134" t="str">
        <f t="shared" si="5"/>
        <v/>
      </c>
      <c r="AC13" s="135" t="str">
        <f t="shared" si="0"/>
        <v/>
      </c>
      <c r="AD13" s="119" t="str">
        <f t="shared" si="1"/>
        <v/>
      </c>
      <c r="AE13" s="143"/>
      <c r="AF13" s="141"/>
      <c r="AG13" s="1" t="str">
        <f t="shared" si="6"/>
        <v>PENDIENTE</v>
      </c>
      <c r="AH13" s="47">
        <v>44515</v>
      </c>
      <c r="AI13" s="48" t="s">
        <v>1048</v>
      </c>
      <c r="AJ13" s="36">
        <v>1</v>
      </c>
      <c r="AK13" s="134">
        <f>IF(AJ13="","",IF(OR($M13=0,$M13="",AH13=""),"",AJ13/$M13))</f>
        <v>0.5</v>
      </c>
      <c r="AL13" s="181">
        <f t="shared" si="14"/>
        <v>0.5</v>
      </c>
      <c r="AM13" s="119" t="str">
        <f t="shared" si="15"/>
        <v>EN TERMINO</v>
      </c>
      <c r="AN13" s="36" t="s">
        <v>180</v>
      </c>
      <c r="AO13" s="48" t="s">
        <v>757</v>
      </c>
      <c r="AP13" s="1" t="str">
        <f t="shared" ref="AP13" si="18">IF(AL13=100%,IF(AL13&gt;50%,"CUMPLIDA","PENDIENTE"),IF(AL13&lt;50%,"INCUMPLIDA","PENDIENTE"))</f>
        <v>PENDIENTE</v>
      </c>
      <c r="AQ13" s="47">
        <v>44544</v>
      </c>
      <c r="AR13" s="320" t="s">
        <v>1049</v>
      </c>
      <c r="AS13" s="36">
        <v>2</v>
      </c>
      <c r="AT13" s="134">
        <f>IF(AS13="","",IF(OR($M13=0,$M13="",AQ13=""),"",AS13/$M13))</f>
        <v>1</v>
      </c>
      <c r="AU13" s="181">
        <f>(IF(OR($T13="",AT13=""),"",IF(OR($T13=0,AT13=0),0,IF((AT13*100%)/$T13&gt;100%,100%,(AT13*100%)/$T13))))</f>
        <v>1</v>
      </c>
      <c r="AV13" s="119" t="str">
        <f t="shared" ref="AV13" si="19">IF(AS13="","",IF(AU13&lt;100%, IF(AU13&lt;50%, "ALERTA","EN TERMINO"), IF(AU13=100%, "OK", "EN TERMINO")))</f>
        <v>OK</v>
      </c>
      <c r="AW13" s="342" t="s">
        <v>1050</v>
      </c>
      <c r="AX13" s="48" t="s">
        <v>118</v>
      </c>
      <c r="AY13" s="1" t="str">
        <f>IF(AU13=100%,IF(AU13&gt;50%,"CUMPLIDA","PENDIENTE"),IF(AU13&lt;50%,"ATENCIÓN","PENDIENTE"))</f>
        <v>CUMPLIDA</v>
      </c>
      <c r="BJ13" s="2" t="str">
        <f t="shared" si="8"/>
        <v>CERRADO</v>
      </c>
    </row>
    <row r="14" spans="1:64" ht="35.1" customHeight="1">
      <c r="C14" s="143" t="s">
        <v>82</v>
      </c>
      <c r="E14" s="422"/>
      <c r="F14" s="423"/>
      <c r="G14" s="421"/>
      <c r="H14" s="424"/>
      <c r="I14" s="426"/>
      <c r="J14" s="205" t="s">
        <v>1051</v>
      </c>
      <c r="K14" s="204" t="s">
        <v>1052</v>
      </c>
      <c r="L14" s="204" t="s">
        <v>1053</v>
      </c>
      <c r="M14" s="204">
        <v>2</v>
      </c>
      <c r="P14" s="48" t="s">
        <v>991</v>
      </c>
      <c r="Q14" s="204" t="s">
        <v>992</v>
      </c>
      <c r="T14" s="52">
        <v>1</v>
      </c>
      <c r="V14" s="206">
        <v>44427</v>
      </c>
      <c r="W14" s="206">
        <v>44561</v>
      </c>
      <c r="Y14" s="47">
        <v>44469</v>
      </c>
      <c r="Z14" s="248" t="s">
        <v>1054</v>
      </c>
      <c r="AA14" s="36">
        <v>1</v>
      </c>
      <c r="AB14" s="134">
        <f t="shared" si="5"/>
        <v>0.5</v>
      </c>
      <c r="AC14" s="135">
        <f t="shared" si="0"/>
        <v>0.5</v>
      </c>
      <c r="AD14" s="119" t="str">
        <f t="shared" si="1"/>
        <v>EN TERMINO</v>
      </c>
      <c r="AE14" s="143"/>
      <c r="AF14" s="141"/>
      <c r="AG14" s="1" t="str">
        <f t="shared" si="6"/>
        <v>PENDIENTE</v>
      </c>
      <c r="AH14" s="47">
        <v>44515</v>
      </c>
      <c r="AI14" s="143" t="s">
        <v>1055</v>
      </c>
      <c r="AJ14" s="36">
        <v>2</v>
      </c>
      <c r="AK14" s="134">
        <f>IF(AJ14="","",IF(OR($M14=0,$M14="",AH14=""),"",AJ14/$M14))</f>
        <v>1</v>
      </c>
      <c r="AL14" s="181">
        <f t="shared" ref="AL14:AL15" si="20">(IF(OR($T14="",AK14=""),"",IF(OR($T14=0,AK14=0),0,IF((AK14*100%)/$T14&gt;100%,100%,(AK14*100%)/$T14))))</f>
        <v>1</v>
      </c>
      <c r="AM14" s="119" t="str">
        <f t="shared" ref="AM14:AM15" si="21">IF(AJ14="","",IF(AL14&lt;100%, IF(AL14&lt;50%, "ALERTA","EN TERMINO"), IF(AL14=100%, "OK", "EN TERMINO")))</f>
        <v>OK</v>
      </c>
      <c r="AN14" s="48" t="s">
        <v>1056</v>
      </c>
      <c r="AO14" s="48" t="s">
        <v>118</v>
      </c>
      <c r="AP14" s="1" t="str">
        <f>IF(AL14=100%,IF(AL14&gt;50%,"CUMPLIDA","PENDIENTE"),IF(AL14&lt;50%,"INCUMPLIDA","PENDIENTE"))</f>
        <v>CUMPLIDA</v>
      </c>
      <c r="BJ14" s="2" t="str">
        <f t="shared" ref="BJ14:BJ16" si="22">IF(AP14="CUMPLIDA","CERRADO","ABIERTO")</f>
        <v>CERRADO</v>
      </c>
    </row>
    <row r="15" spans="1:64" ht="35.1" customHeight="1">
      <c r="C15" s="143" t="s">
        <v>82</v>
      </c>
      <c r="E15" s="422"/>
      <c r="F15" s="423"/>
      <c r="G15" s="421" t="s">
        <v>1057</v>
      </c>
      <c r="H15" s="424"/>
      <c r="I15" s="427" t="s">
        <v>1058</v>
      </c>
      <c r="J15" s="205" t="s">
        <v>1059</v>
      </c>
      <c r="K15" s="204" t="s">
        <v>1060</v>
      </c>
      <c r="L15" s="204" t="s">
        <v>1061</v>
      </c>
      <c r="M15" s="204">
        <v>2</v>
      </c>
      <c r="P15" s="48" t="s">
        <v>1000</v>
      </c>
      <c r="Q15" s="204" t="s">
        <v>1013</v>
      </c>
      <c r="T15" s="52">
        <v>1</v>
      </c>
      <c r="V15" s="206">
        <v>44427</v>
      </c>
      <c r="W15" s="206">
        <v>44581</v>
      </c>
      <c r="Y15" s="47">
        <v>44469</v>
      </c>
      <c r="AB15" s="134" t="str">
        <f t="shared" si="5"/>
        <v/>
      </c>
      <c r="AC15" s="135" t="str">
        <f t="shared" si="0"/>
        <v/>
      </c>
      <c r="AD15" s="119" t="str">
        <f t="shared" si="1"/>
        <v/>
      </c>
      <c r="AE15" s="143"/>
      <c r="AF15" s="141"/>
      <c r="AG15" s="1" t="str">
        <f t="shared" si="6"/>
        <v>PENDIENTE</v>
      </c>
      <c r="AH15" s="47">
        <v>44515</v>
      </c>
      <c r="AI15" s="48" t="s">
        <v>1062</v>
      </c>
      <c r="AJ15" s="36">
        <v>1</v>
      </c>
      <c r="AK15" s="134">
        <f>IF(AJ15="","",IF(OR($M15=0,$M15="",AH15=""),"",AJ15/$M15))</f>
        <v>0.5</v>
      </c>
      <c r="AL15" s="181">
        <f t="shared" si="20"/>
        <v>0.5</v>
      </c>
      <c r="AM15" s="119" t="str">
        <f t="shared" si="21"/>
        <v>EN TERMINO</v>
      </c>
      <c r="AN15" s="248" t="s">
        <v>1015</v>
      </c>
      <c r="AO15" s="48" t="s">
        <v>95</v>
      </c>
      <c r="AP15" s="1" t="str">
        <f t="shared" ref="AP15" si="23">IF(AL15=100%,IF(AL15&gt;50%,"CUMPLIDA","PENDIENTE"),IF(AL15&lt;50%,"INCUMPLIDA","PENDIENTE"))</f>
        <v>PENDIENTE</v>
      </c>
      <c r="AQ15" s="47">
        <v>44545</v>
      </c>
      <c r="AS15" s="36">
        <v>2</v>
      </c>
      <c r="AT15" s="134">
        <f>IF(AS15="","",IF(OR($M15=0,$M15="",AQ15=""),"",AS15/$M15))</f>
        <v>1</v>
      </c>
      <c r="AU15" s="181">
        <f>(IF(OR($T15="",AT15=""),"",IF(OR($T15=0,AT15=0),0,IF((AT15*100%)/$T15&gt;100%,100%,(AT15*100%)/$T15))))</f>
        <v>1</v>
      </c>
      <c r="AV15" s="119" t="str">
        <f t="shared" ref="AV15" si="24">IF(AS15="","",IF(AU15&lt;100%, IF(AU15&lt;50%, "ALERTA","EN TERMINO"), IF(AU15=100%, "OK", "EN TERMINO")))</f>
        <v>OK</v>
      </c>
      <c r="AW15" s="140" t="s">
        <v>1063</v>
      </c>
      <c r="AX15" s="48" t="s">
        <v>118</v>
      </c>
      <c r="AY15" s="1" t="str">
        <f>IF(AU15=100%,IF(AU15&gt;50%,"CUMPLIDA","PENDIENTE"),IF(AU15&lt;50%,"ATENCIÓN","PENDIENTE"))</f>
        <v>CUMPLIDA</v>
      </c>
      <c r="BJ15" s="2" t="str">
        <f t="shared" si="8"/>
        <v>CERRADO</v>
      </c>
    </row>
    <row r="16" spans="1:64" ht="35.1" customHeight="1">
      <c r="C16" s="143" t="s">
        <v>82</v>
      </c>
      <c r="E16" s="422"/>
      <c r="F16" s="423"/>
      <c r="G16" s="421"/>
      <c r="H16" s="424"/>
      <c r="I16" s="427"/>
      <c r="J16" s="207" t="s">
        <v>1064</v>
      </c>
      <c r="K16" s="204" t="s">
        <v>1065</v>
      </c>
      <c r="L16" s="204" t="s">
        <v>1066</v>
      </c>
      <c r="M16" s="204">
        <v>1</v>
      </c>
      <c r="P16" s="48" t="s">
        <v>1067</v>
      </c>
      <c r="Q16" s="204" t="s">
        <v>1068</v>
      </c>
      <c r="T16" s="52">
        <v>1</v>
      </c>
      <c r="V16" s="206">
        <v>44427</v>
      </c>
      <c r="W16" s="212">
        <v>44454</v>
      </c>
      <c r="Y16" s="47">
        <v>44469</v>
      </c>
      <c r="Z16" s="310" t="s">
        <v>1069</v>
      </c>
      <c r="AA16" s="36">
        <v>0.8</v>
      </c>
      <c r="AB16" s="134">
        <f t="shared" si="5"/>
        <v>0.8</v>
      </c>
      <c r="AC16" s="135">
        <f t="shared" si="0"/>
        <v>0.8</v>
      </c>
      <c r="AD16" s="119" t="str">
        <f t="shared" si="1"/>
        <v>EN TERMINO</v>
      </c>
      <c r="AE16" s="143" t="s">
        <v>1070</v>
      </c>
      <c r="AF16" s="141"/>
      <c r="AG16" s="1" t="str">
        <f t="shared" si="6"/>
        <v>PENDIENTE</v>
      </c>
      <c r="AH16" s="47">
        <v>44515</v>
      </c>
      <c r="AI16" s="143" t="s">
        <v>1071</v>
      </c>
      <c r="AJ16" s="36">
        <v>1</v>
      </c>
      <c r="AK16" s="134">
        <f t="shared" ref="AK16:AK17" si="25">IF(AJ16="","",IF(OR($M16=0,$M16="",AH16=""),"",AJ16/$M16))</f>
        <v>1</v>
      </c>
      <c r="AL16" s="181">
        <f t="shared" ref="AL16:AL17" si="26">(IF(OR($T16="",AK16=""),"",IF(OR($T16=0,AK16=0),0,IF((AK16*100%)/$T16&gt;100%,100%,(AK16*100%)/$T16))))</f>
        <v>1</v>
      </c>
      <c r="AM16" s="119" t="str">
        <f t="shared" ref="AM16:AM17" si="27">IF(AJ16="","",IF(AL16&lt;100%, IF(AL16&lt;50%, "ALERTA","EN TERMINO"), IF(AL16=100%, "OK", "EN TERMINO")))</f>
        <v>OK</v>
      </c>
      <c r="AN16" s="48" t="s">
        <v>1072</v>
      </c>
      <c r="AO16" s="48" t="s">
        <v>118</v>
      </c>
      <c r="AP16" s="1" t="str">
        <f t="shared" ref="AP16:AP17" si="28">IF(AL16=100%,IF(AL16&gt;50%,"CUMPLIDA","PENDIENTE"),IF(AL16&lt;50%,"INCUMPLIDA","PENDIENTE"))</f>
        <v>CUMPLIDA</v>
      </c>
      <c r="BJ16" s="2" t="str">
        <f t="shared" si="22"/>
        <v>CERRADO</v>
      </c>
    </row>
    <row r="17" spans="3:62" ht="35.1" customHeight="1">
      <c r="C17" s="143" t="s">
        <v>82</v>
      </c>
      <c r="E17" s="422"/>
      <c r="F17" s="423"/>
      <c r="G17" s="421"/>
      <c r="H17" s="424"/>
      <c r="I17" s="427"/>
      <c r="J17" s="205" t="s">
        <v>1073</v>
      </c>
      <c r="K17" s="204" t="s">
        <v>1074</v>
      </c>
      <c r="L17" s="204" t="s">
        <v>1061</v>
      </c>
      <c r="M17" s="204">
        <v>3</v>
      </c>
      <c r="P17" s="48" t="s">
        <v>1075</v>
      </c>
      <c r="Q17" s="204" t="s">
        <v>1076</v>
      </c>
      <c r="T17" s="52">
        <v>1</v>
      </c>
      <c r="V17" s="206">
        <v>44427</v>
      </c>
      <c r="W17" s="206">
        <v>44592</v>
      </c>
      <c r="Y17" s="47">
        <v>44469</v>
      </c>
      <c r="Z17" s="248" t="s">
        <v>1077</v>
      </c>
      <c r="AA17" s="36">
        <v>1</v>
      </c>
      <c r="AB17" s="134">
        <f t="shared" si="5"/>
        <v>0.33333333333333331</v>
      </c>
      <c r="AC17" s="135">
        <f t="shared" si="0"/>
        <v>0.33333333333333331</v>
      </c>
      <c r="AD17" s="119" t="str">
        <f t="shared" si="1"/>
        <v>EN TERMINO</v>
      </c>
      <c r="AE17" s="143"/>
      <c r="AF17" s="141"/>
      <c r="AG17" s="1" t="str">
        <f t="shared" si="6"/>
        <v>PENDIENTE</v>
      </c>
      <c r="AH17" s="47">
        <v>44515</v>
      </c>
      <c r="AI17" s="48" t="s">
        <v>1078</v>
      </c>
      <c r="AJ17" s="36">
        <v>2</v>
      </c>
      <c r="AK17" s="134">
        <f t="shared" si="25"/>
        <v>0.66666666666666663</v>
      </c>
      <c r="AL17" s="181">
        <f t="shared" si="26"/>
        <v>0.66666666666666663</v>
      </c>
      <c r="AM17" s="119" t="str">
        <f t="shared" si="27"/>
        <v>EN TERMINO</v>
      </c>
      <c r="AN17" s="48" t="s">
        <v>1078</v>
      </c>
      <c r="AO17" s="48" t="s">
        <v>118</v>
      </c>
      <c r="AP17" s="1" t="str">
        <f t="shared" si="28"/>
        <v>PENDIENTE</v>
      </c>
      <c r="AQ17" s="47">
        <v>44545</v>
      </c>
      <c r="AS17" s="36">
        <v>2</v>
      </c>
      <c r="AT17" s="134">
        <f>IF(AS17="","",IF(OR($M17=0,$M17="",AQ17=""),"",AS17/$M17))</f>
        <v>0.66666666666666663</v>
      </c>
      <c r="AU17" s="181">
        <f>(IF(OR($T17="",AT17=""),"",IF(OR($T17=0,AT17=0),0,IF((AT17*100%)/$T17&gt;100%,100%,(AT17*100%)/$T17))))</f>
        <v>0.66666666666666663</v>
      </c>
      <c r="AV17" s="119" t="str">
        <f t="shared" ref="AV17" si="29">IF(AS17="","",IF(AU17&lt;100%, IF(AU17&lt;50%, "ALERTA","EN TERMINO"), IF(AU17=100%, "OK", "EN TERMINO")))</f>
        <v>EN TERMINO</v>
      </c>
      <c r="AW17" s="140" t="s">
        <v>1063</v>
      </c>
      <c r="AX17" s="48" t="s">
        <v>118</v>
      </c>
      <c r="AY17" s="1" t="str">
        <f>IF(AU17=100%,IF(AU17&gt;50%,"CUMPLIDA","PENDIENTE"),IF(AU17&lt;50%,"ATENCIÓN","PENDIENTE"))</f>
        <v>PENDIENTE</v>
      </c>
      <c r="BJ17" s="2" t="str">
        <f t="shared" si="8"/>
        <v>ABIERTO</v>
      </c>
    </row>
    <row r="18" spans="3:62" ht="35.1" customHeight="1">
      <c r="C18" s="143" t="s">
        <v>82</v>
      </c>
      <c r="E18" s="422"/>
      <c r="F18" s="423"/>
      <c r="G18" s="208" t="s">
        <v>1079</v>
      </c>
      <c r="H18" s="424"/>
      <c r="I18" s="294" t="s">
        <v>1080</v>
      </c>
      <c r="J18" s="205"/>
      <c r="K18" s="204" t="s">
        <v>1081</v>
      </c>
      <c r="L18" s="142" t="s">
        <v>1082</v>
      </c>
      <c r="M18" s="204" t="s">
        <v>245</v>
      </c>
      <c r="P18" s="48" t="s">
        <v>1067</v>
      </c>
      <c r="Q18" s="142" t="s">
        <v>1083</v>
      </c>
      <c r="T18" s="52">
        <v>1</v>
      </c>
      <c r="V18" s="206">
        <v>44427</v>
      </c>
      <c r="W18" s="206">
        <v>44592</v>
      </c>
      <c r="Y18" s="47">
        <v>44469</v>
      </c>
      <c r="Z18" s="310" t="s">
        <v>1084</v>
      </c>
      <c r="AB18" s="134" t="str">
        <f t="shared" si="5"/>
        <v/>
      </c>
      <c r="AC18" s="135" t="str">
        <f t="shared" si="0"/>
        <v/>
      </c>
      <c r="AD18" s="119" t="str">
        <f t="shared" si="1"/>
        <v/>
      </c>
      <c r="AE18" s="143" t="s">
        <v>1085</v>
      </c>
      <c r="AF18" s="141"/>
      <c r="AG18" s="1" t="str">
        <f t="shared" si="6"/>
        <v>PENDIENTE</v>
      </c>
      <c r="AH18" s="47">
        <v>44515</v>
      </c>
      <c r="AI18" s="48" t="s">
        <v>1086</v>
      </c>
      <c r="AK18" s="134"/>
      <c r="AL18" s="181"/>
      <c r="AM18" s="119"/>
      <c r="AN18" s="48" t="s">
        <v>1087</v>
      </c>
      <c r="AO18" s="48" t="s">
        <v>118</v>
      </c>
      <c r="AP18" s="179"/>
      <c r="AQ18" s="47">
        <v>44545</v>
      </c>
      <c r="BJ18" s="2" t="str">
        <f t="shared" si="8"/>
        <v>ABIERTO</v>
      </c>
    </row>
    <row r="19" spans="3:62" ht="35.1" customHeight="1">
      <c r="C19" s="143" t="s">
        <v>82</v>
      </c>
      <c r="E19" s="422"/>
      <c r="F19" s="423"/>
      <c r="G19" s="425" t="s">
        <v>1088</v>
      </c>
      <c r="H19" s="424"/>
      <c r="I19" s="427" t="s">
        <v>1089</v>
      </c>
      <c r="J19" s="205" t="s">
        <v>1090</v>
      </c>
      <c r="K19" s="142" t="s">
        <v>1091</v>
      </c>
      <c r="L19" s="142" t="s">
        <v>187</v>
      </c>
      <c r="M19" s="204">
        <v>1</v>
      </c>
      <c r="P19" s="48" t="s">
        <v>1092</v>
      </c>
      <c r="Q19" s="142" t="s">
        <v>1093</v>
      </c>
      <c r="T19" s="52">
        <v>1</v>
      </c>
      <c r="V19" s="206">
        <v>44427</v>
      </c>
      <c r="W19" s="206">
        <v>44560</v>
      </c>
      <c r="Y19" s="47">
        <v>44469</v>
      </c>
      <c r="AB19" s="134" t="str">
        <f t="shared" si="5"/>
        <v/>
      </c>
      <c r="AC19" s="135" t="str">
        <f t="shared" si="0"/>
        <v/>
      </c>
      <c r="AD19" s="119" t="str">
        <f t="shared" si="1"/>
        <v/>
      </c>
      <c r="AE19" s="143"/>
      <c r="AF19" s="141"/>
      <c r="AG19" s="1" t="str">
        <f t="shared" si="6"/>
        <v>PENDIENTE</v>
      </c>
      <c r="AH19" s="47">
        <v>44515</v>
      </c>
      <c r="AN19" s="196" t="s">
        <v>1042</v>
      </c>
      <c r="AQ19" s="47">
        <v>44545</v>
      </c>
      <c r="BJ19" s="2" t="str">
        <f t="shared" si="8"/>
        <v>ABIERTO</v>
      </c>
    </row>
    <row r="20" spans="3:62" ht="35.1" customHeight="1">
      <c r="C20" s="143" t="s">
        <v>82</v>
      </c>
      <c r="E20" s="422"/>
      <c r="F20" s="423"/>
      <c r="G20" s="425"/>
      <c r="H20" s="424"/>
      <c r="I20" s="427"/>
      <c r="J20" s="205" t="s">
        <v>1090</v>
      </c>
      <c r="K20" s="142" t="s">
        <v>1094</v>
      </c>
      <c r="L20" s="142" t="s">
        <v>187</v>
      </c>
      <c r="M20" s="204">
        <v>1</v>
      </c>
      <c r="P20" s="48" t="s">
        <v>1095</v>
      </c>
      <c r="Q20" s="142" t="s">
        <v>1096</v>
      </c>
      <c r="T20" s="52">
        <v>1</v>
      </c>
      <c r="V20" s="206">
        <v>44427</v>
      </c>
      <c r="W20" s="206">
        <v>44500</v>
      </c>
      <c r="Y20" s="47">
        <v>44469</v>
      </c>
      <c r="AB20" s="134" t="str">
        <f t="shared" si="5"/>
        <v/>
      </c>
      <c r="AC20" s="135" t="str">
        <f t="shared" si="0"/>
        <v/>
      </c>
      <c r="AD20" s="119" t="str">
        <f t="shared" si="1"/>
        <v/>
      </c>
      <c r="AE20" s="143"/>
      <c r="AF20" s="141"/>
      <c r="AG20" s="1" t="str">
        <f t="shared" si="6"/>
        <v>PENDIENTE</v>
      </c>
      <c r="AH20" s="47">
        <v>44515</v>
      </c>
      <c r="AN20" s="196" t="s">
        <v>1042</v>
      </c>
      <c r="AQ20" s="47">
        <v>44545</v>
      </c>
      <c r="BJ20" s="2" t="str">
        <f t="shared" si="8"/>
        <v>ABIERTO</v>
      </c>
    </row>
    <row r="21" spans="3:62" ht="35.1" customHeight="1">
      <c r="C21" s="143" t="s">
        <v>82</v>
      </c>
      <c r="E21" s="422"/>
      <c r="F21" s="423"/>
      <c r="G21" s="425" t="s">
        <v>1097</v>
      </c>
      <c r="H21" s="424"/>
      <c r="I21" s="428" t="s">
        <v>1098</v>
      </c>
      <c r="J21" s="205" t="s">
        <v>1099</v>
      </c>
      <c r="K21" s="142" t="s">
        <v>1100</v>
      </c>
      <c r="L21" s="142" t="s">
        <v>1101</v>
      </c>
      <c r="M21" s="204">
        <v>2</v>
      </c>
      <c r="P21" s="48" t="s">
        <v>1067</v>
      </c>
      <c r="Q21" s="142" t="s">
        <v>1102</v>
      </c>
      <c r="T21" s="52">
        <v>1</v>
      </c>
      <c r="V21" s="206">
        <v>44427</v>
      </c>
      <c r="W21" s="206">
        <v>44561</v>
      </c>
      <c r="Y21" s="47">
        <v>44469</v>
      </c>
      <c r="AB21" s="134" t="str">
        <f t="shared" si="5"/>
        <v/>
      </c>
      <c r="AC21" s="135" t="str">
        <f t="shared" si="0"/>
        <v/>
      </c>
      <c r="AD21" s="119" t="str">
        <f t="shared" si="1"/>
        <v/>
      </c>
      <c r="AE21" s="143"/>
      <c r="AF21" s="141"/>
      <c r="AG21" s="1" t="str">
        <f t="shared" si="6"/>
        <v>PENDIENTE</v>
      </c>
      <c r="AH21" s="47">
        <v>44515</v>
      </c>
      <c r="AI21" s="48" t="s">
        <v>1103</v>
      </c>
      <c r="AJ21" s="36">
        <v>0.02</v>
      </c>
      <c r="AK21" s="134">
        <f>IF(AJ21="","",IF(OR($M21=0,$M21="",AH21=""),"",AJ21/$M21))</f>
        <v>0.01</v>
      </c>
      <c r="AL21" s="181">
        <f t="shared" ref="AL21" si="30">(IF(OR($T21="",AK21=""),"",IF(OR($T21=0,AK21=0),0,IF((AK21*100%)/$T21&gt;100%,100%,(AK21*100%)/$T21))))</f>
        <v>0.01</v>
      </c>
      <c r="AM21" s="119" t="str">
        <f t="shared" ref="AM21" si="31">IF(AJ21="","",IF(AL21&lt;100%, IF(AL21&lt;50%, "ALERTA","EN TERMINO"), IF(AL21=100%, "OK", "EN TERMINO")))</f>
        <v>ALERTA</v>
      </c>
      <c r="AN21" s="48" t="s">
        <v>1104</v>
      </c>
      <c r="AO21" s="48" t="s">
        <v>118</v>
      </c>
      <c r="AP21" s="1" t="str">
        <f>IF(AL21=100%,IF(AL21&gt;50%,"CUMPLIDA","PENDIENTE"),IF(AL21&lt;50%,"ATENCIÓN","PENDIENTE"))</f>
        <v>ATENCIÓN</v>
      </c>
      <c r="AQ21" s="47">
        <v>44545</v>
      </c>
      <c r="AS21" s="36">
        <v>2</v>
      </c>
      <c r="AT21" s="134">
        <f>IF(AS21="","",IF(OR($M21=0,$M21="",AQ21=""),"",AS21/$M21))</f>
        <v>1</v>
      </c>
      <c r="AU21" s="181">
        <f>(IF(OR($T21="",AT21=""),"",IF(OR($T21=0,AT21=0),0,IF((AT21*100%)/$T21&gt;100%,100%,(AT21*100%)/$T21))))</f>
        <v>1</v>
      </c>
      <c r="AV21" s="119" t="str">
        <f t="shared" ref="AV21" si="32">IF(AS21="","",IF(AU21&lt;100%, IF(AU21&lt;50%, "ALERTA","EN TERMINO"), IF(AU21=100%, "OK", "EN TERMINO")))</f>
        <v>OK</v>
      </c>
      <c r="AW21" s="48" t="s">
        <v>1105</v>
      </c>
      <c r="AX21" s="48" t="s">
        <v>118</v>
      </c>
      <c r="AY21" s="1" t="str">
        <f>IF(AU21=100%,IF(AU21&gt;50%,"CUMPLIDA","PENDIENTE"),IF(AU21&lt;50%,"ATENCIÓN","PENDIENTE"))</f>
        <v>CUMPLIDA</v>
      </c>
      <c r="BJ21" s="2" t="str">
        <f t="shared" si="8"/>
        <v>CERRADO</v>
      </c>
    </row>
    <row r="22" spans="3:62" ht="35.1" customHeight="1">
      <c r="C22" s="143" t="s">
        <v>82</v>
      </c>
      <c r="E22" s="422"/>
      <c r="F22" s="423"/>
      <c r="G22" s="425"/>
      <c r="H22" s="424"/>
      <c r="I22" s="428"/>
      <c r="J22" s="421" t="s">
        <v>1106</v>
      </c>
      <c r="K22" s="142" t="s">
        <v>1107</v>
      </c>
      <c r="L22" s="142" t="s">
        <v>999</v>
      </c>
      <c r="M22" s="204">
        <v>1</v>
      </c>
      <c r="P22" s="48" t="s">
        <v>991</v>
      </c>
      <c r="Q22" s="142" t="s">
        <v>1108</v>
      </c>
      <c r="T22" s="52">
        <v>1</v>
      </c>
      <c r="V22" s="206">
        <v>44427</v>
      </c>
      <c r="W22" s="212">
        <v>44469</v>
      </c>
      <c r="Y22" s="47">
        <v>44469</v>
      </c>
      <c r="Z22" s="308" t="s">
        <v>1109</v>
      </c>
      <c r="AA22" s="36">
        <v>1</v>
      </c>
      <c r="AB22" s="134">
        <f t="shared" si="5"/>
        <v>1</v>
      </c>
      <c r="AC22" s="135">
        <f t="shared" si="0"/>
        <v>1</v>
      </c>
      <c r="AD22" s="119" t="str">
        <f t="shared" si="1"/>
        <v>OK</v>
      </c>
      <c r="AE22" s="143"/>
      <c r="AF22" s="141"/>
      <c r="AG22" s="1" t="str">
        <f>IF(AC22=100%,IF(AC22&gt;0.01%,"CUMPLIDA","PENDIENTE"),IF(AC22&lt;0%,"INCUMPLIDA","PENDIENTE"))</f>
        <v>CUMPLIDA</v>
      </c>
      <c r="AH22" s="47"/>
      <c r="AP22" s="179"/>
      <c r="BJ22" s="2" t="str">
        <f t="shared" ref="BJ22" si="33">IF(AG22="CUMPLIDA","CERRADO","ABIERTO")</f>
        <v>CERRADO</v>
      </c>
    </row>
    <row r="23" spans="3:62" ht="35.1" customHeight="1">
      <c r="C23" s="143" t="s">
        <v>82</v>
      </c>
      <c r="E23" s="422"/>
      <c r="F23" s="423"/>
      <c r="G23" s="425"/>
      <c r="H23" s="424"/>
      <c r="I23" s="428"/>
      <c r="J23" s="421"/>
      <c r="K23" s="142" t="s">
        <v>1110</v>
      </c>
      <c r="L23" s="142" t="s">
        <v>1111</v>
      </c>
      <c r="M23" s="204">
        <v>1</v>
      </c>
      <c r="P23" s="48" t="s">
        <v>1067</v>
      </c>
      <c r="Q23" s="142" t="s">
        <v>1112</v>
      </c>
      <c r="T23" s="52">
        <v>1</v>
      </c>
      <c r="V23" s="206">
        <v>44427</v>
      </c>
      <c r="W23" s="206">
        <v>44561</v>
      </c>
      <c r="Y23" s="47">
        <v>44469</v>
      </c>
      <c r="Z23" s="248" t="s">
        <v>1113</v>
      </c>
      <c r="AA23" s="36">
        <v>0.1</v>
      </c>
      <c r="AB23" s="134">
        <f t="shared" si="5"/>
        <v>0.1</v>
      </c>
      <c r="AC23" s="135">
        <f t="shared" si="0"/>
        <v>0.1</v>
      </c>
      <c r="AD23" s="119" t="str">
        <f t="shared" si="1"/>
        <v>ALERTA</v>
      </c>
      <c r="AE23" s="143"/>
      <c r="AF23" s="141"/>
      <c r="AG23" s="1" t="str">
        <f t="shared" si="6"/>
        <v>PENDIENTE</v>
      </c>
      <c r="AH23" s="47">
        <v>44515</v>
      </c>
      <c r="AI23" s="48" t="s">
        <v>1114</v>
      </c>
      <c r="AJ23" s="36">
        <v>0.7</v>
      </c>
      <c r="AK23" s="134">
        <f>IF(AJ23="","",IF(OR($M23=0,$M23="",AH23=""),"",AJ23/$M23))</f>
        <v>0.7</v>
      </c>
      <c r="AL23" s="181">
        <f t="shared" ref="AL23" si="34">(IF(OR($T23="",AK23=""),"",IF(OR($T23=0,AK23=0),0,IF((AK23*100%)/$T23&gt;100%,100%,(AK23*100%)/$T23))))</f>
        <v>0.7</v>
      </c>
      <c r="AM23" s="119" t="str">
        <f t="shared" ref="AM23" si="35">IF(AJ23="","",IF(AL23&lt;100%, IF(AL23&lt;50%, "ALERTA","EN TERMINO"), IF(AL23=100%, "OK", "EN TERMINO")))</f>
        <v>EN TERMINO</v>
      </c>
      <c r="AN23" s="48" t="s">
        <v>1115</v>
      </c>
      <c r="AO23" s="48" t="s">
        <v>118</v>
      </c>
      <c r="AP23" s="1" t="str">
        <f t="shared" ref="AP23" si="36">IF(AL23=100%,IF(AL23&gt;50%,"CUMPLIDA","PENDIENTE"),IF(AL23&lt;50%,"INCUMPLIDA","PENDIENTE"))</f>
        <v>PENDIENTE</v>
      </c>
      <c r="AQ23" s="47">
        <v>44545</v>
      </c>
      <c r="AR23" s="48" t="s">
        <v>1116</v>
      </c>
      <c r="AS23" s="36">
        <v>1</v>
      </c>
      <c r="AT23" s="134">
        <f>IF(AS23="","",IF(OR($M23=0,$M23="",AQ23=""),"",AS23/$M23))</f>
        <v>1</v>
      </c>
      <c r="AU23" s="181">
        <f>(IF(OR($T23="",AT23=""),"",IF(OR($T23=0,AT23=0),0,IF((AT23*100%)/$T23&gt;100%,100%,(AT23*100%)/$T23))))</f>
        <v>1</v>
      </c>
      <c r="AV23" s="119" t="str">
        <f t="shared" ref="AV23" si="37">IF(AS23="","",IF(AU23&lt;100%, IF(AU23&lt;50%, "ALERTA","EN TERMINO"), IF(AU23=100%, "OK", "EN TERMINO")))</f>
        <v>OK</v>
      </c>
      <c r="AW23" s="48" t="s">
        <v>1117</v>
      </c>
      <c r="AX23" s="48" t="s">
        <v>118</v>
      </c>
      <c r="AY23" s="1" t="str">
        <f>IF(AU23=100%,IF(AU23&gt;50%,"CUMPLIDA","PENDIENTE"),IF(AU23&lt;50%,"ATENCIÓN","PENDIENTE"))</f>
        <v>CUMPLIDA</v>
      </c>
      <c r="BJ23" s="2" t="str">
        <f t="shared" si="8"/>
        <v>CERRADO</v>
      </c>
    </row>
  </sheetData>
  <autoFilter ref="A3:BL3" xr:uid="{00000000-0009-0000-0000-000001000000}"/>
  <mergeCells count="76">
    <mergeCell ref="J22:J23"/>
    <mergeCell ref="E5:E23"/>
    <mergeCell ref="F5:F23"/>
    <mergeCell ref="H5:H23"/>
    <mergeCell ref="G5:G14"/>
    <mergeCell ref="G15:G17"/>
    <mergeCell ref="G19:G20"/>
    <mergeCell ref="G21:G23"/>
    <mergeCell ref="I5:I14"/>
    <mergeCell ref="I15:I17"/>
    <mergeCell ref="I19:I20"/>
    <mergeCell ref="I21:I23"/>
    <mergeCell ref="BI2:BI3"/>
    <mergeCell ref="BJ2:BJ3"/>
    <mergeCell ref="BK2:BK3"/>
    <mergeCell ref="BL2:BL4"/>
    <mergeCell ref="BC2:BC3"/>
    <mergeCell ref="BD2:BD3"/>
    <mergeCell ref="BE2:BE3"/>
    <mergeCell ref="BF2:BF3"/>
    <mergeCell ref="BG2:BG3"/>
    <mergeCell ref="BH2:BH3"/>
    <mergeCell ref="BB2:BB3"/>
    <mergeCell ref="AO2:AO3"/>
    <mergeCell ref="AQ2:AQ3"/>
    <mergeCell ref="AR2:AR3"/>
    <mergeCell ref="AS2:AS3"/>
    <mergeCell ref="AT2:AT3"/>
    <mergeCell ref="AU2:AU3"/>
    <mergeCell ref="AV2:AV3"/>
    <mergeCell ref="AW2:AW3"/>
    <mergeCell ref="AX2:AX3"/>
    <mergeCell ref="AZ2:AZ3"/>
    <mergeCell ref="BA2:BA3"/>
    <mergeCell ref="AN2:AN3"/>
    <mergeCell ref="AB2:AB3"/>
    <mergeCell ref="AC2:AC3"/>
    <mergeCell ref="AD2:AD3"/>
    <mergeCell ref="AE2:AE3"/>
    <mergeCell ref="AF2:AF3"/>
    <mergeCell ref="AH2:AH3"/>
    <mergeCell ref="AI2:AI3"/>
    <mergeCell ref="AJ2:AJ3"/>
    <mergeCell ref="AK2:AK3"/>
    <mergeCell ref="AL2:AL3"/>
    <mergeCell ref="AM2:AM3"/>
    <mergeCell ref="AA2:AA3"/>
    <mergeCell ref="O2:O3"/>
    <mergeCell ref="P2:P3"/>
    <mergeCell ref="Q2:Q3"/>
    <mergeCell ref="R2:R3"/>
    <mergeCell ref="S2:S3"/>
    <mergeCell ref="T2:T3"/>
    <mergeCell ref="U2:U3"/>
    <mergeCell ref="V2:V3"/>
    <mergeCell ref="W2:W3"/>
    <mergeCell ref="Y2:Y3"/>
    <mergeCell ref="Z2:Z3"/>
    <mergeCell ref="N2:N3"/>
    <mergeCell ref="A2:A3"/>
    <mergeCell ref="B2:B3"/>
    <mergeCell ref="C2:C3"/>
    <mergeCell ref="D2:D3"/>
    <mergeCell ref="E2:E3"/>
    <mergeCell ref="F2:F3"/>
    <mergeCell ref="G2:G3"/>
    <mergeCell ref="H2:H3"/>
    <mergeCell ref="I2:I3"/>
    <mergeCell ref="J2:J3"/>
    <mergeCell ref="K2:M2"/>
    <mergeCell ref="AZ1:BH1"/>
    <mergeCell ref="A1:I1"/>
    <mergeCell ref="J1:W1"/>
    <mergeCell ref="Y1:AG1"/>
    <mergeCell ref="AH1:AP1"/>
    <mergeCell ref="AQ1:AY1"/>
  </mergeCells>
  <conditionalFormatting sqref="BJ5:BJ23">
    <cfRule type="containsText" dxfId="112" priority="128" operator="containsText" text="cerrada">
      <formula>NOT(ISERROR(SEARCH("cerrada",BJ5)))</formula>
    </cfRule>
    <cfRule type="containsText" dxfId="111" priority="129" operator="containsText" text="cerrado">
      <formula>NOT(ISERROR(SEARCH("cerrado",BJ5)))</formula>
    </cfRule>
    <cfRule type="containsText" dxfId="110" priority="130" operator="containsText" text="Abierto">
      <formula>NOT(ISERROR(SEARCH("Abierto",BJ5)))</formula>
    </cfRule>
  </conditionalFormatting>
  <conditionalFormatting sqref="AD5:AD23">
    <cfRule type="containsText" dxfId="109" priority="124" stopIfTrue="1" operator="containsText" text="EN TERMINO">
      <formula>NOT(ISERROR(SEARCH("EN TERMINO",AD5)))</formula>
    </cfRule>
    <cfRule type="containsText" priority="125" operator="containsText" text="AMARILLO">
      <formula>NOT(ISERROR(SEARCH("AMARILLO",AD5)))</formula>
    </cfRule>
    <cfRule type="containsText" dxfId="108" priority="126" stopIfTrue="1" operator="containsText" text="ALERTA">
      <formula>NOT(ISERROR(SEARCH("ALERTA",AD5)))</formula>
    </cfRule>
    <cfRule type="containsText" dxfId="107" priority="127" stopIfTrue="1" operator="containsText" text="OK">
      <formula>NOT(ISERROR(SEARCH("OK",AD5)))</formula>
    </cfRule>
  </conditionalFormatting>
  <conditionalFormatting sqref="AG5:AG23">
    <cfRule type="containsText" dxfId="106" priority="123" stopIfTrue="1" operator="containsText" text="CUMPLIDA">
      <formula>NOT(ISERROR(SEARCH("CUMPLIDA",AG5)))</formula>
    </cfRule>
  </conditionalFormatting>
  <conditionalFormatting sqref="AG5:AG23">
    <cfRule type="containsText" dxfId="105" priority="122" stopIfTrue="1" operator="containsText" text="INCUMPLIDA">
      <formula>NOT(ISERROR(SEARCH("INCUMPLIDA",AG5)))</formula>
    </cfRule>
  </conditionalFormatting>
  <conditionalFormatting sqref="AG5:AG23">
    <cfRule type="containsText" dxfId="104" priority="121" stopIfTrue="1" operator="containsText" text="PENDIENTE">
      <formula>NOT(ISERROR(SEARCH("PENDIENTE",AG5)))</formula>
    </cfRule>
  </conditionalFormatting>
  <conditionalFormatting sqref="AG5:AG23">
    <cfRule type="containsText" dxfId="103" priority="120" operator="containsText" text="PENDIENTE">
      <formula>NOT(ISERROR(SEARCH("PENDIENTE",AG5)))</formula>
    </cfRule>
  </conditionalFormatting>
  <conditionalFormatting sqref="AM5 AM9 AM14 AM16:AM18 AM21">
    <cfRule type="containsText" dxfId="102" priority="116" stopIfTrue="1" operator="containsText" text="EN TERMINO">
      <formula>NOT(ISERROR(SEARCH("EN TERMINO",AM5)))</formula>
    </cfRule>
    <cfRule type="containsText" priority="117" operator="containsText" text="AMARILLO">
      <formula>NOT(ISERROR(SEARCH("AMARILLO",AM5)))</formula>
    </cfRule>
    <cfRule type="containsText" dxfId="101" priority="118" stopIfTrue="1" operator="containsText" text="ALERTA">
      <formula>NOT(ISERROR(SEARCH("ALERTA",AM5)))</formula>
    </cfRule>
    <cfRule type="containsText" dxfId="100" priority="119" stopIfTrue="1" operator="containsText" text="OK">
      <formula>NOT(ISERROR(SEARCH("OK",AM5)))</formula>
    </cfRule>
  </conditionalFormatting>
  <conditionalFormatting sqref="AP5 AP9 AP14 AP16:AP18 AP21:AP23">
    <cfRule type="containsText" dxfId="99" priority="113" stopIfTrue="1" operator="containsText" text="CUMPLIDA">
      <formula>NOT(ISERROR(SEARCH("CUMPLIDA",AP5)))</formula>
    </cfRule>
  </conditionalFormatting>
  <conditionalFormatting sqref="AP5 AP9 AP14 AP16:AP18 AP21:AP23">
    <cfRule type="containsText" dxfId="98" priority="115" stopIfTrue="1" operator="containsText" text="INCUMPLIDA">
      <formula>NOT(ISERROR(SEARCH("INCUMPLIDA",AP5)))</formula>
    </cfRule>
  </conditionalFormatting>
  <conditionalFormatting sqref="AP5 AP9 AP14 AP16:AP18 AP21:AP23">
    <cfRule type="containsText" dxfId="97" priority="114" stopIfTrue="1" operator="containsText" text="PENDIENTE">
      <formula>NOT(ISERROR(SEARCH("PENDIENTE",AP5)))</formula>
    </cfRule>
  </conditionalFormatting>
  <conditionalFormatting sqref="AM23">
    <cfRule type="containsText" dxfId="96" priority="109" stopIfTrue="1" operator="containsText" text="EN TERMINO">
      <formula>NOT(ISERROR(SEARCH("EN TERMINO",AM23)))</formula>
    </cfRule>
    <cfRule type="containsText" priority="110" operator="containsText" text="AMARILLO">
      <formula>NOT(ISERROR(SEARCH("AMARILLO",AM23)))</formula>
    </cfRule>
    <cfRule type="containsText" dxfId="95" priority="111" stopIfTrue="1" operator="containsText" text="ALERTA">
      <formula>NOT(ISERROR(SEARCH("ALERTA",AM23)))</formula>
    </cfRule>
    <cfRule type="containsText" dxfId="94" priority="112" stopIfTrue="1" operator="containsText" text="OK">
      <formula>NOT(ISERROR(SEARCH("OK",AM23)))</formula>
    </cfRule>
  </conditionalFormatting>
  <conditionalFormatting sqref="AP21">
    <cfRule type="containsText" dxfId="93" priority="108" operator="containsText" text="ATENCIÓN">
      <formula>NOT(ISERROR(SEARCH("ATENCIÓN",AP21)))</formula>
    </cfRule>
  </conditionalFormatting>
  <conditionalFormatting sqref="AM6">
    <cfRule type="containsText" dxfId="92" priority="104" stopIfTrue="1" operator="containsText" text="EN TERMINO">
      <formula>NOT(ISERROR(SEARCH("EN TERMINO",AM6)))</formula>
    </cfRule>
    <cfRule type="containsText" priority="105" operator="containsText" text="AMARILLO">
      <formula>NOT(ISERROR(SEARCH("AMARILLO",AM6)))</formula>
    </cfRule>
    <cfRule type="containsText" dxfId="91" priority="106" stopIfTrue="1" operator="containsText" text="ALERTA">
      <formula>NOT(ISERROR(SEARCH("ALERTA",AM6)))</formula>
    </cfRule>
    <cfRule type="containsText" dxfId="90" priority="107" stopIfTrue="1" operator="containsText" text="OK">
      <formula>NOT(ISERROR(SEARCH("OK",AM6)))</formula>
    </cfRule>
  </conditionalFormatting>
  <conditionalFormatting sqref="AP6:AP8">
    <cfRule type="containsText" dxfId="89" priority="101" stopIfTrue="1" operator="containsText" text="CUMPLIDA">
      <formula>NOT(ISERROR(SEARCH("CUMPLIDA",AP6)))</formula>
    </cfRule>
  </conditionalFormatting>
  <conditionalFormatting sqref="AP6:AP8">
    <cfRule type="containsText" dxfId="88" priority="103" stopIfTrue="1" operator="containsText" text="INCUMPLIDA">
      <formula>NOT(ISERROR(SEARCH("INCUMPLIDA",AP6)))</formula>
    </cfRule>
  </conditionalFormatting>
  <conditionalFormatting sqref="AP6:AP8">
    <cfRule type="containsText" dxfId="87" priority="102" stopIfTrue="1" operator="containsText" text="PENDIENTE">
      <formula>NOT(ISERROR(SEARCH("PENDIENTE",AP6)))</formula>
    </cfRule>
  </conditionalFormatting>
  <conditionalFormatting sqref="AM7:AM8">
    <cfRule type="containsText" dxfId="86" priority="97" stopIfTrue="1" operator="containsText" text="EN TERMINO">
      <formula>NOT(ISERROR(SEARCH("EN TERMINO",AM7)))</formula>
    </cfRule>
    <cfRule type="containsText" priority="98" operator="containsText" text="AMARILLO">
      <formula>NOT(ISERROR(SEARCH("AMARILLO",AM7)))</formula>
    </cfRule>
    <cfRule type="containsText" dxfId="85" priority="99" stopIfTrue="1" operator="containsText" text="ALERTA">
      <formula>NOT(ISERROR(SEARCH("ALERTA",AM7)))</formula>
    </cfRule>
    <cfRule type="containsText" dxfId="84" priority="100" stopIfTrue="1" operator="containsText" text="OK">
      <formula>NOT(ISERROR(SEARCH("OK",AM7)))</formula>
    </cfRule>
  </conditionalFormatting>
  <conditionalFormatting sqref="AP6:AP7">
    <cfRule type="containsText" dxfId="83" priority="96" operator="containsText" text="ATENCIÓN">
      <formula>NOT(ISERROR(SEARCH("ATENCIÓN",AP6)))</formula>
    </cfRule>
  </conditionalFormatting>
  <conditionalFormatting sqref="AP8">
    <cfRule type="containsText" dxfId="82" priority="95" operator="containsText" text="INCUMPLIDA">
      <formula>NOT(ISERROR(SEARCH("INCUMPLIDA",AP8)))</formula>
    </cfRule>
  </conditionalFormatting>
  <conditionalFormatting sqref="AM13">
    <cfRule type="containsText" dxfId="81" priority="91" stopIfTrue="1" operator="containsText" text="EN TERMINO">
      <formula>NOT(ISERROR(SEARCH("EN TERMINO",AM13)))</formula>
    </cfRule>
    <cfRule type="containsText" priority="92" operator="containsText" text="AMARILLO">
      <formula>NOT(ISERROR(SEARCH("AMARILLO",AM13)))</formula>
    </cfRule>
    <cfRule type="containsText" dxfId="80" priority="93" stopIfTrue="1" operator="containsText" text="ALERTA">
      <formula>NOT(ISERROR(SEARCH("ALERTA",AM13)))</formula>
    </cfRule>
    <cfRule type="containsText" dxfId="79" priority="94" stopIfTrue="1" operator="containsText" text="OK">
      <formula>NOT(ISERROR(SEARCH("OK",AM13)))</formula>
    </cfRule>
  </conditionalFormatting>
  <conditionalFormatting sqref="AM11:AM12">
    <cfRule type="containsText" dxfId="78" priority="87" stopIfTrue="1" operator="containsText" text="EN TERMINO">
      <formula>NOT(ISERROR(SEARCH("EN TERMINO",AM11)))</formula>
    </cfRule>
    <cfRule type="containsText" priority="88" operator="containsText" text="AMARILLO">
      <formula>NOT(ISERROR(SEARCH("AMARILLO",AM11)))</formula>
    </cfRule>
    <cfRule type="containsText" dxfId="77" priority="89" stopIfTrue="1" operator="containsText" text="ALERTA">
      <formula>NOT(ISERROR(SEARCH("ALERTA",AM11)))</formula>
    </cfRule>
    <cfRule type="containsText" dxfId="76" priority="90" stopIfTrue="1" operator="containsText" text="OK">
      <formula>NOT(ISERROR(SEARCH("OK",AM11)))</formula>
    </cfRule>
  </conditionalFormatting>
  <conditionalFormatting sqref="AP11 AP13">
    <cfRule type="containsText" dxfId="75" priority="84" stopIfTrue="1" operator="containsText" text="CUMPLIDA">
      <formula>NOT(ISERROR(SEARCH("CUMPLIDA",AP11)))</formula>
    </cfRule>
  </conditionalFormatting>
  <conditionalFormatting sqref="AP11 AP13">
    <cfRule type="containsText" dxfId="74" priority="86" stopIfTrue="1" operator="containsText" text="INCUMPLIDA">
      <formula>NOT(ISERROR(SEARCH("INCUMPLIDA",AP11)))</formula>
    </cfRule>
  </conditionalFormatting>
  <conditionalFormatting sqref="AP11 AP13">
    <cfRule type="containsText" dxfId="73" priority="85" stopIfTrue="1" operator="containsText" text="PENDIENTE">
      <formula>NOT(ISERROR(SEARCH("PENDIENTE",AP11)))</formula>
    </cfRule>
  </conditionalFormatting>
  <conditionalFormatting sqref="AP12">
    <cfRule type="containsText" dxfId="72" priority="81" stopIfTrue="1" operator="containsText" text="CUMPLIDA">
      <formula>NOT(ISERROR(SEARCH("CUMPLIDA",AP12)))</formula>
    </cfRule>
  </conditionalFormatting>
  <conditionalFormatting sqref="AP12">
    <cfRule type="containsText" dxfId="71" priority="83" stopIfTrue="1" operator="containsText" text="INCUMPLIDA">
      <formula>NOT(ISERROR(SEARCH("INCUMPLIDA",AP12)))</formula>
    </cfRule>
  </conditionalFormatting>
  <conditionalFormatting sqref="AP12">
    <cfRule type="containsText" dxfId="70" priority="82" stopIfTrue="1" operator="containsText" text="PENDIENTE">
      <formula>NOT(ISERROR(SEARCH("PENDIENTE",AP12)))</formula>
    </cfRule>
  </conditionalFormatting>
  <conditionalFormatting sqref="AP12">
    <cfRule type="containsText" dxfId="69" priority="80" operator="containsText" text="ATENCIÓN">
      <formula>NOT(ISERROR(SEARCH("ATENCIÓN",AP12)))</formula>
    </cfRule>
  </conditionalFormatting>
  <conditionalFormatting sqref="AM15">
    <cfRule type="containsText" dxfId="68" priority="76" stopIfTrue="1" operator="containsText" text="EN TERMINO">
      <formula>NOT(ISERROR(SEARCH("EN TERMINO",AM15)))</formula>
    </cfRule>
    <cfRule type="containsText" priority="77" operator="containsText" text="AMARILLO">
      <formula>NOT(ISERROR(SEARCH("AMARILLO",AM15)))</formula>
    </cfRule>
    <cfRule type="containsText" dxfId="67" priority="78" stopIfTrue="1" operator="containsText" text="ALERTA">
      <formula>NOT(ISERROR(SEARCH("ALERTA",AM15)))</formula>
    </cfRule>
    <cfRule type="containsText" dxfId="66" priority="79" stopIfTrue="1" operator="containsText" text="OK">
      <formula>NOT(ISERROR(SEARCH("OK",AM15)))</formula>
    </cfRule>
  </conditionalFormatting>
  <conditionalFormatting sqref="AP15">
    <cfRule type="containsText" dxfId="65" priority="73" stopIfTrue="1" operator="containsText" text="CUMPLIDA">
      <formula>NOT(ISERROR(SEARCH("CUMPLIDA",AP15)))</formula>
    </cfRule>
  </conditionalFormatting>
  <conditionalFormatting sqref="AP15">
    <cfRule type="containsText" dxfId="64" priority="75" stopIfTrue="1" operator="containsText" text="INCUMPLIDA">
      <formula>NOT(ISERROR(SEARCH("INCUMPLIDA",AP15)))</formula>
    </cfRule>
  </conditionalFormatting>
  <conditionalFormatting sqref="AP15">
    <cfRule type="containsText" dxfId="63" priority="74" stopIfTrue="1" operator="containsText" text="PENDIENTE">
      <formula>NOT(ISERROR(SEARCH("PENDIENTE",AP15)))</formula>
    </cfRule>
  </conditionalFormatting>
  <conditionalFormatting sqref="AV5:AV6">
    <cfRule type="containsText" dxfId="62" priority="69" stopIfTrue="1" operator="containsText" text="EN TERMINO">
      <formula>NOT(ISERROR(SEARCH("EN TERMINO",AV5)))</formula>
    </cfRule>
    <cfRule type="containsText" priority="70" operator="containsText" text="AMARILLO">
      <formula>NOT(ISERROR(SEARCH("AMARILLO",AV5)))</formula>
    </cfRule>
    <cfRule type="containsText" dxfId="61" priority="71" stopIfTrue="1" operator="containsText" text="ALERTA">
      <formula>NOT(ISERROR(SEARCH("ALERTA",AV5)))</formula>
    </cfRule>
    <cfRule type="containsText" dxfId="60" priority="72" stopIfTrue="1" operator="containsText" text="OK">
      <formula>NOT(ISERROR(SEARCH("OK",AV5)))</formula>
    </cfRule>
  </conditionalFormatting>
  <conditionalFormatting sqref="AY5">
    <cfRule type="containsText" dxfId="59" priority="68" stopIfTrue="1" operator="containsText" text="CUMPLIDA">
      <formula>NOT(ISERROR(SEARCH("CUMPLIDA",AY5)))</formula>
    </cfRule>
  </conditionalFormatting>
  <conditionalFormatting sqref="AY5">
    <cfRule type="containsText" dxfId="58" priority="67" stopIfTrue="1" operator="containsText" text="INCUMPLIDA">
      <formula>NOT(ISERROR(SEARCH("INCUMPLIDA",AY5)))</formula>
    </cfRule>
  </conditionalFormatting>
  <conditionalFormatting sqref="AY5">
    <cfRule type="containsText" dxfId="57" priority="66" stopIfTrue="1" operator="containsText" text="PENDIENTE">
      <formula>NOT(ISERROR(SEARCH("PENDIENTE",AY5)))</formula>
    </cfRule>
  </conditionalFormatting>
  <conditionalFormatting sqref="AY5">
    <cfRule type="containsText" dxfId="56" priority="65" operator="containsText" text="ATENCIÓN">
      <formula>NOT(ISERROR(SEARCH("ATENCIÓN",AY5)))</formula>
    </cfRule>
  </conditionalFormatting>
  <conditionalFormatting sqref="AV7:AV8">
    <cfRule type="containsText" dxfId="55" priority="61" stopIfTrue="1" operator="containsText" text="EN TERMINO">
      <formula>NOT(ISERROR(SEARCH("EN TERMINO",AV7)))</formula>
    </cfRule>
    <cfRule type="containsText" priority="62" operator="containsText" text="AMARILLO">
      <formula>NOT(ISERROR(SEARCH("AMARILLO",AV7)))</formula>
    </cfRule>
    <cfRule type="containsText" dxfId="54" priority="63" stopIfTrue="1" operator="containsText" text="ALERTA">
      <formula>NOT(ISERROR(SEARCH("ALERTA",AV7)))</formula>
    </cfRule>
    <cfRule type="containsText" dxfId="53" priority="64" stopIfTrue="1" operator="containsText" text="OK">
      <formula>NOT(ISERROR(SEARCH("OK",AV7)))</formula>
    </cfRule>
  </conditionalFormatting>
  <conditionalFormatting sqref="AY6:AY8">
    <cfRule type="containsText" dxfId="52" priority="60" stopIfTrue="1" operator="containsText" text="CUMPLIDA">
      <formula>NOT(ISERROR(SEARCH("CUMPLIDA",AY6)))</formula>
    </cfRule>
  </conditionalFormatting>
  <conditionalFormatting sqref="AY6:AY8">
    <cfRule type="containsText" dxfId="51" priority="59" stopIfTrue="1" operator="containsText" text="INCUMPLIDA">
      <formula>NOT(ISERROR(SEARCH("INCUMPLIDA",AY6)))</formula>
    </cfRule>
  </conditionalFormatting>
  <conditionalFormatting sqref="AY6:AY8">
    <cfRule type="containsText" dxfId="50" priority="58" stopIfTrue="1" operator="containsText" text="PENDIENTE">
      <formula>NOT(ISERROR(SEARCH("PENDIENTE",AY6)))</formula>
    </cfRule>
  </conditionalFormatting>
  <conditionalFormatting sqref="AY6:AY8">
    <cfRule type="containsText" dxfId="49" priority="57" operator="containsText" text="ATENCIÓN">
      <formula>NOT(ISERROR(SEARCH("ATENCIÓN",AY6)))</formula>
    </cfRule>
  </conditionalFormatting>
  <conditionalFormatting sqref="AV9">
    <cfRule type="containsText" dxfId="48" priority="53" stopIfTrue="1" operator="containsText" text="EN TERMINO">
      <formula>NOT(ISERROR(SEARCH("EN TERMINO",AV9)))</formula>
    </cfRule>
    <cfRule type="containsText" priority="54" operator="containsText" text="AMARILLO">
      <formula>NOT(ISERROR(SEARCH("AMARILLO",AV9)))</formula>
    </cfRule>
    <cfRule type="containsText" dxfId="47" priority="55" stopIfTrue="1" operator="containsText" text="ALERTA">
      <formula>NOT(ISERROR(SEARCH("ALERTA",AV9)))</formula>
    </cfRule>
    <cfRule type="containsText" dxfId="46" priority="56" stopIfTrue="1" operator="containsText" text="OK">
      <formula>NOT(ISERROR(SEARCH("OK",AV9)))</formula>
    </cfRule>
  </conditionalFormatting>
  <conditionalFormatting sqref="AY9">
    <cfRule type="containsText" dxfId="45" priority="52" stopIfTrue="1" operator="containsText" text="CUMPLIDA">
      <formula>NOT(ISERROR(SEARCH("CUMPLIDA",AY9)))</formula>
    </cfRule>
  </conditionalFormatting>
  <conditionalFormatting sqref="AY9">
    <cfRule type="containsText" dxfId="44" priority="51" stopIfTrue="1" operator="containsText" text="INCUMPLIDA">
      <formula>NOT(ISERROR(SEARCH("INCUMPLIDA",AY9)))</formula>
    </cfRule>
  </conditionalFormatting>
  <conditionalFormatting sqref="AY9">
    <cfRule type="containsText" dxfId="43" priority="50" stopIfTrue="1" operator="containsText" text="PENDIENTE">
      <formula>NOT(ISERROR(SEARCH("PENDIENTE",AY9)))</formula>
    </cfRule>
  </conditionalFormatting>
  <conditionalFormatting sqref="AY9">
    <cfRule type="containsText" dxfId="42" priority="49" operator="containsText" text="ATENCIÓN">
      <formula>NOT(ISERROR(SEARCH("ATENCIÓN",AY9)))</formula>
    </cfRule>
  </conditionalFormatting>
  <conditionalFormatting sqref="AV13">
    <cfRule type="containsText" dxfId="41" priority="45" stopIfTrue="1" operator="containsText" text="EN TERMINO">
      <formula>NOT(ISERROR(SEARCH("EN TERMINO",AV13)))</formula>
    </cfRule>
    <cfRule type="containsText" priority="46" operator="containsText" text="AMARILLO">
      <formula>NOT(ISERROR(SEARCH("AMARILLO",AV13)))</formula>
    </cfRule>
    <cfRule type="containsText" dxfId="40" priority="47" stopIfTrue="1" operator="containsText" text="ALERTA">
      <formula>NOT(ISERROR(SEARCH("ALERTA",AV13)))</formula>
    </cfRule>
    <cfRule type="containsText" dxfId="39" priority="48" stopIfTrue="1" operator="containsText" text="OK">
      <formula>NOT(ISERROR(SEARCH("OK",AV13)))</formula>
    </cfRule>
  </conditionalFormatting>
  <conditionalFormatting sqref="AY13">
    <cfRule type="containsText" dxfId="38" priority="44" stopIfTrue="1" operator="containsText" text="CUMPLIDA">
      <formula>NOT(ISERROR(SEARCH("CUMPLIDA",AY13)))</formula>
    </cfRule>
  </conditionalFormatting>
  <conditionalFormatting sqref="AY13">
    <cfRule type="containsText" dxfId="37" priority="43" stopIfTrue="1" operator="containsText" text="INCUMPLIDA">
      <formula>NOT(ISERROR(SEARCH("INCUMPLIDA",AY13)))</formula>
    </cfRule>
  </conditionalFormatting>
  <conditionalFormatting sqref="AY13">
    <cfRule type="containsText" dxfId="36" priority="42" stopIfTrue="1" operator="containsText" text="PENDIENTE">
      <formula>NOT(ISERROR(SEARCH("PENDIENTE",AY13)))</formula>
    </cfRule>
  </conditionalFormatting>
  <conditionalFormatting sqref="AY13">
    <cfRule type="containsText" dxfId="35" priority="41" operator="containsText" text="ATENCIÓN">
      <formula>NOT(ISERROR(SEARCH("ATENCIÓN",AY13)))</formula>
    </cfRule>
  </conditionalFormatting>
  <conditionalFormatting sqref="AV23">
    <cfRule type="containsText" dxfId="34" priority="37" stopIfTrue="1" operator="containsText" text="EN TERMINO">
      <formula>NOT(ISERROR(SEARCH("EN TERMINO",AV23)))</formula>
    </cfRule>
    <cfRule type="containsText" priority="38" operator="containsText" text="AMARILLO">
      <formula>NOT(ISERROR(SEARCH("AMARILLO",AV23)))</formula>
    </cfRule>
    <cfRule type="containsText" dxfId="33" priority="39" stopIfTrue="1" operator="containsText" text="ALERTA">
      <formula>NOT(ISERROR(SEARCH("ALERTA",AV23)))</formula>
    </cfRule>
    <cfRule type="containsText" dxfId="32" priority="40" stopIfTrue="1" operator="containsText" text="OK">
      <formula>NOT(ISERROR(SEARCH("OK",AV23)))</formula>
    </cfRule>
  </conditionalFormatting>
  <conditionalFormatting sqref="AY23">
    <cfRule type="containsText" dxfId="31" priority="36" stopIfTrue="1" operator="containsText" text="CUMPLIDA">
      <formula>NOT(ISERROR(SEARCH("CUMPLIDA",AY23)))</formula>
    </cfRule>
  </conditionalFormatting>
  <conditionalFormatting sqref="AY23">
    <cfRule type="containsText" dxfId="30" priority="35" stopIfTrue="1" operator="containsText" text="INCUMPLIDA">
      <formula>NOT(ISERROR(SEARCH("INCUMPLIDA",AY23)))</formula>
    </cfRule>
  </conditionalFormatting>
  <conditionalFormatting sqref="AY23">
    <cfRule type="containsText" dxfId="29" priority="34" stopIfTrue="1" operator="containsText" text="PENDIENTE">
      <formula>NOT(ISERROR(SEARCH("PENDIENTE",AY23)))</formula>
    </cfRule>
  </conditionalFormatting>
  <conditionalFormatting sqref="AY23">
    <cfRule type="containsText" dxfId="28" priority="33" operator="containsText" text="ATENCIÓN">
      <formula>NOT(ISERROR(SEARCH("ATENCIÓN",AY23)))</formula>
    </cfRule>
  </conditionalFormatting>
  <conditionalFormatting sqref="AV15">
    <cfRule type="containsText" dxfId="27" priority="29" stopIfTrue="1" operator="containsText" text="EN TERMINO">
      <formula>NOT(ISERROR(SEARCH("EN TERMINO",AV15)))</formula>
    </cfRule>
    <cfRule type="containsText" priority="30" operator="containsText" text="AMARILLO">
      <formula>NOT(ISERROR(SEARCH("AMARILLO",AV15)))</formula>
    </cfRule>
    <cfRule type="containsText" dxfId="26" priority="31" stopIfTrue="1" operator="containsText" text="ALERTA">
      <formula>NOT(ISERROR(SEARCH("ALERTA",AV15)))</formula>
    </cfRule>
    <cfRule type="containsText" dxfId="25" priority="32" stopIfTrue="1" operator="containsText" text="OK">
      <formula>NOT(ISERROR(SEARCH("OK",AV15)))</formula>
    </cfRule>
  </conditionalFormatting>
  <conditionalFormatting sqref="AY15">
    <cfRule type="containsText" dxfId="24" priority="28" stopIfTrue="1" operator="containsText" text="CUMPLIDA">
      <formula>NOT(ISERROR(SEARCH("CUMPLIDA",AY15)))</formula>
    </cfRule>
  </conditionalFormatting>
  <conditionalFormatting sqref="AY15">
    <cfRule type="containsText" dxfId="23" priority="27" stopIfTrue="1" operator="containsText" text="INCUMPLIDA">
      <formula>NOT(ISERROR(SEARCH("INCUMPLIDA",AY15)))</formula>
    </cfRule>
  </conditionalFormatting>
  <conditionalFormatting sqref="AY15">
    <cfRule type="containsText" dxfId="22" priority="26" stopIfTrue="1" operator="containsText" text="PENDIENTE">
      <formula>NOT(ISERROR(SEARCH("PENDIENTE",AY15)))</formula>
    </cfRule>
  </conditionalFormatting>
  <conditionalFormatting sqref="AY15">
    <cfRule type="containsText" dxfId="21" priority="25" operator="containsText" text="ATENCIÓN">
      <formula>NOT(ISERROR(SEARCH("ATENCIÓN",AY15)))</formula>
    </cfRule>
  </conditionalFormatting>
  <conditionalFormatting sqref="AV17">
    <cfRule type="containsText" dxfId="20" priority="21" stopIfTrue="1" operator="containsText" text="EN TERMINO">
      <formula>NOT(ISERROR(SEARCH("EN TERMINO",AV17)))</formula>
    </cfRule>
    <cfRule type="containsText" priority="22" operator="containsText" text="AMARILLO">
      <formula>NOT(ISERROR(SEARCH("AMARILLO",AV17)))</formula>
    </cfRule>
    <cfRule type="containsText" dxfId="19" priority="23" stopIfTrue="1" operator="containsText" text="ALERTA">
      <formula>NOT(ISERROR(SEARCH("ALERTA",AV17)))</formula>
    </cfRule>
    <cfRule type="containsText" dxfId="18" priority="24" stopIfTrue="1" operator="containsText" text="OK">
      <formula>NOT(ISERROR(SEARCH("OK",AV17)))</formula>
    </cfRule>
  </conditionalFormatting>
  <conditionalFormatting sqref="AY17">
    <cfRule type="containsText" dxfId="17" priority="20" stopIfTrue="1" operator="containsText" text="CUMPLIDA">
      <formula>NOT(ISERROR(SEARCH("CUMPLIDA",AY17)))</formula>
    </cfRule>
  </conditionalFormatting>
  <conditionalFormatting sqref="AY17">
    <cfRule type="containsText" dxfId="16" priority="19" stopIfTrue="1" operator="containsText" text="INCUMPLIDA">
      <formula>NOT(ISERROR(SEARCH("INCUMPLIDA",AY17)))</formula>
    </cfRule>
  </conditionalFormatting>
  <conditionalFormatting sqref="AY17">
    <cfRule type="containsText" dxfId="15" priority="18" stopIfTrue="1" operator="containsText" text="PENDIENTE">
      <formula>NOT(ISERROR(SEARCH("PENDIENTE",AY17)))</formula>
    </cfRule>
  </conditionalFormatting>
  <conditionalFormatting sqref="AY17">
    <cfRule type="containsText" dxfId="14" priority="17" operator="containsText" text="ATENCIÓN">
      <formula>NOT(ISERROR(SEARCH("ATENCIÓN",AY17)))</formula>
    </cfRule>
  </conditionalFormatting>
  <conditionalFormatting sqref="AV11:AV12">
    <cfRule type="containsText" dxfId="13" priority="13" stopIfTrue="1" operator="containsText" text="EN TERMINO">
      <formula>NOT(ISERROR(SEARCH("EN TERMINO",AV11)))</formula>
    </cfRule>
    <cfRule type="containsText" priority="14" operator="containsText" text="AMARILLO">
      <formula>NOT(ISERROR(SEARCH("AMARILLO",AV11)))</formula>
    </cfRule>
    <cfRule type="containsText" dxfId="12" priority="15" stopIfTrue="1" operator="containsText" text="ALERTA">
      <formula>NOT(ISERROR(SEARCH("ALERTA",AV11)))</formula>
    </cfRule>
    <cfRule type="containsText" dxfId="11" priority="16" stopIfTrue="1" operator="containsText" text="OK">
      <formula>NOT(ISERROR(SEARCH("OK",AV11)))</formula>
    </cfRule>
  </conditionalFormatting>
  <conditionalFormatting sqref="AY11:AY12">
    <cfRule type="containsText" dxfId="10" priority="12" stopIfTrue="1" operator="containsText" text="CUMPLIDA">
      <formula>NOT(ISERROR(SEARCH("CUMPLIDA",AY11)))</formula>
    </cfRule>
  </conditionalFormatting>
  <conditionalFormatting sqref="AY11:AY12">
    <cfRule type="containsText" dxfId="9" priority="11" stopIfTrue="1" operator="containsText" text="INCUMPLIDA">
      <formula>NOT(ISERROR(SEARCH("INCUMPLIDA",AY11)))</formula>
    </cfRule>
  </conditionalFormatting>
  <conditionalFormatting sqref="AY11:AY12">
    <cfRule type="containsText" dxfId="8" priority="10" stopIfTrue="1" operator="containsText" text="PENDIENTE">
      <formula>NOT(ISERROR(SEARCH("PENDIENTE",AY11)))</formula>
    </cfRule>
  </conditionalFormatting>
  <conditionalFormatting sqref="AY11:AY12">
    <cfRule type="containsText" dxfId="7" priority="9" operator="containsText" text="ATENCIÓN">
      <formula>NOT(ISERROR(SEARCH("ATENCIÓN",AY11)))</formula>
    </cfRule>
  </conditionalFormatting>
  <conditionalFormatting sqref="AV21">
    <cfRule type="containsText" dxfId="6" priority="5" stopIfTrue="1" operator="containsText" text="EN TERMINO">
      <formula>NOT(ISERROR(SEARCH("EN TERMINO",AV21)))</formula>
    </cfRule>
    <cfRule type="containsText" priority="6" operator="containsText" text="AMARILLO">
      <formula>NOT(ISERROR(SEARCH("AMARILLO",AV21)))</formula>
    </cfRule>
    <cfRule type="containsText" dxfId="5" priority="7" stopIfTrue="1" operator="containsText" text="ALERTA">
      <formula>NOT(ISERROR(SEARCH("ALERTA",AV21)))</formula>
    </cfRule>
    <cfRule type="containsText" dxfId="4" priority="8" stopIfTrue="1" operator="containsText" text="OK">
      <formula>NOT(ISERROR(SEARCH("OK",AV21)))</formula>
    </cfRule>
  </conditionalFormatting>
  <conditionalFormatting sqref="AY21">
    <cfRule type="containsText" dxfId="3" priority="4" stopIfTrue="1" operator="containsText" text="CUMPLIDA">
      <formula>NOT(ISERROR(SEARCH("CUMPLIDA",AY21)))</formula>
    </cfRule>
  </conditionalFormatting>
  <conditionalFormatting sqref="AY21">
    <cfRule type="containsText" dxfId="2" priority="3" stopIfTrue="1" operator="containsText" text="INCUMPLIDA">
      <formula>NOT(ISERROR(SEARCH("INCUMPLIDA",AY21)))</formula>
    </cfRule>
  </conditionalFormatting>
  <conditionalFormatting sqref="AY21">
    <cfRule type="containsText" dxfId="1" priority="2" stopIfTrue="1" operator="containsText" text="PENDIENTE">
      <formula>NOT(ISERROR(SEARCH("PENDIENTE",AY21)))</formula>
    </cfRule>
  </conditionalFormatting>
  <conditionalFormatting sqref="AY21">
    <cfRule type="containsText" dxfId="0" priority="1" operator="containsText" text="ATENCIÓN">
      <formula>NOT(ISERROR(SEARCH("ATENCIÓN",AY21)))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2022-06-14T19:55:23Z</dcterms:modified>
  <cp:category/>
  <cp:contentStatus/>
</cp:coreProperties>
</file>