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C:\Users\manue\Documents\COSAS MANU\"/>
    </mc:Choice>
  </mc:AlternateContent>
  <xr:revisionPtr revIDLastSave="3" documentId="13_ncr:1_{F25913D6-EF44-4327-AF99-61BAFE0F5119}" xr6:coauthVersionLast="47" xr6:coauthVersionMax="47" xr10:uidLastSave="{FE80566E-18DC-4F56-BEE9-89E6FBBEE7C3}"/>
  <bookViews>
    <workbookView xWindow="-120" yWindow="-120" windowWidth="20730" windowHeight="11040" tabRatio="437" xr2:uid="{00000000-000D-0000-FFFF-FFFF00000000}"/>
  </bookViews>
  <sheets>
    <sheet name="Otros Entes Ext" sheetId="9"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10" i="9" l="1"/>
  <c r="AG9" i="9"/>
  <c r="AG6" i="9"/>
  <c r="AG7" i="9"/>
  <c r="AG8" i="9"/>
  <c r="AG5" i="9"/>
  <c r="AB6" i="9" l="1"/>
  <c r="AC6" i="9" s="1"/>
  <c r="AB7" i="9"/>
  <c r="AC7" i="9" s="1"/>
  <c r="AB8" i="9"/>
  <c r="AC8" i="9" s="1"/>
  <c r="AB9" i="9"/>
  <c r="AC9" i="9" s="1"/>
  <c r="AB10" i="9"/>
  <c r="AC10" i="9" s="1"/>
  <c r="AB11" i="9"/>
  <c r="AC11" i="9" s="1"/>
  <c r="AB12" i="9"/>
  <c r="AC12" i="9" s="1"/>
  <c r="AB13" i="9"/>
  <c r="AC13" i="9" s="1"/>
  <c r="AG13" i="9" s="1"/>
  <c r="BK13" i="9" s="1"/>
  <c r="AD13" i="9" l="1"/>
  <c r="AG12" i="9"/>
  <c r="BK12" i="9" s="1"/>
  <c r="AD12" i="9"/>
  <c r="AG11" i="9"/>
  <c r="BK11" i="9" s="1"/>
  <c r="AD11" i="9"/>
  <c r="BK10" i="9"/>
  <c r="AD10" i="9"/>
  <c r="BK9" i="9"/>
  <c r="AD9" i="9"/>
  <c r="BK6" i="9"/>
  <c r="AD6" i="9"/>
  <c r="BK7" i="9"/>
  <c r="AD7" i="9"/>
  <c r="AD8" i="9"/>
  <c r="BK8" i="9"/>
  <c r="BF6" i="9" l="1"/>
  <c r="BD6" i="9"/>
  <c r="BE6" i="9" s="1"/>
  <c r="BI6" i="9" s="1"/>
  <c r="AV6" i="9"/>
  <c r="AT6" i="9"/>
  <c r="AU6" i="9" s="1"/>
  <c r="AY6" i="9" s="1"/>
  <c r="BF5" i="9"/>
  <c r="BD5" i="9"/>
  <c r="BE5" i="9" s="1"/>
  <c r="BI5" i="9" s="1"/>
  <c r="AV5" i="9"/>
  <c r="AT5" i="9"/>
  <c r="AU5" i="9" s="1"/>
  <c r="AY5" i="9" s="1"/>
  <c r="AM5" i="9"/>
  <c r="AK5" i="9"/>
  <c r="AL5" i="9" s="1"/>
  <c r="AP5" i="9" s="1"/>
  <c r="AB5" i="9"/>
  <c r="AC5" i="9" s="1"/>
  <c r="BK5" i="9" l="1"/>
  <c r="AD5" i="9"/>
  <c r="O13" i="9"/>
  <c r="O12" i="9"/>
  <c r="O11" i="9"/>
  <c r="O10" i="9"/>
  <c r="O9" i="9"/>
  <c r="O8" i="9"/>
  <c r="O7" i="9"/>
  <c r="O6" i="9"/>
  <c r="O5" i="9"/>
</calcChain>
</file>

<file path=xl/sharedStrings.xml><?xml version="1.0" encoding="utf-8"?>
<sst xmlns="http://schemas.openxmlformats.org/spreadsheetml/2006/main" count="231" uniqueCount="133">
  <si>
    <t>IDENTIFICACIÓN DEL HALLAZGO</t>
  </si>
  <si>
    <t>ESTABLECIMIENTO ACCIONES DE MEJORA</t>
  </si>
  <si>
    <t>PRIMER SEGUIMIENTO  DE 2022</t>
  </si>
  <si>
    <t xml:space="preserve"> SEGUNDO SEGUIMIENTO DE 2022</t>
  </si>
  <si>
    <t xml:space="preserve"> TERCER SEGUIMIENTO DE 2022</t>
  </si>
  <si>
    <t xml:space="preserve"> CUARTO SEGUIMIENTO DE 2022</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</si>
  <si>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</si>
  <si>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</si>
  <si>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</si>
  <si>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</si>
  <si>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</si>
  <si>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</si>
  <si>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</si>
  <si>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</si>
  <si>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</si>
  <si>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</si>
  <si>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</si>
  <si>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</si>
  <si>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</si>
  <si>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</si>
  <si>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</si>
  <si>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</si>
  <si>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</si>
  <si>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</si>
  <si>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</si>
  <si>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</si>
  <si>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</si>
  <si>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</si>
  <si>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</si>
  <si>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</si>
  <si>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</si>
  <si>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</si>
  <si>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</si>
  <si>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</si>
  <si>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</si>
  <si>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</si>
  <si>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</si>
  <si>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</si>
  <si>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</si>
  <si>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</si>
  <si>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</si>
  <si>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</si>
  <si>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</si>
  <si>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</si>
  <si>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</si>
  <si>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</si>
  <si>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</si>
  <si>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</si>
  <si>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</si>
  <si>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</si>
  <si>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</si>
  <si>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</si>
  <si>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</si>
  <si>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Reporte de seguimiento a 14 de diciembre</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</si>
  <si>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</si>
  <si>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</si>
  <si>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</si>
  <si>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</si>
  <si>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</si>
  <si>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</si>
  <si>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</si>
  <si>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</si>
  <si>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</si>
  <si>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Reporte a 30 de septiembre</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</si>
  <si>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</si>
  <si>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</si>
  <si>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</si>
  <si>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</si>
  <si>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</si>
  <si>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</si>
  <si>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</si>
  <si>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</si>
  <si>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</si>
  <si>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</si>
  <si>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</si>
  <si>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</si>
  <si>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</si>
  <si>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</si>
  <si>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</si>
  <si>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</si>
  <si>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</si>
  <si>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</si>
  <si>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</si>
  <si>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</si>
  <si>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Origen Externo</t>
  </si>
  <si>
    <t>INFORME VISITA DIRECCIÓN DISTRITAL DE ARCHIVO 2019</t>
  </si>
  <si>
    <t>GESTIÓN DOCUMENTAL</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</si>
  <si>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</si>
  <si>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</si>
  <si>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</si>
  <si>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</si>
  <si>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Correctiva</t>
  </si>
  <si>
    <t>Unidad de Bienes y Servicios</t>
  </si>
  <si>
    <t xml:space="preserve">Se avanza en el diligenciamiento de FUID del Fondo Documental Acumulado, el cual, el porcetaje de avance va en un 56 %.
</t>
  </si>
  <si>
    <t>Mediante memorando N°3-2022-436 del 22/04/2022 se remitió reformulación de la acción de mejora. 
Se trabajo en conjunto el 26/04/2022 con el profesional de gestión docuemntal para aprobar los cambios solicitados. 
La acción continua sin cerrar hasta evidenciar las Tablas de Valoración Aprobadas y Convalidadas.
Lo anterior, dado que a la fecha el proceso reporta que el FUID avanza en tan solo un 56%.</t>
  </si>
  <si>
    <t>Jefe OCI</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</si>
  <si>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</si>
  <si>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</si>
  <si>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</si>
  <si>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</si>
  <si>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Esta actividad no se puede ejecutar hasta tanto no se cuente con las TVD convalidadas por el Consejo Distrital de Archivos</t>
  </si>
  <si>
    <t>Mediante memorando N°3-2022-436 del 22/04/2022 se remitió reformulación de la acción de mejora. 
Se trabajo en conjunto el 26/04/2022 con el profesional de gestión docuemntal para aprobar los cambios solicitados. 
La acción continua sin cerrar hasta evidenciar el Fondo Documental Acumulado debidamente actualizado.</t>
  </si>
  <si>
    <t xml:space="preserve">La entidad no ha realizado transferencias secundarias  a la direccion Distrital de Archivos  de Bogota. </t>
  </si>
  <si>
    <t>Mediante memorando N°3-2022-436 del 22/04/2022 se remitió reformulación de la acción de mejora. 
Se trabajo en conjunto el 26/04/2022 con el profesional de gestión docuemntal para aprobar los cambios solicitados. 
La acción continua sin cerrar hasta evidenciar las transferencias secundarias realizadas.</t>
  </si>
  <si>
    <t>La entidad no ha publicado en la pagina web la informacion de las transferencias secundarias realizadas a la direccion distrital de archivo de bogota, en cumplimiento con el decreto 1515  Articulo 16, compilado en el decreto 1080 de 2015 Articulos 2.8.10.14</t>
  </si>
  <si>
    <t>Mediante memorando N°3-2022-436 del 22/04/2022 se remitió reformulación de la acción de mejora. 
Se trabajo en conjunto el 26/04/2022 con el profesional de gestión docuemntal para aprobar los cambios solicitados. 
La acción continua sin cerrar hasta evidenciar la publicación en la página WEB de la entidad la información de las transferencias secundarias realizadas ante la Dirección Distrital de Archivo de Bogotá.</t>
  </si>
  <si>
    <t>INFORME VISITA DIRECCIÓN DISTRITAL DE ARCHIVO 2020</t>
  </si>
  <si>
    <t xml:space="preserve">1.2 El profesional responsable de la gestión documental en la entidad durante el año 2019, acreditó formación académica profesional de nivel superior en archivística (universitario) de acuerdo con el artículo 7 del Decreto Distrital 514 de 2006. 
El responsable de la gestión documental es la Jefe de Recursos Físícos, quien se apoya en un Contratista profesional en Archivística.
</t>
  </si>
  <si>
    <t xml:space="preserve">El personal de la gestión documental no cuentan con el perfi exigido </t>
  </si>
  <si>
    <t>Realizar incorporación de personal, garantizando que cumplen con el perfil para el manejo de los proceso y la gestión documental</t>
  </si>
  <si>
    <t>Manual de funciones</t>
  </si>
  <si>
    <t>Resolución No. 85 de 2021 donde se incopora en el Manual de Funciones el perfil requerido para el manejo de los procesos de gestión documental, no obstante no se ha realizado la incorporación en la planta de personal.
De otra parte, mientras se suple este requerimiento mediante contrato de prestación No. 8 de 2022, con el perfil requerido de archivista</t>
  </si>
  <si>
    <t>Mediante memorando N°3-2022-436 del 22/04/2022 se remitió reformulación de la acción de mejora. 
Se trabajo en conjunto el 26/04/2022 con el profesional de gestión docuemntal para aprobar los cambios solicitados. 
La Resolución 085 de 2021, donde se incorpora en el Manual de Funciones el perfil requerido para el manejo de los procesos de Gestión documental ya había sido enviada a esta oficina.
No obstante, esta acción continua sin cerrar hasta evidenciar el aprovisionamiento de la vacante una vez termine la Ley de Garantías vigencia 2022</t>
  </si>
  <si>
    <t xml:space="preserve">2.2.1 La Tabla de Retención Documental - TRD de la entidad, estaba adoptada al 31 de diciembre de 2019 mediante
acto administrativo según el artículo 8 del Acuerdo 4 de 2013 
Mediante Resolución 083 e 2013 la Lotería de Bogotá realizo el proceso de adopción de la TRD; esta versión adoptada por la Lotería no contaba con el concepto y acuerdo de convalidación por parte de Consejo Distrital de Archivos, razón por la cual no se podía realizar su adopción e implementación, La Tabla de Retención Documental - TRD se convalidada en el 2015 no ha sido
adoptada por la entidad.
</t>
  </si>
  <si>
    <t xml:space="preserve">Las Tablas de retención no cuenta con actualización de acuerdo a cambios organico- funcionales  </t>
  </si>
  <si>
    <t xml:space="preserve">Se actualzara las Tabla de Retención Documental y se presentara al Consejo Distriltal de Archivos para concepto y convalidación y de esta fomar   realizar adopción por la entidad. </t>
  </si>
  <si>
    <t>Tablas de Retemción Documental - TRD</t>
  </si>
  <si>
    <t>Se envío acto administrativo para revisión y aprobación  por parte de la Secretaria General
Correo electrónico de envío acto administrativo para revisión y aprobación</t>
  </si>
  <si>
    <t xml:space="preserve">Mediante memorando N°3-2022-436 del 22/04/2022 se remitió reformulación de la acción de mejora. 
Se trabajo en conjunto el 26/04/2022 con el profesional de gestión docuemntal para aprobar los cambios solicitados. 
La acción continua sin cerrar hasta evidenciar la actualización de las TRD y presentación de estas ante el Consejo Distrital de Archivos para concepto y convalidación.
Por otra parte, se identificó que el proceso en el seguimiento presentado señalo que "Se envío acto administrativo para revisión y aprobación  por parte de la Secretaria General"; no obstante, en las evidencias aportadas por correo electrónico del 17 de marzo de 2022 no fue suministrado </t>
  </si>
  <si>
    <t>5.5  ¿Durante el año 2019, su entidad aplicó los requisitos funcionales mínimos (obligatorios) definidos para cada servicio implementado en el sistema de gestión de documentos electrónicos de archivo - SGDEA?
La entidad no cuenta con un Sistema de Información Especializado en Gestión
Documental
.</t>
  </si>
  <si>
    <t xml:space="preserve">Realizar revisión de requisitos y validar si el aplicativo permite el desarrollo del sistema especilizapara la gestión documental </t>
  </si>
  <si>
    <t>Matriz de cumplimiento de requisitos  y propuesta de desarrollo</t>
  </si>
  <si>
    <t>De acuerdo con los requisitos mínimos funcionales establecidos para el SGDA se han venido ejecutando las tareas de actualización de la plataforma conforme al siguiente listado de nuevas o ajustes a funcionalidades existentes con el fin de elevar el nivel de cumplimiento de los requisitos como sistema de gestión documental electrónico y de archivo SGDEA, de acuerdo con e contrato de prestación de servicios No. 79 de 2021.
Modelo de Requisitos de Documento Electrónico de Archivo</t>
  </si>
  <si>
    <t>La acción  se cerra dado que se identificó la matriz de cumplimiento de requisitos; adicionalmente, de acuerdo con lo informado, respecto de la propuesta en desarrollo, el proceso informó que la obligación especifica N° 1  del contrato 079 de 2022 esta asociada al cumplimiento de esta última: " Realizar las tareas de actualización de la plataforma conforme al siguiente listado de nuevas o ajustes a funcionalidades existentes con el fin de elevar el nivel de cumplimiento de los requisitos como sistema de gestión documental electrónico y de archivo SGDEA.</t>
  </si>
  <si>
    <t xml:space="preserve">¿Cuál es el tamaño en GB del Backup del sistema especializado en gestión documental acumulado al 31 de diciembre de 2019? 
La entidad no cuenta con un Sistema de Información Especializado en Gestión
Documental
</t>
  </si>
  <si>
    <t xml:space="preserve">De acuerdo con el contrato de prestación de servicios No. 79 de 2021, el cual tiene por objeto: "Prestación de servicios profesionales para el soporte y mantenimiento al Sistema Integrado de Gestión Documental SIGA, en la plataforma java enterprise edition (jee) y motor de base de datos ORACLE", el cual se encuetra trabajando en los desarrollos para obtener un Sistema especializado que cunmpla con los requisitos mínimos funcionales y permitir que en este funcionen los procesos de Gestión Documental.
Modelo de Requisitos de Documento Electrónico de Archivo
</t>
  </si>
  <si>
    <t>La acción  se cierra dado que se identificó la matriz de cumplimiento de requisitos; adicionalmente, de acuerdo con lo informado, respecto de la propuesta en desarrollo, el proceso informó que la obligación especifica N° 1  del contrato 079 de 2022 esta asociada al cumplimiento de esta última: " Realizar las tareas de actualización de la plataforma conforme al siguiente listado de nuevas o ajustes a funcionalidades existentes con el fin de elevar el nivel de cumplimiento de los requisitos como sistema de gestión documental electrónico y de archivo SGDEA.</t>
  </si>
  <si>
    <r>
      <t>6.1 ¿El Sistema Integrado de Conservación de la entidad al 31 de diciembre de 2019, estaba conformado por el plan de conservacióndocumental y el plan de preservación digital a largo plazo, que son los dos componentes según el artículo 4 del Acuerdo 006 de 2014? 
Si bien la entidad aprobó el Sistema Integrado de Conservación, el Plan de Conservación y el Plan de Preservación Digital a largo Plazo; en Comité Institucional de gestión y Desempeño efectuado el 20 de diciembr</t>
    </r>
    <r>
      <rPr>
        <sz val="9"/>
        <rFont val="Calibri"/>
        <family val="2"/>
        <scheme val="minor"/>
      </rPr>
      <t>e</t>
    </r>
    <r>
      <rPr>
        <sz val="9"/>
        <color theme="1"/>
        <rFont val="Calibri"/>
        <family val="2"/>
        <scheme val="minor"/>
      </rPr>
      <t xml:space="preserve"> de 2019, según Acta, este no se encuentra ajustado a los requerimientos técnicos y a las condiciones de la entidad </t>
    </r>
  </si>
  <si>
    <t>No contar con un sistema integrado de conservación que cuente con la estructura señalada en el acuerdo 006 AGN de 2014 Art,. 5</t>
  </si>
  <si>
    <t>Ajuste de Plan de Conrservación documental y Plan de Preservacion Digital, con aval del equipo interdisciplinario del Archivo de Bogotá.</t>
  </si>
  <si>
    <t>Sistema Integrado de Conservación  
en sus dos componenetes Plan de Conservación Documental y Plan de preservación digital a largo plazo</t>
  </si>
  <si>
    <t>Se actualizó el Plan de Conservación Documental por parte del restaurador
Plan de Conservación Documental</t>
  </si>
  <si>
    <t>La acción se cierra dado que se identificó el documento Plan de Conservación Documental con fecha noviembre de 2021, el cual contempla en la introducción el Plan de Conservación Documental y el Plan de Preservación Digital a largo plazo:
"Este documento del Plan de Conservación Documental debe entenderse como una sección o parte del Sistema Integrado de Conservación; pues desarrolla las actividades que deben ser implementadas por la Lotería de Bogotá, con el fin de salvaguardar adecuadamente sus documentos de archivo en soportes físicos. El plan de preservación digital a largo plazo considerará las actividades para mantener el acceso en el futuro de los documentos digitales o electrónicos que produce y producirá la Entidad como parte de los documentos de archivo que conforman sus expedientes."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</si>
</sst>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yyyy/mm/dd"/>
  </numFmts>
  <fonts count="17">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b/>
      <sz val="9"/>
      <color theme="1"/>
      <name val="Calibri"/>
      <family val="2"/>
      <scheme val="minor"/>
    </font>
    <font>
      <sz val="9"/>
      <color theme="1"/>
      <name val="Calibri"/>
      <family val="2"/>
      <scheme val="minor"/>
    </font>
    <font>
      <sz val="9"/>
      <name val="Calibri"/>
      <family val="2"/>
      <scheme val="minor"/>
    </font>
    <font>
      <sz val="11"/>
      <color theme="1"/>
      <name val="Calibri"/>
      <family val="2"/>
    </font>
    <font>
      <sz val="9"/>
      <color indexed="8"/>
      <name val="Calibri"/>
      <family val="2"/>
      <scheme val="minor"/>
    </font>
    <font>
      <sz val="9"/>
      <color rgb="FFFF0000"/>
      <name val="Calibri"/>
      <family val="2"/>
      <scheme val="minor"/>
    </font>
    <font>
      <sz val="9"/>
      <color rgb="FF000000"/>
      <name val="Calibri"/>
      <family val="2"/>
      <scheme val="minor"/>
    </font>
    <font>
      <i/>
      <sz val="9"/>
      <color indexed="8"/>
      <name val="Calibri"/>
      <family val="2"/>
      <scheme val="minor"/>
    </font>
    <font>
      <sz val="9"/>
      <color rgb="FFFF0000"/>
      <name val="Arial"/>
      <family val="2"/>
    </font>
  </fonts>
  <fills count="19">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xf numFmtId="9" fontId="1" fillId="0" borderId="0" applyFont="0" applyFill="0" applyBorder="0" applyAlignment="0" applyProtection="0"/>
    <xf numFmtId="0" fontId="2" fillId="0" borderId="0"/>
    <xf numFmtId="0" fontId="3" fillId="0" borderId="0"/>
    <xf numFmtId="0" fontId="7" fillId="0" borderId="0" applyNumberFormat="0" applyFill="0" applyBorder="0" applyAlignment="0" applyProtection="0">
      <alignment vertical="top"/>
      <protection locked="0"/>
    </xf>
    <xf numFmtId="0" fontId="11" fillId="0" borderId="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94">
    <xf numFmtId="0" fontId="0" fillId="0" borderId="0" xfId="0"/>
    <xf numFmtId="0" fontId="8" fillId="3"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8" fillId="3" borderId="0" xfId="0" applyFont="1" applyFill="1" applyAlignment="1" applyProtection="1">
      <alignment horizontal="center" vertical="center" wrapText="1"/>
      <protection locked="0"/>
    </xf>
    <xf numFmtId="0" fontId="9" fillId="11" borderId="0" xfId="0" applyFont="1" applyFill="1" applyAlignment="1" applyProtection="1">
      <alignment horizontal="center" vertical="center" wrapText="1"/>
      <protection locked="0"/>
    </xf>
    <xf numFmtId="0" fontId="9" fillId="12" borderId="0" xfId="0" applyFont="1" applyFill="1" applyAlignment="1" applyProtection="1">
      <alignment horizontal="center" vertical="center" wrapText="1"/>
      <protection locked="0"/>
    </xf>
    <xf numFmtId="0" fontId="5" fillId="16" borderId="0" xfId="0" applyFont="1" applyFill="1" applyAlignment="1" applyProtection="1">
      <alignment horizontal="center" vertical="center"/>
      <protection locked="0"/>
    </xf>
    <xf numFmtId="0" fontId="5" fillId="16" borderId="0" xfId="0" applyFont="1" applyFill="1" applyAlignment="1" applyProtection="1">
      <alignment horizontal="center" vertical="center" wrapText="1"/>
      <protection locked="0"/>
    </xf>
    <xf numFmtId="0" fontId="9" fillId="17" borderId="0" xfId="0" applyFont="1" applyFill="1" applyAlignment="1">
      <alignment vertical="center" wrapText="1"/>
    </xf>
    <xf numFmtId="0" fontId="5" fillId="18" borderId="0" xfId="0" applyFont="1" applyFill="1"/>
    <xf numFmtId="2" fontId="5" fillId="0" borderId="0" xfId="0" applyNumberFormat="1" applyFont="1" applyAlignment="1" applyProtection="1">
      <alignment horizontal="center" vertical="center" wrapText="1"/>
      <protection locked="0"/>
    </xf>
    <xf numFmtId="0" fontId="5" fillId="18" borderId="0" xfId="0" applyFont="1" applyFill="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14" fontId="5" fillId="0" borderId="0" xfId="0" applyNumberFormat="1" applyFont="1" applyAlignment="1" applyProtection="1">
      <alignment horizontal="center" vertical="center" wrapText="1"/>
      <protection locked="0"/>
    </xf>
    <xf numFmtId="9" fontId="5" fillId="0" borderId="0" xfId="0" applyNumberFormat="1" applyFont="1" applyAlignment="1" applyProtection="1">
      <alignment horizontal="center" vertical="center" wrapText="1"/>
      <protection locked="0"/>
    </xf>
    <xf numFmtId="14" fontId="5"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9" fontId="5" fillId="0" borderId="0" xfId="1"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14" fontId="5" fillId="0" borderId="0" xfId="0" applyNumberFormat="1" applyFont="1" applyAlignment="1">
      <alignment horizontal="center" vertical="center"/>
    </xf>
    <xf numFmtId="0" fontId="5" fillId="0" borderId="0" xfId="0" applyFont="1" applyAlignment="1">
      <alignment wrapText="1"/>
    </xf>
    <xf numFmtId="2" fontId="5" fillId="0" borderId="0" xfId="0" applyNumberFormat="1" applyFont="1" applyAlignment="1" applyProtection="1">
      <alignment horizontal="center" vertical="center"/>
      <protection locked="0"/>
    </xf>
    <xf numFmtId="9" fontId="5" fillId="0" borderId="0" xfId="1" applyFont="1" applyBorder="1" applyAlignment="1" applyProtection="1">
      <alignment horizontal="center" vertical="center"/>
      <protection locked="0"/>
    </xf>
    <xf numFmtId="0" fontId="5" fillId="14"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14" fontId="9" fillId="0" borderId="0" xfId="0" applyNumberFormat="1" applyFont="1" applyAlignment="1" applyProtection="1">
      <alignment horizontal="center" vertical="center"/>
      <protection locked="0"/>
    </xf>
    <xf numFmtId="9" fontId="5" fillId="0" borderId="0" xfId="0" applyNumberFormat="1" applyFont="1" applyAlignment="1" applyProtection="1">
      <alignment horizontal="center" vertical="center"/>
      <protection locked="0"/>
    </xf>
    <xf numFmtId="0" fontId="5" fillId="0" borderId="0" xfId="0" applyFont="1" applyAlignment="1">
      <alignment vertical="center" wrapText="1"/>
    </xf>
    <xf numFmtId="0" fontId="9" fillId="0" borderId="1" xfId="0" applyFont="1" applyBorder="1" applyAlignment="1">
      <alignment horizontal="center" vertical="center" wrapText="1"/>
    </xf>
    <xf numFmtId="0" fontId="9" fillId="0" borderId="0" xfId="0" applyFont="1" applyAlignment="1">
      <alignment vertical="center" wrapText="1"/>
    </xf>
    <xf numFmtId="0" fontId="5" fillId="0" borderId="0" xfId="0" applyFont="1" applyAlignment="1" applyProtection="1">
      <alignment vertical="top" wrapText="1"/>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0" xfId="0" applyFont="1" applyAlignment="1">
      <alignment vertical="center" wrapText="1"/>
    </xf>
    <xf numFmtId="0" fontId="5" fillId="0" borderId="0" xfId="0" applyFont="1" applyAlignment="1" applyProtection="1">
      <alignment horizontal="justify" vertical="justify"/>
      <protection locked="0"/>
    </xf>
    <xf numFmtId="0" fontId="5" fillId="0" borderId="0" xfId="0" applyFont="1" applyAlignment="1" applyProtection="1">
      <alignment horizontal="center" vertical="justify"/>
      <protection locked="0"/>
    </xf>
    <xf numFmtId="0" fontId="6" fillId="5" borderId="0" xfId="0" applyFont="1" applyFill="1" applyAlignment="1" applyProtection="1">
      <alignment horizontal="center" vertical="center"/>
      <protection locked="0"/>
    </xf>
    <xf numFmtId="0" fontId="6" fillId="6" borderId="0" xfId="0" applyFont="1" applyFill="1" applyAlignment="1" applyProtection="1">
      <alignment horizontal="center" vertical="center"/>
      <protection locked="0"/>
    </xf>
    <xf numFmtId="0" fontId="6" fillId="11" borderId="0" xfId="0" applyFont="1" applyFill="1" applyAlignment="1" applyProtection="1">
      <alignment horizontal="center" vertical="center"/>
      <protection locked="0"/>
    </xf>
    <xf numFmtId="0" fontId="6" fillId="8" borderId="0" xfId="0" applyFont="1" applyFill="1" applyAlignment="1" applyProtection="1">
      <alignment horizontal="center" vertical="center" wrapText="1"/>
      <protection locked="0"/>
    </xf>
    <xf numFmtId="0" fontId="6" fillId="9" borderId="0" xfId="0" applyFont="1" applyFill="1" applyAlignment="1" applyProtection="1">
      <alignment horizontal="center" vertical="center" wrapText="1"/>
      <protection locked="0"/>
    </xf>
    <xf numFmtId="0" fontId="6" fillId="10" borderId="0" xfId="0" applyFont="1" applyFill="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11" borderId="0" xfId="0" applyFont="1" applyFill="1" applyAlignment="1" applyProtection="1">
      <alignment horizontal="center" vertical="center" wrapText="1"/>
      <protection locked="0"/>
    </xf>
    <xf numFmtId="0" fontId="5" fillId="13" borderId="0" xfId="0" applyFont="1" applyFill="1" applyAlignment="1" applyProtection="1">
      <alignment horizontal="center" vertical="center" wrapText="1"/>
      <protection locked="0"/>
    </xf>
    <xf numFmtId="0" fontId="9" fillId="0" borderId="1" xfId="0" applyFont="1" applyBorder="1" applyAlignment="1">
      <alignment vertical="center" wrapText="1"/>
    </xf>
    <xf numFmtId="0" fontId="10" fillId="0" borderId="1" xfId="4" applyFont="1" applyFill="1" applyBorder="1" applyAlignment="1" applyProtection="1">
      <alignment horizontal="center" vertical="center" wrapText="1"/>
    </xf>
    <xf numFmtId="0" fontId="14" fillId="0" borderId="1" xfId="0" applyFont="1" applyBorder="1" applyAlignment="1">
      <alignment horizontal="justify" vertical="top"/>
    </xf>
    <xf numFmtId="0" fontId="12" fillId="0" borderId="1" xfId="2" applyFont="1" applyBorder="1" applyAlignment="1" applyProtection="1">
      <alignment horizontal="justify" vertical="top" wrapText="1"/>
      <protection locked="0"/>
    </xf>
    <xf numFmtId="0" fontId="12" fillId="0" borderId="1" xfId="2" applyFont="1" applyBorder="1" applyAlignment="1" applyProtection="1">
      <alignment horizontal="center" vertical="center"/>
      <protection locked="0"/>
    </xf>
    <xf numFmtId="9" fontId="9" fillId="0" borderId="1" xfId="1" applyFont="1" applyFill="1" applyBorder="1" applyAlignment="1" applyProtection="1">
      <alignment horizontal="center" vertical="center"/>
      <protection locked="0"/>
    </xf>
    <xf numFmtId="165" fontId="12" fillId="0" borderId="1" xfId="2" applyNumberFormat="1" applyFont="1" applyBorder="1" applyAlignment="1" applyProtection="1">
      <alignment horizontal="center" vertical="center"/>
      <protection locked="0"/>
    </xf>
    <xf numFmtId="14" fontId="13" fillId="0" borderId="1" xfId="2" applyNumberFormat="1" applyFont="1" applyBorder="1" applyAlignment="1" applyProtection="1">
      <alignment horizontal="center" vertical="center"/>
      <protection locked="0"/>
    </xf>
    <xf numFmtId="14" fontId="13" fillId="0" borderId="1" xfId="0" applyNumberFormat="1" applyFont="1" applyBorder="1" applyAlignment="1" applyProtection="1">
      <alignment horizontal="center" vertical="center"/>
      <protection locked="0"/>
    </xf>
    <xf numFmtId="0" fontId="13" fillId="0" borderId="1" xfId="0" applyFont="1" applyBorder="1" applyAlignment="1">
      <alignment horizontal="justify" vertical="top"/>
    </xf>
    <xf numFmtId="0" fontId="15" fillId="0" borderId="1" xfId="2" applyFont="1" applyBorder="1" applyAlignment="1" applyProtection="1">
      <alignment horizontal="justify" vertical="top" wrapText="1"/>
      <protection locked="0"/>
    </xf>
    <xf numFmtId="14"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14" fontId="9" fillId="0" borderId="1" xfId="0" applyNumberFormat="1" applyFont="1" applyBorder="1" applyAlignment="1">
      <alignment horizontal="center" vertical="center" wrapText="1"/>
    </xf>
    <xf numFmtId="0" fontId="9" fillId="0" borderId="1" xfId="0" applyFont="1" applyBorder="1" applyAlignment="1" applyProtection="1">
      <alignment horizontal="justify" vertical="justify" wrapText="1"/>
      <protection locked="0"/>
    </xf>
    <xf numFmtId="165" fontId="12" fillId="15" borderId="1" xfId="2" applyNumberFormat="1" applyFont="1" applyFill="1" applyBorder="1" applyAlignment="1" applyProtection="1">
      <alignment horizontal="center" vertical="center"/>
      <protection locked="0"/>
    </xf>
    <xf numFmtId="14" fontId="16" fillId="0" borderId="0" xfId="0" applyNumberFormat="1" applyFont="1" applyAlignment="1" applyProtection="1">
      <alignment horizontal="center" vertical="center"/>
      <protection locked="0"/>
    </xf>
    <xf numFmtId="0" fontId="9" fillId="0" borderId="0" xfId="0" applyFont="1" applyAlignment="1">
      <alignment horizontal="center" vertical="center" wrapText="1"/>
    </xf>
    <xf numFmtId="0" fontId="9" fillId="0" borderId="0" xfId="0" applyFont="1" applyAlignment="1">
      <alignment horizontal="center" vertical="top" wrapText="1"/>
    </xf>
    <xf numFmtId="0" fontId="6" fillId="7" borderId="0" xfId="0" applyFont="1" applyFill="1" applyAlignment="1" applyProtection="1">
      <alignment horizontal="center" vertical="center" wrapText="1"/>
      <protection locked="0"/>
    </xf>
    <xf numFmtId="0" fontId="5" fillId="13" borderId="0" xfId="0" applyFont="1" applyFill="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8"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6" fillId="10" borderId="0" xfId="0" applyFont="1" applyFill="1" applyAlignment="1" applyProtection="1">
      <alignment horizontal="center" vertical="center" wrapText="1"/>
      <protection locked="0"/>
    </xf>
    <xf numFmtId="0" fontId="6" fillId="5" borderId="0" xfId="0" applyFont="1" applyFill="1" applyAlignment="1" applyProtection="1">
      <alignment horizontal="center" vertical="center"/>
      <protection locked="0"/>
    </xf>
    <xf numFmtId="0" fontId="6" fillId="6" borderId="0" xfId="0" applyFont="1" applyFill="1" applyAlignment="1" applyProtection="1">
      <alignment horizontal="center" vertical="center"/>
      <protection locked="0"/>
    </xf>
    <xf numFmtId="0" fontId="6" fillId="11" borderId="0" xfId="0" applyFont="1" applyFill="1" applyAlignment="1" applyProtection="1">
      <alignment horizontal="center" vertical="center"/>
      <protection locked="0"/>
    </xf>
    <xf numFmtId="0" fontId="6" fillId="7"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6" fillId="9" borderId="0" xfId="0" applyFont="1" applyFill="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9" fillId="0" borderId="1" xfId="0" applyFont="1" applyBorder="1" applyAlignment="1" applyProtection="1">
      <alignment horizontal="center" vertical="center" wrapText="1"/>
      <protection locked="0"/>
    </xf>
  </cellXfs>
  <cellStyles count="13">
    <cellStyle name="Hipervínculo" xfId="4" builtinId="8"/>
    <cellStyle name="Millares 2" xfId="6" xr:uid="{00000000-0005-0000-0000-000001000000}"/>
    <cellStyle name="Millares 2 2" xfId="7" xr:uid="{00000000-0005-0000-0000-000002000000}"/>
    <cellStyle name="Millares 2 2 2" xfId="8" xr:uid="{00000000-0005-0000-0000-000003000000}"/>
    <cellStyle name="Millares 2 2 3" xfId="9" xr:uid="{00000000-0005-0000-0000-000004000000}"/>
    <cellStyle name="Millares 2 2 4" xfId="12" xr:uid="{7382D692-AD85-47C5-9A05-D175DFA58DC1}"/>
    <cellStyle name="Millares 2 3" xfId="10" xr:uid="{3DB83C2F-AA7E-4033-8F1D-7C5195090C77}"/>
    <cellStyle name="Normal" xfId="0" builtinId="0"/>
    <cellStyle name="Normal 2" xfId="2" xr:uid="{00000000-0005-0000-0000-000006000000}"/>
    <cellStyle name="Normal 3" xfId="5" xr:uid="{00000000-0005-0000-0000-000007000000}"/>
    <cellStyle name="Normal 4" xfId="3" xr:uid="{00000000-0005-0000-0000-000008000000}"/>
    <cellStyle name="Porcentaje" xfId="1" builtinId="5"/>
    <cellStyle name="Porcentaje 2" xfId="11" xr:uid="{C306FC2B-FCBB-40F8-94A1-F27531A5E734}"/>
  </cellStyles>
  <dxfs count="35">
    <dxf>
      <fill>
        <patternFill>
          <fgColor auto="1"/>
          <bgColor rgb="FFFFFF00"/>
        </patternFill>
      </fill>
    </dxf>
    <dxf>
      <fill>
        <patternFill>
          <fgColor auto="1"/>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3"/>
  <sheetViews>
    <sheetView tabSelected="1" topLeftCell="D1" zoomScale="80" zoomScaleNormal="80" workbookViewId="0">
      <pane xSplit="10" ySplit="1" topLeftCell="Z2" activePane="bottomRight" state="frozen"/>
      <selection pane="bottomRight" activeCell="AG12" sqref="AG12"/>
      <selection pane="bottomLeft" activeCell="D2" sqref="D2"/>
      <selection pane="topRight" activeCell="N1" sqref="N1"/>
    </sheetView>
  </sheetViews>
  <sheetFormatPr defaultColWidth="11.42578125" defaultRowHeight="15" outlineLevelCol="1"/>
  <cols>
    <col min="5" max="5" width="19" customWidth="1"/>
    <col min="25" max="25" width="13.28515625" customWidth="1"/>
    <col min="26" max="26" width="19.7109375" customWidth="1"/>
    <col min="27" max="27" width="9.85546875" customWidth="1"/>
    <col min="28" max="28" width="6.5703125" customWidth="1"/>
    <col min="29" max="29" width="9.5703125" customWidth="1"/>
    <col min="30" max="30" width="8.42578125" customWidth="1"/>
    <col min="31" max="31" width="17.85546875" customWidth="1"/>
    <col min="32" max="32" width="11.85546875" customWidth="1"/>
    <col min="33" max="33" width="11.28515625" customWidth="1"/>
    <col min="34" max="34" width="8.5703125" hidden="1" customWidth="1" outlineLevel="1"/>
    <col min="35" max="35" width="22.42578125" hidden="1" customWidth="1" outlineLevel="1"/>
    <col min="36" max="36" width="10" hidden="1" customWidth="1" outlineLevel="1"/>
    <col min="37" max="37" width="12.28515625" hidden="1" customWidth="1" outlineLevel="1"/>
    <col min="38" max="38" width="7" hidden="1" customWidth="1" outlineLevel="1"/>
    <col min="39" max="39" width="13.42578125" hidden="1" customWidth="1" outlineLevel="1"/>
    <col min="40" max="40" width="17.140625" hidden="1" customWidth="1" outlineLevel="1"/>
    <col min="41" max="41" width="9.85546875" hidden="1" customWidth="1" outlineLevel="1"/>
    <col min="42" max="42" width="9.7109375" hidden="1" customWidth="1" outlineLevel="1"/>
    <col min="43" max="43" width="10.140625" hidden="1" customWidth="1" outlineLevel="1"/>
    <col min="44" max="44" width="14.42578125" hidden="1" customWidth="1" outlineLevel="1"/>
    <col min="45" max="45" width="6.28515625" hidden="1" customWidth="1" outlineLevel="1"/>
    <col min="46" max="46" width="11.5703125" hidden="1" customWidth="1" outlineLevel="1"/>
    <col min="47" max="47" width="9.42578125" hidden="1" customWidth="1" outlineLevel="1"/>
    <col min="48" max="48" width="12.7109375" hidden="1" customWidth="1" outlineLevel="1"/>
    <col min="49" max="49" width="8" hidden="1" customWidth="1" outlineLevel="1"/>
    <col min="50" max="50" width="10.28515625" hidden="1" customWidth="1" outlineLevel="1"/>
    <col min="51" max="51" width="12.28515625" hidden="1" customWidth="1" outlineLevel="1"/>
    <col min="52" max="52" width="0" hidden="1" customWidth="1" outlineLevel="1"/>
    <col min="53" max="53" width="21.28515625" hidden="1" customWidth="1" outlineLevel="1"/>
    <col min="54" max="54" width="19.42578125" hidden="1" customWidth="1" outlineLevel="1"/>
    <col min="55" max="58" width="0" hidden="1" customWidth="1" outlineLevel="1"/>
    <col min="59" max="60" width="17.7109375" hidden="1" customWidth="1" outlineLevel="1"/>
    <col min="61" max="62" width="0" hidden="1" customWidth="1" outlineLevel="1"/>
    <col min="63" max="63" width="11.42578125" collapsed="1"/>
  </cols>
  <sheetData>
    <row r="1" spans="1:65">
      <c r="A1" s="86" t="s">
        <v>0</v>
      </c>
      <c r="B1" s="86"/>
      <c r="C1" s="86"/>
      <c r="D1" s="86"/>
      <c r="E1" s="86"/>
      <c r="F1" s="86"/>
      <c r="G1" s="86"/>
      <c r="H1" s="86"/>
      <c r="I1" s="86"/>
      <c r="J1" s="83" t="s">
        <v>1</v>
      </c>
      <c r="K1" s="83"/>
      <c r="L1" s="83"/>
      <c r="M1" s="83"/>
      <c r="N1" s="83"/>
      <c r="O1" s="83"/>
      <c r="P1" s="83"/>
      <c r="Q1" s="83"/>
      <c r="R1" s="83"/>
      <c r="S1" s="83"/>
      <c r="T1" s="83"/>
      <c r="U1" s="83"/>
      <c r="V1" s="83"/>
      <c r="W1" s="83"/>
      <c r="X1" s="1"/>
      <c r="Y1" s="87" t="s">
        <v>2</v>
      </c>
      <c r="Z1" s="87"/>
      <c r="AA1" s="87"/>
      <c r="AB1" s="87"/>
      <c r="AC1" s="87"/>
      <c r="AD1" s="87"/>
      <c r="AE1" s="87"/>
      <c r="AF1" s="87"/>
      <c r="AG1" s="87"/>
      <c r="AH1" s="79" t="s">
        <v>3</v>
      </c>
      <c r="AI1" s="79"/>
      <c r="AJ1" s="79"/>
      <c r="AK1" s="79"/>
      <c r="AL1" s="79"/>
      <c r="AM1" s="79"/>
      <c r="AN1" s="79"/>
      <c r="AO1" s="79"/>
      <c r="AP1" s="41"/>
      <c r="AQ1" s="80" t="s">
        <v>4</v>
      </c>
      <c r="AR1" s="80"/>
      <c r="AS1" s="80"/>
      <c r="AT1" s="80"/>
      <c r="AU1" s="80"/>
      <c r="AV1" s="80"/>
      <c r="AW1" s="80"/>
      <c r="AX1" s="80"/>
      <c r="AY1" s="42"/>
      <c r="AZ1" s="81" t="s">
        <v>5</v>
      </c>
      <c r="BA1" s="81"/>
      <c r="BB1" s="81"/>
      <c r="BC1" s="81"/>
      <c r="BD1" s="81"/>
      <c r="BE1" s="81"/>
      <c r="BF1" s="81"/>
      <c r="BG1" s="81"/>
      <c r="BH1" s="43"/>
      <c r="BI1" s="82" t="s">
        <v>6</v>
      </c>
      <c r="BJ1" s="82"/>
      <c r="BK1" s="82"/>
      <c r="BL1" s="82"/>
      <c r="BM1" s="82"/>
    </row>
    <row r="2" spans="1:65" ht="15" customHeight="1">
      <c r="A2" s="85" t="s">
        <v>7</v>
      </c>
      <c r="B2" s="85" t="s">
        <v>8</v>
      </c>
      <c r="C2" s="85" t="s">
        <v>9</v>
      </c>
      <c r="D2" s="85" t="s">
        <v>10</v>
      </c>
      <c r="E2" s="85" t="s">
        <v>11</v>
      </c>
      <c r="F2" s="85" t="s">
        <v>12</v>
      </c>
      <c r="G2" s="85" t="s">
        <v>13</v>
      </c>
      <c r="H2" s="85" t="s">
        <v>14</v>
      </c>
      <c r="I2" s="85" t="s">
        <v>15</v>
      </c>
      <c r="J2" s="77" t="s">
        <v>16</v>
      </c>
      <c r="K2" s="83" t="s">
        <v>17</v>
      </c>
      <c r="L2" s="83"/>
      <c r="M2" s="83"/>
      <c r="N2" s="77" t="s">
        <v>18</v>
      </c>
      <c r="O2" s="77" t="s">
        <v>19</v>
      </c>
      <c r="P2" s="77" t="s">
        <v>20</v>
      </c>
      <c r="Q2" s="77" t="s">
        <v>21</v>
      </c>
      <c r="R2" s="77" t="s">
        <v>22</v>
      </c>
      <c r="S2" s="77" t="s">
        <v>23</v>
      </c>
      <c r="T2" s="77" t="s">
        <v>24</v>
      </c>
      <c r="U2" s="77" t="s">
        <v>25</v>
      </c>
      <c r="V2" s="77" t="s">
        <v>26</v>
      </c>
      <c r="W2" s="77" t="s">
        <v>27</v>
      </c>
      <c r="X2" s="3"/>
      <c r="Y2" s="76" t="s">
        <v>28</v>
      </c>
      <c r="Z2" s="76" t="s">
        <v>29</v>
      </c>
      <c r="AA2" s="76" t="s">
        <v>30</v>
      </c>
      <c r="AB2" s="76" t="s">
        <v>31</v>
      </c>
      <c r="AC2" s="76" t="s">
        <v>32</v>
      </c>
      <c r="AD2" s="76" t="s">
        <v>33</v>
      </c>
      <c r="AE2" s="76" t="s">
        <v>34</v>
      </c>
      <c r="AF2" s="76" t="s">
        <v>35</v>
      </c>
      <c r="AG2" s="44"/>
      <c r="AH2" s="84" t="s">
        <v>36</v>
      </c>
      <c r="AI2" s="84" t="s">
        <v>37</v>
      </c>
      <c r="AJ2" s="84" t="s">
        <v>38</v>
      </c>
      <c r="AK2" s="84" t="s">
        <v>39</v>
      </c>
      <c r="AL2" s="84" t="s">
        <v>40</v>
      </c>
      <c r="AM2" s="84" t="s">
        <v>41</v>
      </c>
      <c r="AN2" s="84" t="s">
        <v>42</v>
      </c>
      <c r="AO2" s="84" t="s">
        <v>43</v>
      </c>
      <c r="AP2" s="45"/>
      <c r="AQ2" s="78" t="s">
        <v>44</v>
      </c>
      <c r="AR2" s="78" t="s">
        <v>45</v>
      </c>
      <c r="AS2" s="78" t="s">
        <v>46</v>
      </c>
      <c r="AT2" s="78" t="s">
        <v>47</v>
      </c>
      <c r="AU2" s="78" t="s">
        <v>48</v>
      </c>
      <c r="AV2" s="78" t="s">
        <v>49</v>
      </c>
      <c r="AW2" s="78" t="s">
        <v>50</v>
      </c>
      <c r="AX2" s="78" t="s">
        <v>51</v>
      </c>
      <c r="AY2" s="46"/>
      <c r="AZ2" s="75" t="s">
        <v>44</v>
      </c>
      <c r="BA2" s="47"/>
      <c r="BB2" s="75" t="s">
        <v>45</v>
      </c>
      <c r="BC2" s="75" t="s">
        <v>46</v>
      </c>
      <c r="BD2" s="75" t="s">
        <v>47</v>
      </c>
      <c r="BE2" s="75" t="s">
        <v>52</v>
      </c>
      <c r="BF2" s="75" t="s">
        <v>49</v>
      </c>
      <c r="BG2" s="75" t="s">
        <v>50</v>
      </c>
      <c r="BH2" s="75" t="s">
        <v>53</v>
      </c>
      <c r="BI2" s="73" t="s">
        <v>54</v>
      </c>
      <c r="BJ2" s="73" t="s">
        <v>55</v>
      </c>
      <c r="BK2" s="73" t="s">
        <v>56</v>
      </c>
      <c r="BL2" s="73" t="s">
        <v>57</v>
      </c>
      <c r="BM2" s="74" t="s">
        <v>58</v>
      </c>
    </row>
    <row r="3" spans="1:65" ht="27.75" customHeight="1">
      <c r="A3" s="85"/>
      <c r="B3" s="85"/>
      <c r="C3" s="85"/>
      <c r="D3" s="85"/>
      <c r="E3" s="85"/>
      <c r="F3" s="85"/>
      <c r="G3" s="85"/>
      <c r="H3" s="85"/>
      <c r="I3" s="85"/>
      <c r="J3" s="77"/>
      <c r="K3" s="3" t="s">
        <v>59</v>
      </c>
      <c r="L3" s="3" t="s">
        <v>60</v>
      </c>
      <c r="M3" s="3" t="s">
        <v>61</v>
      </c>
      <c r="N3" s="77"/>
      <c r="O3" s="77"/>
      <c r="P3" s="77"/>
      <c r="Q3" s="77"/>
      <c r="R3" s="77"/>
      <c r="S3" s="77"/>
      <c r="T3" s="77"/>
      <c r="U3" s="77"/>
      <c r="V3" s="77"/>
      <c r="W3" s="77"/>
      <c r="X3" s="3" t="s">
        <v>62</v>
      </c>
      <c r="Y3" s="76"/>
      <c r="Z3" s="76"/>
      <c r="AA3" s="76"/>
      <c r="AB3" s="76"/>
      <c r="AC3" s="76"/>
      <c r="AD3" s="76"/>
      <c r="AE3" s="76"/>
      <c r="AF3" s="76"/>
      <c r="AG3" s="44" t="s">
        <v>54</v>
      </c>
      <c r="AH3" s="84"/>
      <c r="AI3" s="84"/>
      <c r="AJ3" s="84"/>
      <c r="AK3" s="84"/>
      <c r="AL3" s="84"/>
      <c r="AM3" s="84"/>
      <c r="AN3" s="84"/>
      <c r="AO3" s="84"/>
      <c r="AP3" s="45" t="s">
        <v>54</v>
      </c>
      <c r="AQ3" s="78"/>
      <c r="AR3" s="78"/>
      <c r="AS3" s="78"/>
      <c r="AT3" s="78"/>
      <c r="AU3" s="78"/>
      <c r="AV3" s="78"/>
      <c r="AW3" s="78"/>
      <c r="AX3" s="78"/>
      <c r="AY3" s="46" t="s">
        <v>54</v>
      </c>
      <c r="AZ3" s="75"/>
      <c r="BA3" s="47" t="s">
        <v>63</v>
      </c>
      <c r="BB3" s="75"/>
      <c r="BC3" s="75"/>
      <c r="BD3" s="75"/>
      <c r="BE3" s="75"/>
      <c r="BF3" s="75"/>
      <c r="BG3" s="75"/>
      <c r="BH3" s="75"/>
      <c r="BI3" s="73"/>
      <c r="BJ3" s="73"/>
      <c r="BK3" s="73"/>
      <c r="BL3" s="73"/>
      <c r="BM3" s="74"/>
    </row>
    <row r="4" spans="1:65" ht="25.5" customHeight="1">
      <c r="A4" s="4" t="s">
        <v>64</v>
      </c>
      <c r="B4" s="4" t="s">
        <v>65</v>
      </c>
      <c r="C4" s="4" t="s">
        <v>66</v>
      </c>
      <c r="D4" s="4" t="s">
        <v>67</v>
      </c>
      <c r="E4" s="4" t="s">
        <v>68</v>
      </c>
      <c r="F4" s="4" t="s">
        <v>65</v>
      </c>
      <c r="G4" s="4" t="s">
        <v>69</v>
      </c>
      <c r="H4" s="4" t="s">
        <v>66</v>
      </c>
      <c r="I4" s="4" t="s">
        <v>70</v>
      </c>
      <c r="J4" s="5" t="s">
        <v>71</v>
      </c>
      <c r="K4" s="5" t="s">
        <v>72</v>
      </c>
      <c r="L4" s="5"/>
      <c r="M4" s="5" t="s">
        <v>73</v>
      </c>
      <c r="N4" s="5" t="s">
        <v>66</v>
      </c>
      <c r="O4" s="5" t="s">
        <v>74</v>
      </c>
      <c r="P4" s="5" t="s">
        <v>66</v>
      </c>
      <c r="Q4" s="5" t="s">
        <v>74</v>
      </c>
      <c r="R4" s="5" t="s">
        <v>75</v>
      </c>
      <c r="S4" s="5" t="s">
        <v>76</v>
      </c>
      <c r="T4" s="5" t="s">
        <v>66</v>
      </c>
      <c r="U4" s="5" t="s">
        <v>77</v>
      </c>
      <c r="V4" s="5" t="s">
        <v>65</v>
      </c>
      <c r="W4" s="5" t="s">
        <v>65</v>
      </c>
      <c r="X4" s="5" t="s">
        <v>65</v>
      </c>
      <c r="Y4" s="48" t="s">
        <v>65</v>
      </c>
      <c r="Z4" s="48" t="s">
        <v>78</v>
      </c>
      <c r="AA4" s="48" t="s">
        <v>79</v>
      </c>
      <c r="AB4" s="48" t="s">
        <v>80</v>
      </c>
      <c r="AC4" s="48" t="s">
        <v>80</v>
      </c>
      <c r="AD4" s="48" t="s">
        <v>74</v>
      </c>
      <c r="AE4" s="48" t="s">
        <v>81</v>
      </c>
      <c r="AF4" s="48" t="s">
        <v>66</v>
      </c>
      <c r="AG4" s="48" t="s">
        <v>82</v>
      </c>
      <c r="AH4" s="49" t="s">
        <v>65</v>
      </c>
      <c r="AI4" s="49" t="s">
        <v>78</v>
      </c>
      <c r="AJ4" s="49" t="s">
        <v>79</v>
      </c>
      <c r="AK4" s="49" t="s">
        <v>80</v>
      </c>
      <c r="AL4" s="49" t="s">
        <v>80</v>
      </c>
      <c r="AM4" s="49" t="s">
        <v>74</v>
      </c>
      <c r="AN4" s="49" t="s">
        <v>81</v>
      </c>
      <c r="AO4" s="49" t="s">
        <v>66</v>
      </c>
      <c r="AP4" s="49"/>
      <c r="AQ4" s="50" t="s">
        <v>65</v>
      </c>
      <c r="AR4" s="50" t="s">
        <v>78</v>
      </c>
      <c r="AS4" s="50" t="s">
        <v>79</v>
      </c>
      <c r="AT4" s="50" t="s">
        <v>80</v>
      </c>
      <c r="AU4" s="50" t="s">
        <v>80</v>
      </c>
      <c r="AV4" s="50" t="s">
        <v>74</v>
      </c>
      <c r="AW4" s="50" t="s">
        <v>81</v>
      </c>
      <c r="AX4" s="50" t="s">
        <v>66</v>
      </c>
      <c r="AY4" s="50"/>
      <c r="AZ4" s="51" t="s">
        <v>65</v>
      </c>
      <c r="BA4" s="51"/>
      <c r="BB4" s="51" t="s">
        <v>78</v>
      </c>
      <c r="BC4" s="51" t="s">
        <v>79</v>
      </c>
      <c r="BD4" s="51" t="s">
        <v>80</v>
      </c>
      <c r="BE4" s="51" t="s">
        <v>80</v>
      </c>
      <c r="BF4" s="51" t="s">
        <v>74</v>
      </c>
      <c r="BG4" s="51" t="s">
        <v>81</v>
      </c>
      <c r="BH4" s="51"/>
      <c r="BI4" s="52" t="s">
        <v>82</v>
      </c>
      <c r="BJ4" s="52"/>
      <c r="BK4" s="52" t="s">
        <v>82</v>
      </c>
      <c r="BL4" s="52" t="s">
        <v>66</v>
      </c>
      <c r="BM4" s="74"/>
    </row>
    <row r="5" spans="1:65" s="2" customFormat="1" ht="35.1" customHeight="1">
      <c r="A5" s="6"/>
      <c r="B5" s="6"/>
      <c r="C5" s="7" t="s">
        <v>83</v>
      </c>
      <c r="D5" s="21" t="s">
        <v>84</v>
      </c>
      <c r="E5" s="88" t="s">
        <v>85</v>
      </c>
      <c r="F5" s="12"/>
      <c r="G5" s="12">
        <v>6</v>
      </c>
      <c r="H5" s="54" t="s">
        <v>86</v>
      </c>
      <c r="I5" s="55" t="s">
        <v>87</v>
      </c>
      <c r="J5" s="55" t="s">
        <v>88</v>
      </c>
      <c r="K5" s="56" t="s">
        <v>89</v>
      </c>
      <c r="L5" s="56" t="s">
        <v>90</v>
      </c>
      <c r="M5" s="57">
        <v>1</v>
      </c>
      <c r="N5" s="21" t="s">
        <v>91</v>
      </c>
      <c r="O5" s="21" t="str">
        <f>IF(H5="","",VLOOKUP(H5,'[1]Procedimientos Publicar'!$C$6:$E$85,3,FALSE))</f>
        <v>SECRETARIA GENERAL</v>
      </c>
      <c r="P5" s="21" t="s">
        <v>92</v>
      </c>
      <c r="Q5" s="12"/>
      <c r="R5" s="12"/>
      <c r="S5" s="56"/>
      <c r="T5" s="58">
        <v>1</v>
      </c>
      <c r="U5" s="12"/>
      <c r="V5" s="59">
        <v>43831</v>
      </c>
      <c r="W5" s="59">
        <v>44196</v>
      </c>
      <c r="X5" s="60">
        <v>44620</v>
      </c>
      <c r="Y5" s="70">
        <v>44677</v>
      </c>
      <c r="Z5" s="19" t="s">
        <v>93</v>
      </c>
      <c r="AA5" s="22">
        <v>0.56000000000000005</v>
      </c>
      <c r="AB5" s="25">
        <f>(IF(AA5="","",IF(OR($M5=0,$M5="",$Y5=""),"",AA5/$M5)))</f>
        <v>0.56000000000000005</v>
      </c>
      <c r="AC5" s="30">
        <f>(IF(OR($T5="",AB5=""),"",IF(OR($T5=0,AB5=0),0,IF((AB5*100%)/$T5&gt;100%,100%,(AB5*100%)/$T5))))</f>
        <v>0.56000000000000005</v>
      </c>
      <c r="AD5" s="27" t="str">
        <f t="shared" ref="AD5" si="0">IF(AA5="","",IF(AC5&lt;100%, IF(AC5&lt;25%, "ALERTA","EN TERMINO"), IF(AC5=100%, "OK", "EN TERMINO")))</f>
        <v>EN TERMINO</v>
      </c>
      <c r="AE5" s="72" t="s">
        <v>94</v>
      </c>
      <c r="AF5" s="22" t="s">
        <v>95</v>
      </c>
      <c r="AG5" s="28" t="str">
        <f>IF(AC5=100%,IF(AC5&gt;0.1%,"CUMPLIDA","PENDIENTE"),IF(AC5&lt;50%,"INCUMPLIDA","PENDIENTE"))</f>
        <v>PENDIENTE</v>
      </c>
      <c r="AH5" s="23"/>
      <c r="AI5" s="24"/>
      <c r="AJ5" s="22"/>
      <c r="AK5" s="25" t="str">
        <f>IF(AJ5="","",IF(OR($M5=0,$M5="",AH5=""),"",AJ5/$M5))</f>
        <v/>
      </c>
      <c r="AL5" s="26" t="str">
        <f>(IF(OR($T5="",AK5=""),"",IF(OR($T5=0,AK5=0),0,IF((AK5*100%)/$T5&gt;100%,100%,(AK5*100%)/$T5))))</f>
        <v/>
      </c>
      <c r="AM5" s="27" t="str">
        <f t="shared" ref="AM5" si="1">IF(AJ5="","",IF(AL5&lt;100%, IF(AL5&lt;50%, "ALERTA","EN TERMINO"), IF(AL5=100%, "OK", "EN TERMINO")))</f>
        <v/>
      </c>
      <c r="AN5" s="33"/>
      <c r="AO5" s="18"/>
      <c r="AP5" s="28" t="str">
        <f>IF(AL5=100%,IF(AL5&gt;50%,"CUMPLIDA","PENDIENTE"),IF(AL5&lt;50%,"ATENCIÓN","PENDIENTE"))</f>
        <v>PENDIENTE</v>
      </c>
      <c r="AQ5" s="29"/>
      <c r="AT5" s="25" t="str">
        <f>IF(AS5="","",IF(OR($M5=0,$M5="",AQ5=""),"",AS5/$M5))</f>
        <v/>
      </c>
      <c r="AU5" s="26" t="str">
        <f>(IF(OR($T5="",AT5=""),"",IF(OR($T5=0,AT5=0),0,IF((AT5*100%)/$T5&gt;100%,100%,(AT5*100%)/$T5))))</f>
        <v/>
      </c>
      <c r="AV5" s="27" t="str">
        <f t="shared" ref="AV5:AV6" si="2">IF(AS5="","",IF(AU5&lt;100%, IF(AU5&lt;50%, "ALERTA","EN TERMINO"), IF(AU5=100%, "OK", "EN TERMINO")))</f>
        <v/>
      </c>
      <c r="AY5" s="28" t="str">
        <f>IF(AU5=100%,IF(AU5&gt;50%,"CUMPLIDA","PENDIENTE"),IF(AU5&lt;50%,"INCUMPLIDA","PENDIENTE"))</f>
        <v>PENDIENTE</v>
      </c>
      <c r="AZ5" s="15"/>
      <c r="BA5" s="20"/>
      <c r="BB5" s="20"/>
      <c r="BC5" s="18"/>
      <c r="BD5" s="25" t="str">
        <f>(IF(BC5="","",IF(OR($M5=0,$M5="",BA5=""),"",BC5/$M5)))</f>
        <v/>
      </c>
      <c r="BE5" s="30" t="str">
        <f>(IF(OR($T5="",BD5=""),"",IF(OR($T5=0,BD5=0),0,IF((BD5*100%)/$T5&gt;100%,100%,(BD5*100%)/$T5))))</f>
        <v/>
      </c>
      <c r="BF5" s="27" t="str">
        <f>IF(BC5="","",IF(BE5&lt;100%, IF(BE5&lt;100%, "ALERTA","EN TERMINO"), IF(BE5=100%, "OK", "EN TERMINO")))</f>
        <v/>
      </c>
      <c r="BG5" s="18"/>
      <c r="BH5" s="18"/>
      <c r="BI5" s="28" t="str">
        <f t="shared" ref="BI5:BI6" si="3">IF(BE5=100%,IF(BE5&gt;25%,"CUMPLIDA","PENDIENTE"),IF(BE5&lt;25%,"INCUMPLIDA","PENDIENTE"))</f>
        <v>PENDIENTE</v>
      </c>
      <c r="BK5" s="22" t="str">
        <f>IF(AG5="CUMPLIDA","CERRADO","ABIERTO")</f>
        <v>ABIERTO</v>
      </c>
    </row>
    <row r="6" spans="1:65" s="2" customFormat="1" ht="35.1" customHeight="1">
      <c r="A6" s="6"/>
      <c r="B6" s="6"/>
      <c r="C6" s="7" t="s">
        <v>83</v>
      </c>
      <c r="D6" s="21" t="s">
        <v>84</v>
      </c>
      <c r="E6" s="88"/>
      <c r="F6" s="12"/>
      <c r="G6" s="12">
        <v>7</v>
      </c>
      <c r="H6" s="54" t="s">
        <v>86</v>
      </c>
      <c r="I6" s="55" t="s">
        <v>96</v>
      </c>
      <c r="J6" s="56" t="s">
        <v>97</v>
      </c>
      <c r="K6" s="56" t="s">
        <v>98</v>
      </c>
      <c r="L6" s="56" t="s">
        <v>99</v>
      </c>
      <c r="M6" s="57">
        <v>1</v>
      </c>
      <c r="N6" s="21" t="s">
        <v>91</v>
      </c>
      <c r="O6" s="21" t="str">
        <f>IF(H6="","",VLOOKUP(H6,'[1]Procedimientos Publicar'!$C$6:$E$85,3,FALSE))</f>
        <v>SECRETARIA GENERAL</v>
      </c>
      <c r="P6" s="21" t="s">
        <v>92</v>
      </c>
      <c r="Q6" s="12"/>
      <c r="R6" s="12"/>
      <c r="S6" s="56"/>
      <c r="T6" s="58">
        <v>1</v>
      </c>
      <c r="U6" s="12"/>
      <c r="V6" s="60">
        <v>44743</v>
      </c>
      <c r="W6" s="59">
        <v>44012</v>
      </c>
      <c r="X6" s="61">
        <v>45657</v>
      </c>
      <c r="Y6" s="70">
        <v>44677</v>
      </c>
      <c r="Z6" s="71" t="s">
        <v>100</v>
      </c>
      <c r="AA6" s="16">
        <v>0</v>
      </c>
      <c r="AB6" s="25">
        <f t="shared" ref="AB6:AB13" si="4">(IF(AA6="","",IF(OR($M6=0,$M6="",$Y6=""),"",AA6/$M6)))</f>
        <v>0</v>
      </c>
      <c r="AC6" s="30">
        <f t="shared" ref="AC6:AC13" si="5">(IF(OR($T6="",AB6=""),"",IF(OR($T6=0,AB6=0),0,IF((AB6*100%)/$T6&gt;100%,100%,(AB6*100%)/$T6))))</f>
        <v>0</v>
      </c>
      <c r="AD6" s="27" t="str">
        <f t="shared" ref="AD6:AD13" si="6">IF(AA6="","",IF(AC6&lt;100%, IF(AC6&lt;25%, "ALERTA","EN TERMINO"), IF(AC6=100%, "OK", "EN TERMINO")))</f>
        <v>ALERTA</v>
      </c>
      <c r="AE6" s="72" t="s">
        <v>101</v>
      </c>
      <c r="AF6" s="22" t="s">
        <v>95</v>
      </c>
      <c r="AG6" s="28" t="str">
        <f>IF(AC6=100%,IF(AC6&gt;0.1%,"CUMPLIDA","PENDIENTE"),IF(AC6&lt;100%,"ATENCIÓN","PENDIENTE"))</f>
        <v>ATENCIÓN</v>
      </c>
      <c r="AH6" s="23"/>
      <c r="AI6" s="31"/>
      <c r="AJ6" s="22"/>
      <c r="AK6" s="25"/>
      <c r="AL6" s="26"/>
      <c r="AM6" s="27"/>
      <c r="AN6" s="34"/>
      <c r="AO6" s="18"/>
      <c r="AP6" s="35"/>
      <c r="AQ6" s="29"/>
      <c r="AT6" s="25" t="str">
        <f t="shared" ref="AT6" si="7">IF(AS6="","",IF(OR($M6=0,$M6="",AQ6=""),"",AS6/$M6))</f>
        <v/>
      </c>
      <c r="AU6" s="26" t="str">
        <f t="shared" ref="AU6" si="8">(IF(OR($T6="",AT6=""),"",IF(OR($T6=0,AT6=0),0,IF((AT6*100%)/$T6&gt;100%,100%,(AT6*100%)/$T6))))</f>
        <v/>
      </c>
      <c r="AV6" s="27" t="str">
        <f t="shared" si="2"/>
        <v/>
      </c>
      <c r="AW6" s="36"/>
      <c r="AY6" s="28" t="str">
        <f t="shared" ref="AY6" si="9">IF(AU6=100%,IF(AU6&gt;50%,"CUMPLIDA","PENDIENTE"),IF(AU6&lt;50%,"INCUMPLIDA","PENDIENTE"))</f>
        <v>PENDIENTE</v>
      </c>
      <c r="AZ6" s="15"/>
      <c r="BA6" s="20"/>
      <c r="BB6" s="20"/>
      <c r="BD6" s="25" t="str">
        <f>(IF(BC6="","",IF(OR($M6=0,$M6="",BA6=""),"",BC6/$M6)))</f>
        <v/>
      </c>
      <c r="BE6" s="30" t="str">
        <f>(IF(OR($T6="",BD6=""),"",IF(OR($T6=0,BD6=0),0,IF((BD6*100%)/$T6&gt;100%,100%,(BD6*100%)/$T6))))</f>
        <v/>
      </c>
      <c r="BF6" s="27" t="str">
        <f>IF(BC6="","",IF(BE6&lt;100%, IF(BE6&lt;100%, "ALERTA","EN TERMINO"), IF(BE6=100%, "OK", "EN TERMINO")))</f>
        <v/>
      </c>
      <c r="BG6" s="36"/>
      <c r="BH6" s="37"/>
      <c r="BI6" s="28" t="str">
        <f t="shared" si="3"/>
        <v>PENDIENTE</v>
      </c>
      <c r="BK6" s="22" t="str">
        <f t="shared" ref="BK6:BK13" si="10">IF(AG6="CUMPLIDA","CERRADO","ABIERTO")</f>
        <v>ABIERTO</v>
      </c>
    </row>
    <row r="7" spans="1:65" s="2" customFormat="1" ht="35.1" customHeight="1">
      <c r="A7" s="6"/>
      <c r="B7" s="6"/>
      <c r="C7" s="7" t="s">
        <v>83</v>
      </c>
      <c r="D7" s="21" t="s">
        <v>84</v>
      </c>
      <c r="E7" s="88"/>
      <c r="F7" s="12"/>
      <c r="G7" s="12">
        <v>10</v>
      </c>
      <c r="H7" s="54" t="s">
        <v>86</v>
      </c>
      <c r="I7" s="62" t="s">
        <v>102</v>
      </c>
      <c r="J7" s="63"/>
      <c r="K7" s="56"/>
      <c r="L7" s="56"/>
      <c r="M7" s="57">
        <v>1</v>
      </c>
      <c r="N7" s="21" t="s">
        <v>91</v>
      </c>
      <c r="O7" s="21" t="str">
        <f>IF(H7="","",VLOOKUP(H7,'[1]Procedimientos Publicar'!$C$6:$E$85,3,FALSE))</f>
        <v>SECRETARIA GENERAL</v>
      </c>
      <c r="P7" s="21" t="s">
        <v>92</v>
      </c>
      <c r="Q7" s="12"/>
      <c r="R7" s="12"/>
      <c r="S7" s="56"/>
      <c r="T7" s="58">
        <v>1</v>
      </c>
      <c r="U7" s="12"/>
      <c r="V7" s="60">
        <v>45658</v>
      </c>
      <c r="W7" s="59"/>
      <c r="X7" s="60">
        <v>45868</v>
      </c>
      <c r="Y7" s="70">
        <v>44677</v>
      </c>
      <c r="Z7" s="19" t="s">
        <v>100</v>
      </c>
      <c r="AA7" s="22">
        <v>0</v>
      </c>
      <c r="AB7" s="25">
        <f t="shared" si="4"/>
        <v>0</v>
      </c>
      <c r="AC7" s="30">
        <f t="shared" si="5"/>
        <v>0</v>
      </c>
      <c r="AD7" s="27" t="str">
        <f t="shared" si="6"/>
        <v>ALERTA</v>
      </c>
      <c r="AE7" s="72" t="s">
        <v>103</v>
      </c>
      <c r="AF7" s="22" t="s">
        <v>95</v>
      </c>
      <c r="AG7" s="28" t="str">
        <f t="shared" ref="AG7:AG10" si="11">IF(AC7=100%,IF(AC7&gt;0.1%,"CUMPLIDA","PENDIENTE"),IF(AC7&lt;100%,"ATENCIÓN","PENDIENTE"))</f>
        <v>ATENCIÓN</v>
      </c>
      <c r="AH7" s="23"/>
      <c r="AI7" s="24"/>
      <c r="AJ7" s="22"/>
      <c r="AK7" s="25"/>
      <c r="AL7" s="17"/>
      <c r="AM7" s="22"/>
      <c r="AN7" s="38"/>
      <c r="AO7" s="22"/>
      <c r="AP7" s="35"/>
      <c r="AQ7" s="13"/>
      <c r="AR7" s="39"/>
      <c r="AS7" s="40"/>
      <c r="AT7" s="10"/>
      <c r="AU7" s="14"/>
      <c r="AV7" s="22"/>
      <c r="AW7" s="18"/>
      <c r="AX7" s="22"/>
      <c r="AY7" s="35"/>
      <c r="AZ7" s="13"/>
      <c r="BA7" s="13"/>
      <c r="BB7" s="18"/>
      <c r="BC7" s="18"/>
      <c r="BD7" s="25"/>
      <c r="BE7" s="30"/>
      <c r="BF7" s="22"/>
      <c r="BG7" s="18"/>
      <c r="BH7" s="18"/>
      <c r="BI7" s="35"/>
      <c r="BJ7" s="22"/>
      <c r="BK7" s="22" t="str">
        <f t="shared" si="10"/>
        <v>ABIERTO</v>
      </c>
      <c r="BL7"/>
      <c r="BM7"/>
    </row>
    <row r="8" spans="1:65" s="2" customFormat="1" ht="35.1" customHeight="1">
      <c r="A8" s="6"/>
      <c r="B8" s="6"/>
      <c r="C8" s="7" t="s">
        <v>83</v>
      </c>
      <c r="D8" s="21" t="s">
        <v>84</v>
      </c>
      <c r="E8" s="88"/>
      <c r="F8" s="12"/>
      <c r="G8" s="12">
        <v>11</v>
      </c>
      <c r="H8" s="54" t="s">
        <v>86</v>
      </c>
      <c r="I8" s="62" t="s">
        <v>104</v>
      </c>
      <c r="J8" s="63"/>
      <c r="K8" s="56"/>
      <c r="L8" s="56"/>
      <c r="M8" s="57">
        <v>1</v>
      </c>
      <c r="N8" s="21" t="s">
        <v>91</v>
      </c>
      <c r="O8" s="21" t="str">
        <f>IF(H8="","",VLOOKUP(H8,'[1]Procedimientos Publicar'!$C$6:$E$85,3,FALSE))</f>
        <v>SECRETARIA GENERAL</v>
      </c>
      <c r="P8" s="21" t="s">
        <v>92</v>
      </c>
      <c r="Q8" s="12"/>
      <c r="R8" s="12"/>
      <c r="S8" s="56"/>
      <c r="T8" s="58">
        <v>1</v>
      </c>
      <c r="U8" s="12"/>
      <c r="V8" s="60">
        <v>45870</v>
      </c>
      <c r="W8" s="59"/>
      <c r="X8" s="61">
        <v>45899</v>
      </c>
      <c r="Y8" s="70">
        <v>44677</v>
      </c>
      <c r="Z8" s="19" t="s">
        <v>100</v>
      </c>
      <c r="AA8" s="22">
        <v>0</v>
      </c>
      <c r="AB8" s="25">
        <f t="shared" si="4"/>
        <v>0</v>
      </c>
      <c r="AC8" s="30">
        <f t="shared" si="5"/>
        <v>0</v>
      </c>
      <c r="AD8" s="27" t="str">
        <f t="shared" si="6"/>
        <v>ALERTA</v>
      </c>
      <c r="AE8" s="72" t="s">
        <v>105</v>
      </c>
      <c r="AF8" s="22" t="s">
        <v>95</v>
      </c>
      <c r="AG8" s="28" t="str">
        <f t="shared" si="11"/>
        <v>ATENCIÓN</v>
      </c>
      <c r="AH8" s="23"/>
      <c r="AI8" s="24"/>
      <c r="AJ8" s="22"/>
      <c r="AK8" s="25"/>
      <c r="AL8" s="17"/>
      <c r="AM8" s="22"/>
      <c r="AN8" s="38"/>
      <c r="AO8" s="22"/>
      <c r="AP8" s="35"/>
      <c r="AQ8" s="13"/>
      <c r="AR8" s="39"/>
      <c r="AS8" s="40"/>
      <c r="AT8" s="10"/>
      <c r="AU8" s="14"/>
      <c r="AV8" s="22"/>
      <c r="AW8" s="18"/>
      <c r="AX8" s="22"/>
      <c r="AY8" s="35"/>
      <c r="AZ8" s="13"/>
      <c r="BA8" s="13"/>
      <c r="BB8" s="18"/>
      <c r="BC8" s="18"/>
      <c r="BD8" s="25"/>
      <c r="BE8" s="30"/>
      <c r="BF8" s="22"/>
      <c r="BG8" s="18"/>
      <c r="BH8" s="18"/>
      <c r="BI8" s="35"/>
      <c r="BJ8" s="22"/>
      <c r="BK8" s="22" t="str">
        <f t="shared" si="10"/>
        <v>ABIERTO</v>
      </c>
      <c r="BL8"/>
      <c r="BM8"/>
    </row>
    <row r="9" spans="1:65" s="2" customFormat="1" ht="35.1" customHeight="1">
      <c r="A9" s="9"/>
      <c r="B9" s="9"/>
      <c r="C9" s="11" t="s">
        <v>83</v>
      </c>
      <c r="D9" s="21" t="s">
        <v>84</v>
      </c>
      <c r="E9" s="89" t="s">
        <v>106</v>
      </c>
      <c r="F9" s="64">
        <v>44130</v>
      </c>
      <c r="G9" s="12">
        <v>2</v>
      </c>
      <c r="H9" s="54" t="s">
        <v>86</v>
      </c>
      <c r="I9" s="65" t="s">
        <v>107</v>
      </c>
      <c r="J9" s="21" t="s">
        <v>108</v>
      </c>
      <c r="K9" s="21" t="s">
        <v>109</v>
      </c>
      <c r="L9" s="21" t="s">
        <v>110</v>
      </c>
      <c r="M9" s="57">
        <v>1</v>
      </c>
      <c r="N9" s="21" t="s">
        <v>91</v>
      </c>
      <c r="O9" s="21" t="str">
        <f>IF(H9="","",VLOOKUP(H9,'[1]Procedimientos Publicar'!$C$6:$E$85,3,FALSE))</f>
        <v>SECRETARIA GENERAL</v>
      </c>
      <c r="P9" s="66" t="s">
        <v>92</v>
      </c>
      <c r="Q9" s="32"/>
      <c r="R9" s="32"/>
      <c r="S9" s="32"/>
      <c r="T9" s="58">
        <v>1</v>
      </c>
      <c r="U9" s="12"/>
      <c r="V9" s="59">
        <v>44235</v>
      </c>
      <c r="W9" s="69">
        <v>44600</v>
      </c>
      <c r="X9" s="67"/>
      <c r="Y9" s="70">
        <v>44677</v>
      </c>
      <c r="Z9" s="71" t="s">
        <v>111</v>
      </c>
      <c r="AA9" s="16">
        <v>0.5</v>
      </c>
      <c r="AB9" s="25">
        <f t="shared" si="4"/>
        <v>0.5</v>
      </c>
      <c r="AC9" s="30">
        <f t="shared" si="5"/>
        <v>0.5</v>
      </c>
      <c r="AD9" s="27" t="str">
        <f t="shared" si="6"/>
        <v>EN TERMINO</v>
      </c>
      <c r="AE9" s="72" t="s">
        <v>112</v>
      </c>
      <c r="AF9" s="22" t="s">
        <v>95</v>
      </c>
      <c r="AG9" s="28" t="str">
        <f>IF(AC9=100%,IF(AC9&gt;0.1%,"CUMPLIDA","PENDIENTE"),IF(AC9&lt;50%,"INCUMPLIDA","PENDIENTE"))</f>
        <v>PENDIENTE</v>
      </c>
      <c r="AH9" s="23"/>
      <c r="AI9" s="31"/>
      <c r="AJ9" s="22"/>
      <c r="AK9" s="25"/>
      <c r="AL9" s="17"/>
      <c r="AM9" s="22"/>
      <c r="AN9" s="34"/>
      <c r="AO9" s="18"/>
      <c r="AP9" s="35"/>
      <c r="AQ9" s="13"/>
      <c r="AR9" s="39"/>
      <c r="AS9" s="40"/>
      <c r="AT9" s="10"/>
      <c r="AU9" s="14"/>
      <c r="AV9" s="22"/>
      <c r="AW9" s="18"/>
      <c r="AX9" s="22"/>
      <c r="AY9" s="35"/>
      <c r="AZ9" s="13"/>
      <c r="BA9" s="13"/>
      <c r="BB9" s="18"/>
      <c r="BC9" s="18"/>
      <c r="BD9" s="25"/>
      <c r="BE9" s="30"/>
      <c r="BF9" s="22"/>
      <c r="BG9" s="18"/>
      <c r="BH9" s="18"/>
      <c r="BI9" s="35"/>
      <c r="BJ9" s="22"/>
      <c r="BK9" s="22" t="str">
        <f t="shared" si="10"/>
        <v>ABIERTO</v>
      </c>
      <c r="BL9"/>
      <c r="BM9"/>
    </row>
    <row r="10" spans="1:65" s="2" customFormat="1" ht="35.1" customHeight="1">
      <c r="A10" s="9"/>
      <c r="B10" s="9"/>
      <c r="C10" s="11" t="s">
        <v>83</v>
      </c>
      <c r="D10" s="21" t="s">
        <v>84</v>
      </c>
      <c r="E10" s="90"/>
      <c r="F10" s="64">
        <v>44130</v>
      </c>
      <c r="G10" s="12">
        <v>6</v>
      </c>
      <c r="H10" s="54" t="s">
        <v>86</v>
      </c>
      <c r="I10" s="68" t="s">
        <v>113</v>
      </c>
      <c r="J10" s="21" t="s">
        <v>114</v>
      </c>
      <c r="K10" s="21" t="s">
        <v>115</v>
      </c>
      <c r="L10" s="21" t="s">
        <v>116</v>
      </c>
      <c r="M10" s="57">
        <v>1</v>
      </c>
      <c r="N10" s="21" t="s">
        <v>91</v>
      </c>
      <c r="O10" s="21" t="str">
        <f>IF(H10="","",VLOOKUP(H10,'[1]Procedimientos Publicar'!$C$6:$E$85,3,FALSE))</f>
        <v>SECRETARIA GENERAL</v>
      </c>
      <c r="P10" s="21" t="s">
        <v>92</v>
      </c>
      <c r="Q10" s="32"/>
      <c r="R10" s="32"/>
      <c r="S10" s="32"/>
      <c r="T10" s="58">
        <v>1</v>
      </c>
      <c r="U10" s="12"/>
      <c r="V10" s="59">
        <v>44235</v>
      </c>
      <c r="W10" s="69">
        <v>44600</v>
      </c>
      <c r="X10" s="67"/>
      <c r="Y10" s="70">
        <v>44677</v>
      </c>
      <c r="Z10" s="71" t="s">
        <v>117</v>
      </c>
      <c r="AA10" s="22">
        <v>0.3</v>
      </c>
      <c r="AB10" s="25">
        <f t="shared" si="4"/>
        <v>0.3</v>
      </c>
      <c r="AC10" s="30">
        <f t="shared" si="5"/>
        <v>0.3</v>
      </c>
      <c r="AD10" s="27" t="str">
        <f t="shared" si="6"/>
        <v>EN TERMINO</v>
      </c>
      <c r="AE10" s="72" t="s">
        <v>118</v>
      </c>
      <c r="AF10" s="22" t="s">
        <v>95</v>
      </c>
      <c r="AG10" s="28" t="str">
        <f t="shared" si="11"/>
        <v>ATENCIÓN</v>
      </c>
      <c r="AH10"/>
      <c r="AI10"/>
      <c r="AJ10"/>
      <c r="AK10"/>
      <c r="AL10"/>
      <c r="AM10"/>
      <c r="AN10"/>
      <c r="AO10"/>
      <c r="AP10"/>
      <c r="AQ10"/>
      <c r="AR10"/>
      <c r="AS10"/>
      <c r="AT10"/>
      <c r="AU10"/>
      <c r="AV10"/>
      <c r="AW10"/>
      <c r="AX10"/>
      <c r="AY10"/>
      <c r="AZ10"/>
      <c r="BA10"/>
      <c r="BB10"/>
      <c r="BC10"/>
      <c r="BD10"/>
      <c r="BE10"/>
      <c r="BF10"/>
      <c r="BG10"/>
      <c r="BH10"/>
      <c r="BI10"/>
      <c r="BJ10"/>
      <c r="BK10" s="22" t="str">
        <f t="shared" si="10"/>
        <v>ABIERTO</v>
      </c>
      <c r="BL10"/>
      <c r="BM10"/>
    </row>
    <row r="11" spans="1:65" s="8" customFormat="1" ht="35.1" customHeight="1">
      <c r="A11" s="9"/>
      <c r="B11" s="9"/>
      <c r="C11" s="11" t="s">
        <v>83</v>
      </c>
      <c r="D11" s="21" t="s">
        <v>84</v>
      </c>
      <c r="E11" s="90"/>
      <c r="F11" s="64">
        <v>44130</v>
      </c>
      <c r="G11" s="12">
        <v>19</v>
      </c>
      <c r="H11" s="54" t="s">
        <v>86</v>
      </c>
      <c r="I11" s="68" t="s">
        <v>119</v>
      </c>
      <c r="J11" s="92"/>
      <c r="K11" s="92" t="s">
        <v>120</v>
      </c>
      <c r="L11" s="93" t="s">
        <v>121</v>
      </c>
      <c r="M11" s="57">
        <v>1</v>
      </c>
      <c r="N11" s="21" t="s">
        <v>91</v>
      </c>
      <c r="O11" s="21" t="str">
        <f>IF(H11="","",VLOOKUP(H11,'[1]Procedimientos Publicar'!$C$6:$E$85,3,FALSE))</f>
        <v>SECRETARIA GENERAL</v>
      </c>
      <c r="P11" s="66" t="s">
        <v>92</v>
      </c>
      <c r="Q11" s="53"/>
      <c r="R11" s="53"/>
      <c r="S11" s="53"/>
      <c r="T11" s="58">
        <v>1</v>
      </c>
      <c r="U11" s="12"/>
      <c r="V11" s="59">
        <v>44235</v>
      </c>
      <c r="W11" s="69">
        <v>44600</v>
      </c>
      <c r="X11" s="53"/>
      <c r="Y11" s="15">
        <v>44637</v>
      </c>
      <c r="Z11" s="71" t="s">
        <v>122</v>
      </c>
      <c r="AA11" s="22">
        <v>1</v>
      </c>
      <c r="AB11" s="25">
        <f t="shared" si="4"/>
        <v>1</v>
      </c>
      <c r="AC11" s="30">
        <f t="shared" si="5"/>
        <v>1</v>
      </c>
      <c r="AD11" s="27" t="str">
        <f t="shared" si="6"/>
        <v>OK</v>
      </c>
      <c r="AE11" s="72" t="s">
        <v>123</v>
      </c>
      <c r="AF11" s="22" t="s">
        <v>95</v>
      </c>
      <c r="AG11" s="28" t="str">
        <f t="shared" ref="AG9:AG13" si="12">IF(AC11=100%,IF(AC11&gt;0.1%,"CUMPLIDA","PENDIENTE"),IF(AC11&lt;100%,"INCUMPLIDA","PENDIENTE"))</f>
        <v>CUMPLIDA</v>
      </c>
      <c r="AH11"/>
      <c r="AI11"/>
      <c r="AJ11"/>
      <c r="AK11"/>
      <c r="AL11"/>
      <c r="AM11"/>
      <c r="AN11"/>
      <c r="AO11"/>
      <c r="AP11"/>
      <c r="AQ11"/>
      <c r="AR11"/>
      <c r="AS11"/>
      <c r="AT11"/>
      <c r="AU11"/>
      <c r="AV11"/>
      <c r="AW11"/>
      <c r="AX11"/>
      <c r="AY11"/>
      <c r="AZ11"/>
      <c r="BA11"/>
      <c r="BB11"/>
      <c r="BC11"/>
      <c r="BD11"/>
      <c r="BE11"/>
      <c r="BF11"/>
      <c r="BG11"/>
      <c r="BH11"/>
      <c r="BI11"/>
      <c r="BJ11"/>
      <c r="BK11" s="22" t="str">
        <f t="shared" si="10"/>
        <v>CERRADO</v>
      </c>
      <c r="BL11"/>
      <c r="BM11"/>
    </row>
    <row r="12" spans="1:65" s="8" customFormat="1" ht="35.1" customHeight="1">
      <c r="A12" s="9"/>
      <c r="B12" s="9"/>
      <c r="C12" s="11" t="s">
        <v>83</v>
      </c>
      <c r="D12" s="21" t="s">
        <v>84</v>
      </c>
      <c r="E12" s="90"/>
      <c r="F12" s="64">
        <v>44130</v>
      </c>
      <c r="G12" s="12">
        <v>20</v>
      </c>
      <c r="H12" s="54" t="s">
        <v>86</v>
      </c>
      <c r="I12" s="68" t="s">
        <v>124</v>
      </c>
      <c r="J12" s="92"/>
      <c r="K12" s="92"/>
      <c r="L12" s="93"/>
      <c r="M12" s="57">
        <v>1</v>
      </c>
      <c r="N12" s="21" t="s">
        <v>91</v>
      </c>
      <c r="O12" s="21" t="str">
        <f>IF(H12="","",VLOOKUP(H12,'[1]Procedimientos Publicar'!$C$6:$E$85,3,FALSE))</f>
        <v>SECRETARIA GENERAL</v>
      </c>
      <c r="P12" s="66" t="s">
        <v>92</v>
      </c>
      <c r="Q12" s="53"/>
      <c r="R12" s="53"/>
      <c r="S12" s="53"/>
      <c r="T12" s="58">
        <v>1</v>
      </c>
      <c r="U12" s="12"/>
      <c r="V12" s="59">
        <v>44235</v>
      </c>
      <c r="W12" s="69">
        <v>44600</v>
      </c>
      <c r="X12" s="53"/>
      <c r="Y12" s="15">
        <v>44637</v>
      </c>
      <c r="Z12" s="71" t="s">
        <v>125</v>
      </c>
      <c r="AA12" s="22">
        <v>1</v>
      </c>
      <c r="AB12" s="25">
        <f t="shared" si="4"/>
        <v>1</v>
      </c>
      <c r="AC12" s="30">
        <f t="shared" si="5"/>
        <v>1</v>
      </c>
      <c r="AD12" s="27" t="str">
        <f t="shared" si="6"/>
        <v>OK</v>
      </c>
      <c r="AE12" s="72" t="s">
        <v>126</v>
      </c>
      <c r="AF12" s="22" t="s">
        <v>95</v>
      </c>
      <c r="AG12" s="28" t="str">
        <f t="shared" si="12"/>
        <v>CUMPLIDA</v>
      </c>
      <c r="AH12"/>
      <c r="AI12"/>
      <c r="AJ12"/>
      <c r="AK12"/>
      <c r="AL12"/>
      <c r="AM12"/>
      <c r="AN12"/>
      <c r="AO12"/>
      <c r="AP12"/>
      <c r="AQ12"/>
      <c r="AR12"/>
      <c r="AS12"/>
      <c r="AT12"/>
      <c r="AU12"/>
      <c r="AV12"/>
      <c r="AW12"/>
      <c r="AX12"/>
      <c r="AY12"/>
      <c r="AZ12"/>
      <c r="BA12"/>
      <c r="BB12"/>
      <c r="BC12"/>
      <c r="BD12"/>
      <c r="BE12"/>
      <c r="BF12"/>
      <c r="BG12"/>
      <c r="BH12"/>
      <c r="BI12"/>
      <c r="BJ12"/>
      <c r="BK12" s="22" t="str">
        <f t="shared" si="10"/>
        <v>CERRADO</v>
      </c>
      <c r="BL12"/>
      <c r="BM12"/>
    </row>
    <row r="13" spans="1:65" s="8" customFormat="1" ht="35.1" customHeight="1">
      <c r="A13" s="9"/>
      <c r="B13" s="9"/>
      <c r="C13" s="11" t="s">
        <v>83</v>
      </c>
      <c r="D13" s="21" t="s">
        <v>84</v>
      </c>
      <c r="E13" s="91"/>
      <c r="F13" s="64">
        <v>44130</v>
      </c>
      <c r="G13" s="12">
        <v>21</v>
      </c>
      <c r="H13" s="54" t="s">
        <v>86</v>
      </c>
      <c r="I13" s="68" t="s">
        <v>127</v>
      </c>
      <c r="J13" s="21" t="s">
        <v>128</v>
      </c>
      <c r="K13" s="21" t="s">
        <v>129</v>
      </c>
      <c r="L13" s="21" t="s">
        <v>130</v>
      </c>
      <c r="M13" s="57">
        <v>1</v>
      </c>
      <c r="N13" s="21" t="s">
        <v>91</v>
      </c>
      <c r="O13" s="21" t="str">
        <f>IF(H13="","",VLOOKUP(H13,'[1]Procedimientos Publicar'!$C$6:$E$85,3,FALSE))</f>
        <v>SECRETARIA GENERAL</v>
      </c>
      <c r="P13" s="66" t="s">
        <v>92</v>
      </c>
      <c r="Q13" s="53"/>
      <c r="R13" s="53"/>
      <c r="S13" s="53"/>
      <c r="T13" s="58">
        <v>1</v>
      </c>
      <c r="U13" s="12"/>
      <c r="V13" s="59">
        <v>44235</v>
      </c>
      <c r="W13" s="69">
        <v>44600</v>
      </c>
      <c r="X13" s="53"/>
      <c r="Y13" s="15">
        <v>44637</v>
      </c>
      <c r="Z13" s="71" t="s">
        <v>131</v>
      </c>
      <c r="AA13" s="22">
        <v>1</v>
      </c>
      <c r="AB13" s="25">
        <f t="shared" si="4"/>
        <v>1</v>
      </c>
      <c r="AC13" s="30">
        <f t="shared" si="5"/>
        <v>1</v>
      </c>
      <c r="AD13" s="27" t="str">
        <f t="shared" si="6"/>
        <v>OK</v>
      </c>
      <c r="AE13" s="72" t="s">
        <v>132</v>
      </c>
      <c r="AF13" s="22" t="s">
        <v>95</v>
      </c>
      <c r="AG13" s="28" t="str">
        <f t="shared" si="12"/>
        <v>CUMPLIDA</v>
      </c>
      <c r="AH13"/>
      <c r="AI13"/>
      <c r="AJ13"/>
      <c r="AK13"/>
      <c r="AL13"/>
      <c r="AM13"/>
      <c r="AN13"/>
      <c r="AO13"/>
      <c r="AP13"/>
      <c r="AQ13"/>
      <c r="AR13"/>
      <c r="AS13"/>
      <c r="AT13"/>
      <c r="AU13"/>
      <c r="AV13"/>
      <c r="AW13"/>
      <c r="AX13"/>
      <c r="AY13"/>
      <c r="AZ13"/>
      <c r="BA13"/>
      <c r="BB13"/>
      <c r="BC13"/>
      <c r="BD13"/>
      <c r="BE13"/>
      <c r="BF13"/>
      <c r="BG13"/>
      <c r="BH13"/>
      <c r="BI13"/>
      <c r="BJ13"/>
      <c r="BK13" s="22" t="str">
        <f t="shared" si="10"/>
        <v>CERRADO</v>
      </c>
      <c r="BL13"/>
      <c r="BM13"/>
    </row>
  </sheetData>
  <mergeCells count="70">
    <mergeCell ref="N2:N3"/>
    <mergeCell ref="A1:I1"/>
    <mergeCell ref="J1:W1"/>
    <mergeCell ref="A2:A3"/>
    <mergeCell ref="B2:B3"/>
    <mergeCell ref="C2:C3"/>
    <mergeCell ref="D2:D3"/>
    <mergeCell ref="E2:E3"/>
    <mergeCell ref="F2:F3"/>
    <mergeCell ref="G2:G3"/>
    <mergeCell ref="H2:H3"/>
    <mergeCell ref="I2:I3"/>
    <mergeCell ref="J2:J3"/>
    <mergeCell ref="K2:M2"/>
    <mergeCell ref="AA2:AA3"/>
    <mergeCell ref="O2:O3"/>
    <mergeCell ref="P2:P3"/>
    <mergeCell ref="Q2:Q3"/>
    <mergeCell ref="R2:R3"/>
    <mergeCell ref="S2:S3"/>
    <mergeCell ref="T2:T3"/>
    <mergeCell ref="U2:U3"/>
    <mergeCell ref="V2:V3"/>
    <mergeCell ref="W2:W3"/>
    <mergeCell ref="Y2:Y3"/>
    <mergeCell ref="Z2:Z3"/>
    <mergeCell ref="AN2:AN3"/>
    <mergeCell ref="AB2:AB3"/>
    <mergeCell ref="AC2:AC3"/>
    <mergeCell ref="AD2:AD3"/>
    <mergeCell ref="AE2:AE3"/>
    <mergeCell ref="AF2:AF3"/>
    <mergeCell ref="AH2:AH3"/>
    <mergeCell ref="AI2:AI3"/>
    <mergeCell ref="AJ2:AJ3"/>
    <mergeCell ref="AK2:AK3"/>
    <mergeCell ref="AL2:AL3"/>
    <mergeCell ref="AM2:AM3"/>
    <mergeCell ref="AO2:AO3"/>
    <mergeCell ref="AQ2:AQ3"/>
    <mergeCell ref="AR2:AR3"/>
    <mergeCell ref="BJ2:BJ3"/>
    <mergeCell ref="BK2:BK3"/>
    <mergeCell ref="AS2:AS3"/>
    <mergeCell ref="AT2:AT3"/>
    <mergeCell ref="AU2:AU3"/>
    <mergeCell ref="AV2:AV3"/>
    <mergeCell ref="BB2:BB3"/>
    <mergeCell ref="BC2:BC3"/>
    <mergeCell ref="BH2:BH3"/>
    <mergeCell ref="BI2:BI3"/>
    <mergeCell ref="AW2:AW3"/>
    <mergeCell ref="AX2:AX3"/>
    <mergeCell ref="AZ2:AZ3"/>
    <mergeCell ref="BL2:BL3"/>
    <mergeCell ref="BM2:BM4"/>
    <mergeCell ref="E9:E13"/>
    <mergeCell ref="Y1:AG1"/>
    <mergeCell ref="AH1:AO1"/>
    <mergeCell ref="AQ1:AX1"/>
    <mergeCell ref="AZ1:BG1"/>
    <mergeCell ref="BI1:BM1"/>
    <mergeCell ref="J11:J12"/>
    <mergeCell ref="K11:K12"/>
    <mergeCell ref="L11:L12"/>
    <mergeCell ref="E5:E8"/>
    <mergeCell ref="BD2:BD3"/>
    <mergeCell ref="BE2:BE3"/>
    <mergeCell ref="BF2:BF3"/>
    <mergeCell ref="BG2:BG3"/>
  </mergeCells>
  <conditionalFormatting sqref="AM6:AM9 AV5:AV9 BF7:BF9">
    <cfRule type="containsText" dxfId="34" priority="48" stopIfTrue="1" operator="containsText" text="EN TERMINO">
      <formula>NOT(ISERROR(SEARCH("EN TERMINO",AM5)))</formula>
    </cfRule>
    <cfRule type="containsText" priority="49" operator="containsText" text="AMARILLO">
      <formula>NOT(ISERROR(SEARCH("AMARILLO",AM5)))</formula>
    </cfRule>
    <cfRule type="containsText" dxfId="33" priority="50" stopIfTrue="1" operator="containsText" text="ALERTA">
      <formula>NOT(ISERROR(SEARCH("ALERTA",AM5)))</formula>
    </cfRule>
    <cfRule type="containsText" dxfId="32" priority="51" stopIfTrue="1" operator="containsText" text="OK">
      <formula>NOT(ISERROR(SEARCH("OK",AM5)))</formula>
    </cfRule>
  </conditionalFormatting>
  <conditionalFormatting sqref="BI7:BI9 AY5:AY9 AP6:AP9">
    <cfRule type="containsText" dxfId="31" priority="52" stopIfTrue="1" operator="containsText" text="CUMPLIDA">
      <formula>NOT(ISERROR(SEARCH("CUMPLIDA",AP5)))</formula>
    </cfRule>
  </conditionalFormatting>
  <conditionalFormatting sqref="BI7:BI9 AY5:AY9 AP6:AP9">
    <cfRule type="containsText" dxfId="30" priority="54" stopIfTrue="1" operator="containsText" text="INCUMPLIDA">
      <formula>NOT(ISERROR(SEARCH("INCUMPLIDA",AP5)))</formula>
    </cfRule>
  </conditionalFormatting>
  <conditionalFormatting sqref="BI7:BI9 AY5:AY9 AP6:AP9">
    <cfRule type="containsText" dxfId="29" priority="53" stopIfTrue="1" operator="containsText" text="PENDIENTE">
      <formula>NOT(ISERROR(SEARCH("PENDIENTE",AP5)))</formula>
    </cfRule>
  </conditionalFormatting>
  <conditionalFormatting sqref="AV8">
    <cfRule type="dataBar" priority="47">
      <dataBar>
        <cfvo type="min"/>
        <cfvo type="max"/>
        <color rgb="FF638EC6"/>
      </dataBar>
    </cfRule>
  </conditionalFormatting>
  <conditionalFormatting sqref="AZ5:AZ6 BK5:BK13">
    <cfRule type="containsText" dxfId="28" priority="44" operator="containsText" text="cerrada">
      <formula>NOT(ISERROR(SEARCH("cerrada",AZ5)))</formula>
    </cfRule>
    <cfRule type="containsText" dxfId="27" priority="45" operator="containsText" text="cerrado">
      <formula>NOT(ISERROR(SEARCH("cerrado",AZ5)))</formula>
    </cfRule>
    <cfRule type="containsText" dxfId="26" priority="46" operator="containsText" text="Abierto">
      <formula>NOT(ISERROR(SEARCH("Abierto",AZ5)))</formula>
    </cfRule>
  </conditionalFormatting>
  <conditionalFormatting sqref="BF8">
    <cfRule type="dataBar" priority="43">
      <dataBar>
        <cfvo type="min"/>
        <cfvo type="max"/>
        <color rgb="FF638EC6"/>
      </dataBar>
    </cfRule>
  </conditionalFormatting>
  <conditionalFormatting sqref="AV7">
    <cfRule type="dataBar" priority="55">
      <dataBar>
        <cfvo type="min"/>
        <cfvo type="max"/>
        <color rgb="FF638EC6"/>
      </dataBar>
    </cfRule>
  </conditionalFormatting>
  <conditionalFormatting sqref="BF7">
    <cfRule type="dataBar" priority="56">
      <dataBar>
        <cfvo type="min"/>
        <cfvo type="max"/>
        <color rgb="FF638EC6"/>
      </dataBar>
    </cfRule>
  </conditionalFormatting>
  <conditionalFormatting sqref="AP6">
    <cfRule type="containsText" dxfId="25" priority="30" operator="containsText" text="INCUMPLIDA">
      <formula>NOT(ISERROR(SEARCH("INCUMPLIDA",AP6)))</formula>
    </cfRule>
  </conditionalFormatting>
  <conditionalFormatting sqref="AP9">
    <cfRule type="containsText" dxfId="24" priority="29" operator="containsText" text="INCUMPLIDA">
      <formula>NOT(ISERROR(SEARCH("INCUMPLIDA",AP9)))</formula>
    </cfRule>
  </conditionalFormatting>
  <conditionalFormatting sqref="BF5:BF6">
    <cfRule type="containsText" dxfId="23" priority="19" stopIfTrue="1" operator="containsText" text="EN TERMINO">
      <formula>NOT(ISERROR(SEARCH("EN TERMINO",BF5)))</formula>
    </cfRule>
    <cfRule type="containsText" priority="20" operator="containsText" text="AMARILLO">
      <formula>NOT(ISERROR(SEARCH("AMARILLO",BF5)))</formula>
    </cfRule>
    <cfRule type="containsText" dxfId="22" priority="21" stopIfTrue="1" operator="containsText" text="ALERTA">
      <formula>NOT(ISERROR(SEARCH("ALERTA",BF5)))</formula>
    </cfRule>
    <cfRule type="containsText" dxfId="21" priority="22" stopIfTrue="1" operator="containsText" text="OK">
      <formula>NOT(ISERROR(SEARCH("OK",BF5)))</formula>
    </cfRule>
  </conditionalFormatting>
  <conditionalFormatting sqref="BF5:BF6">
    <cfRule type="dataBar" priority="23">
      <dataBar>
        <cfvo type="min"/>
        <cfvo type="max"/>
        <color rgb="FF638EC6"/>
      </dataBar>
    </cfRule>
  </conditionalFormatting>
  <conditionalFormatting sqref="BI5:BI6">
    <cfRule type="containsText" dxfId="20" priority="28" stopIfTrue="1" operator="containsText" text="CUMPLIDA">
      <formula>NOT(ISERROR(SEARCH("CUMPLIDA",BI5)))</formula>
    </cfRule>
  </conditionalFormatting>
  <conditionalFormatting sqref="BI5:BI6">
    <cfRule type="containsText" dxfId="19" priority="27" stopIfTrue="1" operator="containsText" text="INCUMPLIDA">
      <formula>NOT(ISERROR(SEARCH("INCUMPLIDA",BI5)))</formula>
    </cfRule>
  </conditionalFormatting>
  <conditionalFormatting sqref="BI5:BI6">
    <cfRule type="containsText" dxfId="18" priority="26" stopIfTrue="1" operator="containsText" text="CUMPLIDA">
      <formula>NOT(ISERROR(SEARCH("CUMPLIDA",BI5)))</formula>
    </cfRule>
  </conditionalFormatting>
  <conditionalFormatting sqref="BI5:BI6">
    <cfRule type="containsText" dxfId="17" priority="25" stopIfTrue="1" operator="containsText" text="INCUMPLIDA">
      <formula>NOT(ISERROR(SEARCH("INCUMPLIDA",BI5)))</formula>
    </cfRule>
  </conditionalFormatting>
  <conditionalFormatting sqref="BI5:BI6">
    <cfRule type="containsText" dxfId="16" priority="24" stopIfTrue="1" operator="containsText" text="PENDIENTE">
      <formula>NOT(ISERROR(SEARCH("PENDIENTE",BI5)))</formula>
    </cfRule>
  </conditionalFormatting>
  <conditionalFormatting sqref="AD5:AD13">
    <cfRule type="containsText" dxfId="15" priority="15" stopIfTrue="1" operator="containsText" text="EN TERMINO">
      <formula>NOT(ISERROR(SEARCH("EN TERMINO",AD5)))</formula>
    </cfRule>
    <cfRule type="containsText" priority="16" operator="containsText" text="AMARILLO">
      <formula>NOT(ISERROR(SEARCH("AMARILLO",AD5)))</formula>
    </cfRule>
    <cfRule type="containsText" dxfId="14" priority="17" stopIfTrue="1" operator="containsText" text="ALERTA">
      <formula>NOT(ISERROR(SEARCH("ALERTA",AD5)))</formula>
    </cfRule>
    <cfRule type="containsText" dxfId="13" priority="18" stopIfTrue="1" operator="containsText" text="OK">
      <formula>NOT(ISERROR(SEARCH("OK",AD5)))</formula>
    </cfRule>
  </conditionalFormatting>
  <conditionalFormatting sqref="AG5:AG13">
    <cfRule type="containsText" dxfId="12" priority="14" stopIfTrue="1" operator="containsText" text="CUMPLIDA">
      <formula>NOT(ISERROR(SEARCH("CUMPLIDA",AG5)))</formula>
    </cfRule>
  </conditionalFormatting>
  <conditionalFormatting sqref="AG5:AG13">
    <cfRule type="containsText" dxfId="11" priority="13" stopIfTrue="1" operator="containsText" text="INCUMPLIDA">
      <formula>NOT(ISERROR(SEARCH("INCUMPLIDA",AG5)))</formula>
    </cfRule>
  </conditionalFormatting>
  <conditionalFormatting sqref="AG5:AG13">
    <cfRule type="containsText" dxfId="10" priority="12" stopIfTrue="1" operator="containsText" text="PENDIENTE">
      <formula>NOT(ISERROR(SEARCH("PENDIENTE",AG5)))</formula>
    </cfRule>
  </conditionalFormatting>
  <conditionalFormatting sqref="AG5:AG13">
    <cfRule type="containsText" dxfId="9" priority="11" operator="containsText" text="PENDIENTE">
      <formula>NOT(ISERROR(SEARCH("PENDIENTE",AG5)))</formula>
    </cfRule>
  </conditionalFormatting>
  <conditionalFormatting sqref="AM5">
    <cfRule type="containsText" dxfId="8" priority="7" stopIfTrue="1" operator="containsText" text="EN TERMINO">
      <formula>NOT(ISERROR(SEARCH("EN TERMINO",AM5)))</formula>
    </cfRule>
    <cfRule type="containsText" priority="8" operator="containsText" text="AMARILLO">
      <formula>NOT(ISERROR(SEARCH("AMARILLO",AM5)))</formula>
    </cfRule>
    <cfRule type="containsText" dxfId="7" priority="9" stopIfTrue="1" operator="containsText" text="ALERTA">
      <formula>NOT(ISERROR(SEARCH("ALERTA",AM5)))</formula>
    </cfRule>
    <cfRule type="containsText" dxfId="6" priority="10" stopIfTrue="1" operator="containsText" text="OK">
      <formula>NOT(ISERROR(SEARCH("OK",AM5)))</formula>
    </cfRule>
  </conditionalFormatting>
  <conditionalFormatting sqref="AP5">
    <cfRule type="containsText" dxfId="5" priority="6" stopIfTrue="1" operator="containsText" text="CUMPLIDA">
      <formula>NOT(ISERROR(SEARCH("CUMPLIDA",AP5)))</formula>
    </cfRule>
  </conditionalFormatting>
  <conditionalFormatting sqref="AP5">
    <cfRule type="containsText" dxfId="4" priority="5" stopIfTrue="1" operator="containsText" text="INCUMPLIDA">
      <formula>NOT(ISERROR(SEARCH("INCUMPLIDA",AP5)))</formula>
    </cfRule>
  </conditionalFormatting>
  <conditionalFormatting sqref="AP5">
    <cfRule type="containsText" dxfId="3" priority="4" stopIfTrue="1" operator="containsText" text="PENDIENTE">
      <formula>NOT(ISERROR(SEARCH("PENDIENTE",AP5)))</formula>
    </cfRule>
  </conditionalFormatting>
  <conditionalFormatting sqref="AP5">
    <cfRule type="containsText" dxfId="2" priority="3" operator="containsText" text="ATENCIÓN">
      <formula>NOT(ISERROR(SEARCH("ATENCIÓN",AP5)))</formula>
    </cfRule>
  </conditionalFormatting>
  <conditionalFormatting sqref="AV9">
    <cfRule type="dataBar" priority="95">
      <dataBar>
        <cfvo type="min"/>
        <cfvo type="max"/>
        <color rgb="FF638EC6"/>
      </dataBar>
    </cfRule>
  </conditionalFormatting>
  <conditionalFormatting sqref="BF9">
    <cfRule type="dataBar" priority="96">
      <dataBar>
        <cfvo type="min"/>
        <cfvo type="max"/>
        <color rgb="FF638EC6"/>
      </dataBar>
    </cfRule>
  </conditionalFormatting>
  <conditionalFormatting sqref="AG6:AG8">
    <cfRule type="containsText" dxfId="1" priority="2" operator="containsText" text="ATENCIÓN">
      <formula>NOT(ISERROR(SEARCH("ATENCIÓN",AG6)))</formula>
    </cfRule>
  </conditionalFormatting>
  <conditionalFormatting sqref="AG10">
    <cfRule type="containsText" dxfId="0" priority="1" operator="containsText" text="ATENCIÓN">
      <formula>NOT(ISERROR(SEARCH("ATENCIÓN",AG10)))</formula>
    </cfRule>
  </conditionalFormatting>
  <dataValidations count="10">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6" xr:uid="{00000000-0002-0000-0200-000000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7:J8 J5" xr:uid="{00000000-0002-0000-0200-000001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5:K8 S5:S8" xr:uid="{00000000-0002-0000-0200-000002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5:L8" xr:uid="{00000000-0002-0000-0200-000003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5:I8" xr:uid="{00000000-0002-0000-0200-000004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W8 X5 V6:V7" xr:uid="{00000000-0002-0000-0200-000005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 V8" xr:uid="{00000000-0002-0000-0200-000006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M13" xr:uid="{00000000-0002-0000-0200-000007000000}">
      <formula1>-2147483647</formula1>
      <formula2>2147483647</formula2>
    </dataValidation>
    <dataValidation type="list" allowBlank="1" showInputMessage="1" showErrorMessage="1" sqref="N5:N13" xr:uid="{00000000-0002-0000-0200-000008000000}">
      <formula1>"Correctiva, Preventiva, Acción de mejora"</formula1>
    </dataValidation>
    <dataValidation type="list" allowBlank="1" showInputMessage="1" showErrorMessage="1" sqref="P5:P13" xr:uid="{00000000-0002-0000-0200-000009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2022-06-14T19:45:13Z</dcterms:modified>
  <cp:category/>
  <cp:contentStatus/>
</cp:coreProperties>
</file>