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129.9.200.2\Control Interno\ARCHIVOS 2021\Seguimiento Planes de Mejoramiento 2021\PLANES INTERNOS\1. Consolidado\3. Corte Septiembre-2021\"/>
    </mc:Choice>
  </mc:AlternateContent>
  <xr:revisionPtr revIDLastSave="5" documentId="13_ncr:1_{BAD64673-07BF-4468-86C0-1BB6E864F768}" xr6:coauthVersionLast="47" xr6:coauthVersionMax="47" xr10:uidLastSave="{9D19618B-0846-4A4D-A09E-BFE900B140A7}"/>
  <bookViews>
    <workbookView xWindow="0" yWindow="0" windowWidth="20400" windowHeight="6945" tabRatio="437" xr2:uid="{00000000-000D-0000-FFFF-FFFF00000000}"/>
  </bookViews>
  <sheets>
    <sheet name="Otros Entes Ext" sheetId="9" r:id="rId1"/>
    <sheet name="RESUMEN_Entes" sheetId="10"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T29" i="9" l="1"/>
  <c r="AU29" i="9" s="1"/>
  <c r="AT28" i="9"/>
  <c r="AU28" i="9" s="1"/>
  <c r="AT27" i="9"/>
  <c r="AU27" i="9" s="1"/>
  <c r="AT26" i="9"/>
  <c r="AU26" i="9" s="1"/>
  <c r="AT25" i="9"/>
  <c r="AU25" i="9" s="1"/>
  <c r="AT23" i="9"/>
  <c r="AU23" i="9" s="1"/>
  <c r="AT22" i="9"/>
  <c r="AU22" i="9" s="1"/>
  <c r="AT21" i="9"/>
  <c r="AU21" i="9" s="1"/>
  <c r="AY21" i="9" s="1"/>
  <c r="BJ21" i="9" s="1"/>
  <c r="AT18" i="9"/>
  <c r="AU18" i="9" s="1"/>
  <c r="AT17" i="9"/>
  <c r="AU17" i="9" s="1"/>
  <c r="AT16" i="9"/>
  <c r="AU16" i="9" s="1"/>
  <c r="AT15" i="9"/>
  <c r="AU15" i="9" s="1"/>
  <c r="AT14" i="9"/>
  <c r="AU14" i="9" s="1"/>
  <c r="AT12" i="9"/>
  <c r="AU12" i="9" s="1"/>
  <c r="AT11" i="9"/>
  <c r="AU11" i="9" s="1"/>
  <c r="AT10" i="9"/>
  <c r="AU10" i="9" s="1"/>
  <c r="AT9" i="9"/>
  <c r="AU9" i="9" s="1"/>
  <c r="AT8" i="9"/>
  <c r="AU8" i="9" s="1"/>
  <c r="AT7" i="9"/>
  <c r="AU7" i="9" s="1"/>
  <c r="AT6" i="9"/>
  <c r="AU6" i="9" s="1"/>
  <c r="AT5" i="9"/>
  <c r="AU5" i="9" s="1"/>
  <c r="AY28" i="9" l="1"/>
  <c r="BJ28" i="9" s="1"/>
  <c r="AV28" i="9"/>
  <c r="AY29" i="9"/>
  <c r="BJ29" i="9" s="1"/>
  <c r="AV29" i="9"/>
  <c r="AY26" i="9"/>
  <c r="BJ26" i="9" s="1"/>
  <c r="AV26" i="9"/>
  <c r="AY25" i="9"/>
  <c r="BJ25" i="9" s="1"/>
  <c r="AV25" i="9"/>
  <c r="AV27" i="9"/>
  <c r="AY27" i="9"/>
  <c r="BJ27" i="9" s="1"/>
  <c r="AY22" i="9"/>
  <c r="BJ22" i="9" s="1"/>
  <c r="AV22" i="9"/>
  <c r="AY23" i="9"/>
  <c r="BJ23" i="9" s="1"/>
  <c r="AV23" i="9"/>
  <c r="AV21" i="9"/>
  <c r="AY17" i="9"/>
  <c r="BJ17" i="9" s="1"/>
  <c r="AV17" i="9"/>
  <c r="AY16" i="9"/>
  <c r="BJ16" i="9" s="1"/>
  <c r="AV16" i="9"/>
  <c r="AY18" i="9"/>
  <c r="BJ18" i="9" s="1"/>
  <c r="AV18" i="9"/>
  <c r="AY14" i="9"/>
  <c r="BJ14" i="9" s="1"/>
  <c r="AV14" i="9"/>
  <c r="AY15" i="9"/>
  <c r="BJ15" i="9" s="1"/>
  <c r="AV15" i="9"/>
  <c r="AV9" i="9"/>
  <c r="AY9" i="9"/>
  <c r="BJ9" i="9" s="1"/>
  <c r="AY10" i="9"/>
  <c r="BJ10" i="9" s="1"/>
  <c r="AV10" i="9"/>
  <c r="AY11" i="9"/>
  <c r="BJ11" i="9" s="1"/>
  <c r="AV11" i="9"/>
  <c r="AY12" i="9"/>
  <c r="BJ12" i="9" s="1"/>
  <c r="AV12" i="9"/>
  <c r="AY5" i="9"/>
  <c r="AV5" i="9"/>
  <c r="AY7" i="9"/>
  <c r="AV7" i="9"/>
  <c r="AY6" i="9"/>
  <c r="AV6" i="9"/>
  <c r="AY8" i="9"/>
  <c r="AV8" i="9"/>
  <c r="N9" i="10" l="1"/>
  <c r="M9" i="10"/>
  <c r="L9" i="10"/>
  <c r="K9" i="10"/>
  <c r="J9" i="10"/>
  <c r="I9" i="10"/>
  <c r="H9" i="10"/>
  <c r="F9" i="10"/>
  <c r="E9" i="10"/>
  <c r="D9" i="10"/>
  <c r="BE30" i="9"/>
  <c r="BC30" i="9"/>
  <c r="BD30" i="9" s="1"/>
  <c r="BG30" i="9" s="1"/>
  <c r="AK30" i="9"/>
  <c r="AL30" i="9" s="1"/>
  <c r="AB30" i="9"/>
  <c r="AC30" i="9" s="1"/>
  <c r="O30" i="9"/>
  <c r="BE29" i="9"/>
  <c r="BC29" i="9"/>
  <c r="BD29" i="9" s="1"/>
  <c r="BG29" i="9" s="1"/>
  <c r="AK29" i="9"/>
  <c r="AL29" i="9" s="1"/>
  <c r="AP29" i="9" s="1"/>
  <c r="AB29" i="9"/>
  <c r="AC29" i="9" s="1"/>
  <c r="AG29" i="9" s="1"/>
  <c r="O29" i="9"/>
  <c r="BE28" i="9"/>
  <c r="BC28" i="9"/>
  <c r="BD28" i="9" s="1"/>
  <c r="BG28" i="9" s="1"/>
  <c r="AK28" i="9"/>
  <c r="AL28" i="9" s="1"/>
  <c r="AB28" i="9"/>
  <c r="AC28" i="9" s="1"/>
  <c r="O28" i="9"/>
  <c r="BE27" i="9"/>
  <c r="BC27" i="9"/>
  <c r="BD27" i="9" s="1"/>
  <c r="BG27" i="9" s="1"/>
  <c r="AK27" i="9"/>
  <c r="AL27" i="9" s="1"/>
  <c r="AB27" i="9"/>
  <c r="AC27" i="9" s="1"/>
  <c r="AG27" i="9" s="1"/>
  <c r="O27" i="9"/>
  <c r="BE26" i="9"/>
  <c r="BC26" i="9"/>
  <c r="BD26" i="9" s="1"/>
  <c r="BG26" i="9" s="1"/>
  <c r="AK26" i="9"/>
  <c r="AL26" i="9" s="1"/>
  <c r="AB26" i="9"/>
  <c r="AC26" i="9" s="1"/>
  <c r="AG26" i="9" s="1"/>
  <c r="O26" i="9"/>
  <c r="BE25" i="9"/>
  <c r="BC25" i="9"/>
  <c r="BD25" i="9" s="1"/>
  <c r="BG25" i="9" s="1"/>
  <c r="AK25" i="9"/>
  <c r="AL25" i="9" s="1"/>
  <c r="AP25" i="9" s="1"/>
  <c r="AB25" i="9"/>
  <c r="AC25" i="9" s="1"/>
  <c r="O25" i="9"/>
  <c r="BE24" i="9"/>
  <c r="BC24" i="9"/>
  <c r="BD24" i="9" s="1"/>
  <c r="BG24" i="9" s="1"/>
  <c r="AV24" i="9"/>
  <c r="AT24" i="9"/>
  <c r="AU24" i="9" s="1"/>
  <c r="AY24" i="9" s="1"/>
  <c r="AM24" i="9"/>
  <c r="AK24" i="9"/>
  <c r="AL24" i="9" s="1"/>
  <c r="AB24" i="9"/>
  <c r="AC24" i="9" s="1"/>
  <c r="O24" i="9"/>
  <c r="BE23" i="9"/>
  <c r="BC23" i="9"/>
  <c r="BD23" i="9" s="1"/>
  <c r="BG23" i="9" s="1"/>
  <c r="AK23" i="9"/>
  <c r="AL23" i="9" s="1"/>
  <c r="AB23" i="9"/>
  <c r="AC23" i="9" s="1"/>
  <c r="AG23" i="9" s="1"/>
  <c r="O23" i="9"/>
  <c r="BE22" i="9"/>
  <c r="BC22" i="9"/>
  <c r="BD22" i="9" s="1"/>
  <c r="BG22" i="9" s="1"/>
  <c r="AK22" i="9"/>
  <c r="AL22" i="9" s="1"/>
  <c r="AB22" i="9"/>
  <c r="AC22" i="9" s="1"/>
  <c r="O22" i="9"/>
  <c r="BE21" i="9"/>
  <c r="BC21" i="9"/>
  <c r="BD21" i="9" s="1"/>
  <c r="BG21" i="9" s="1"/>
  <c r="AK21" i="9"/>
  <c r="AL21" i="9" s="1"/>
  <c r="AP21" i="9" s="1"/>
  <c r="AB21" i="9"/>
  <c r="AC21" i="9" s="1"/>
  <c r="O21" i="9"/>
  <c r="BE20" i="9"/>
  <c r="BC20" i="9"/>
  <c r="BD20" i="9" s="1"/>
  <c r="BG20" i="9" s="1"/>
  <c r="AV20" i="9"/>
  <c r="AT20" i="9"/>
  <c r="AU20" i="9" s="1"/>
  <c r="AY20" i="9" s="1"/>
  <c r="AM20" i="9"/>
  <c r="AK20" i="9"/>
  <c r="AL20" i="9" s="1"/>
  <c r="AB20" i="9"/>
  <c r="AC20" i="9" s="1"/>
  <c r="O20" i="9"/>
  <c r="BE19" i="9"/>
  <c r="BC19" i="9"/>
  <c r="BD19" i="9" s="1"/>
  <c r="BG19" i="9" s="1"/>
  <c r="AV19" i="9"/>
  <c r="AT19" i="9"/>
  <c r="AU19" i="9" s="1"/>
  <c r="AY19" i="9" s="1"/>
  <c r="AM19" i="9"/>
  <c r="AK19" i="9"/>
  <c r="AL19" i="9" s="1"/>
  <c r="AB19" i="9"/>
  <c r="AC19" i="9" s="1"/>
  <c r="O19" i="9"/>
  <c r="BE18" i="9"/>
  <c r="BC18" i="9"/>
  <c r="BD18" i="9" s="1"/>
  <c r="BG18" i="9" s="1"/>
  <c r="AK18" i="9"/>
  <c r="AL18" i="9" s="1"/>
  <c r="AB18" i="9"/>
  <c r="AC18" i="9" s="1"/>
  <c r="AD18" i="9" s="1"/>
  <c r="O18" i="9"/>
  <c r="BE17" i="9"/>
  <c r="BC17" i="9"/>
  <c r="BD17" i="9" s="1"/>
  <c r="BG17" i="9" s="1"/>
  <c r="AK17" i="9"/>
  <c r="AL17" i="9" s="1"/>
  <c r="AB17" i="9"/>
  <c r="AC17" i="9" s="1"/>
  <c r="O17" i="9"/>
  <c r="BE16" i="9"/>
  <c r="BC16" i="9"/>
  <c r="BD16" i="9" s="1"/>
  <c r="BG16" i="9" s="1"/>
  <c r="AK16" i="9"/>
  <c r="AL16" i="9" s="1"/>
  <c r="AM16" i="9" s="1"/>
  <c r="AB16" i="9"/>
  <c r="AC16" i="9" s="1"/>
  <c r="O16" i="9"/>
  <c r="BE15" i="9"/>
  <c r="BC15" i="9"/>
  <c r="BD15" i="9" s="1"/>
  <c r="BG15" i="9" s="1"/>
  <c r="AK15" i="9"/>
  <c r="AL15" i="9" s="1"/>
  <c r="AP15" i="9" s="1"/>
  <c r="AB15" i="9"/>
  <c r="AC15" i="9" s="1"/>
  <c r="O15" i="9"/>
  <c r="BE14" i="9"/>
  <c r="BC14" i="9"/>
  <c r="BD14" i="9" s="1"/>
  <c r="BG14" i="9" s="1"/>
  <c r="AK14" i="9"/>
  <c r="AL14" i="9" s="1"/>
  <c r="AM14" i="9" s="1"/>
  <c r="AB14" i="9"/>
  <c r="AC14" i="9" s="1"/>
  <c r="O14" i="9"/>
  <c r="BE13" i="9"/>
  <c r="BC13" i="9"/>
  <c r="BD13" i="9" s="1"/>
  <c r="BG13" i="9" s="1"/>
  <c r="AM13" i="9"/>
  <c r="AK13" i="9"/>
  <c r="AL13" i="9" s="1"/>
  <c r="AB13" i="9"/>
  <c r="AC13" i="9" s="1"/>
  <c r="AG13" i="9" s="1"/>
  <c r="O13" i="9"/>
  <c r="BE12" i="9"/>
  <c r="BC12" i="9"/>
  <c r="BD12" i="9" s="1"/>
  <c r="BG12" i="9" s="1"/>
  <c r="AK12" i="9"/>
  <c r="AL12" i="9" s="1"/>
  <c r="AB12" i="9"/>
  <c r="AC12" i="9" s="1"/>
  <c r="O12" i="9"/>
  <c r="BE11" i="9"/>
  <c r="BC11" i="9"/>
  <c r="BD11" i="9" s="1"/>
  <c r="BG11" i="9" s="1"/>
  <c r="AK11" i="9"/>
  <c r="AL11" i="9" s="1"/>
  <c r="AP11" i="9" s="1"/>
  <c r="AB11" i="9"/>
  <c r="AC11" i="9" s="1"/>
  <c r="O11" i="9"/>
  <c r="BE10" i="9"/>
  <c r="BC10" i="9"/>
  <c r="BD10" i="9" s="1"/>
  <c r="BG10" i="9" s="1"/>
  <c r="AK10" i="9"/>
  <c r="AL10" i="9" s="1"/>
  <c r="AM10" i="9" s="1"/>
  <c r="AB10" i="9"/>
  <c r="AC10" i="9" s="1"/>
  <c r="O10" i="9"/>
  <c r="BE9" i="9"/>
  <c r="BC9" i="9"/>
  <c r="BD9" i="9" s="1"/>
  <c r="BG9" i="9" s="1"/>
  <c r="AK9" i="9"/>
  <c r="AL9" i="9" s="1"/>
  <c r="AP9" i="9" s="1"/>
  <c r="AB9" i="9"/>
  <c r="AC9" i="9" s="1"/>
  <c r="O9" i="9"/>
  <c r="BE8" i="9"/>
  <c r="BC8" i="9"/>
  <c r="BD8" i="9" s="1"/>
  <c r="BG8" i="9" s="1"/>
  <c r="AK8" i="9"/>
  <c r="AL8" i="9" s="1"/>
  <c r="AP8" i="9" s="1"/>
  <c r="AB8" i="9"/>
  <c r="AC8" i="9" s="1"/>
  <c r="O8" i="9"/>
  <c r="BE7" i="9"/>
  <c r="BC7" i="9"/>
  <c r="BD7" i="9" s="1"/>
  <c r="BG7" i="9" s="1"/>
  <c r="AK7" i="9"/>
  <c r="AL7" i="9" s="1"/>
  <c r="AM7" i="9" s="1"/>
  <c r="AB7" i="9"/>
  <c r="AC7" i="9" s="1"/>
  <c r="O7" i="9"/>
  <c r="BE6" i="9"/>
  <c r="BC6" i="9"/>
  <c r="BD6" i="9" s="1"/>
  <c r="BG6" i="9" s="1"/>
  <c r="AK6" i="9"/>
  <c r="AL6" i="9" s="1"/>
  <c r="AP6" i="9" s="1"/>
  <c r="AB6" i="9"/>
  <c r="AC6" i="9" s="1"/>
  <c r="O6" i="9"/>
  <c r="BE5" i="9"/>
  <c r="BC5" i="9"/>
  <c r="BD5" i="9" s="1"/>
  <c r="BG5" i="9" s="1"/>
  <c r="AK5" i="9"/>
  <c r="AL5" i="9" s="1"/>
  <c r="AB5" i="9"/>
  <c r="AC5" i="9" s="1"/>
  <c r="O5" i="9"/>
  <c r="I11" i="10" l="1"/>
  <c r="K13" i="10"/>
  <c r="L13" i="10"/>
  <c r="M13" i="10"/>
  <c r="J11" i="10"/>
  <c r="I13" i="10"/>
  <c r="J13" i="10"/>
  <c r="M11" i="10"/>
  <c r="K11" i="10"/>
  <c r="L11" i="10"/>
  <c r="AG22" i="9"/>
  <c r="AD22" i="9"/>
  <c r="AP16" i="9"/>
  <c r="AD26" i="9"/>
  <c r="BI23" i="9"/>
  <c r="AD5" i="9"/>
  <c r="AG5" i="9"/>
  <c r="AM5" i="9"/>
  <c r="AP5" i="9"/>
  <c r="AG6" i="9"/>
  <c r="AD6" i="9"/>
  <c r="AD20" i="9"/>
  <c r="AG20" i="9"/>
  <c r="AP17" i="9"/>
  <c r="AM17" i="9"/>
  <c r="AG10" i="9"/>
  <c r="AD10" i="9"/>
  <c r="AD11" i="9"/>
  <c r="AG11" i="9"/>
  <c r="AD12" i="9"/>
  <c r="AG12" i="9"/>
  <c r="BJ13" i="9"/>
  <c r="BI13" i="9"/>
  <c r="AG15" i="9"/>
  <c r="AD15" i="9"/>
  <c r="AG21" i="9"/>
  <c r="AD21" i="9"/>
  <c r="BI29" i="9"/>
  <c r="AP30" i="9"/>
  <c r="BJ30" i="9" s="1"/>
  <c r="AM30" i="9"/>
  <c r="AP28" i="9"/>
  <c r="AM28" i="9"/>
  <c r="AG17" i="9"/>
  <c r="AD17" i="9"/>
  <c r="AG7" i="9"/>
  <c r="AD7" i="9"/>
  <c r="AP18" i="9"/>
  <c r="AM18" i="9"/>
  <c r="AG30" i="9"/>
  <c r="BI30" i="9" s="1"/>
  <c r="AD30" i="9"/>
  <c r="AM12" i="9"/>
  <c r="AP12" i="9"/>
  <c r="AG16" i="9"/>
  <c r="AD16" i="9"/>
  <c r="AP26" i="9"/>
  <c r="AM26" i="9"/>
  <c r="AM27" i="9"/>
  <c r="AP27" i="9"/>
  <c r="AP22" i="9"/>
  <c r="AM22" i="9"/>
  <c r="AG25" i="9"/>
  <c r="AD25" i="9"/>
  <c r="AG9" i="9"/>
  <c r="AD9" i="9"/>
  <c r="AM23" i="9"/>
  <c r="AP23" i="9"/>
  <c r="AG8" i="9"/>
  <c r="AD8" i="9"/>
  <c r="AG14" i="9"/>
  <c r="AD14" i="9"/>
  <c r="AD19" i="9"/>
  <c r="AG19" i="9"/>
  <c r="BI22" i="9"/>
  <c r="AG24" i="9"/>
  <c r="AD24" i="9"/>
  <c r="BI27" i="9"/>
  <c r="AG28" i="9"/>
  <c r="AD28" i="9"/>
  <c r="AP7" i="9"/>
  <c r="AP10" i="9"/>
  <c r="AP14" i="9"/>
  <c r="AG18" i="9"/>
  <c r="AM21" i="9"/>
  <c r="AM25" i="9"/>
  <c r="AM29" i="9"/>
  <c r="AM8" i="9"/>
  <c r="AM11" i="9"/>
  <c r="AM15" i="9"/>
  <c r="AD23" i="9"/>
  <c r="AD27" i="9"/>
  <c r="AD29" i="9"/>
  <c r="AM6" i="9"/>
  <c r="AM9" i="9"/>
  <c r="AD13" i="9"/>
  <c r="BI26" i="9"/>
  <c r="BJ19" i="9" l="1"/>
  <c r="BI19" i="9"/>
  <c r="BI9" i="9"/>
  <c r="BJ6" i="9"/>
  <c r="BI6" i="9"/>
  <c r="BI14" i="9"/>
  <c r="BI25" i="9"/>
  <c r="BI16" i="9"/>
  <c r="BI15" i="9"/>
  <c r="BI10" i="9"/>
  <c r="BI28" i="9"/>
  <c r="BJ5" i="9"/>
  <c r="BI5" i="9"/>
  <c r="BI24" i="9"/>
  <c r="BJ24" i="9"/>
  <c r="BJ8" i="9"/>
  <c r="BI8" i="9"/>
  <c r="BI21" i="9"/>
  <c r="BI18" i="9"/>
  <c r="BI12" i="9"/>
  <c r="BI20" i="9"/>
  <c r="BJ20" i="9"/>
  <c r="BI11" i="9"/>
  <c r="BI17" i="9"/>
  <c r="BI7" i="9"/>
  <c r="BJ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yenpad</author>
  </authors>
  <commentList>
    <comment ref="AN5" authorId="0" shapeId="0" xr:uid="{76C94ED9-791E-4ECF-B52A-5081C758A37C}">
      <text>
        <r>
          <rPr>
            <sz val="9"/>
            <color indexed="81"/>
            <rFont val="Tahoma"/>
            <family val="2"/>
          </rPr>
          <t xml:space="preserve">Verifiar modificación de fechas de ejecución de acuerdo a seguimiento a 31 de marzo de 202, por parte de la Oficina de Control Interno
</t>
        </r>
      </text>
    </comment>
    <comment ref="AN6" authorId="0" shapeId="0" xr:uid="{EE25E3A6-40F2-430C-A2F7-13C46069DBAA}">
      <text>
        <r>
          <rPr>
            <sz val="9"/>
            <color indexed="81"/>
            <rFont val="Tahoma"/>
            <family val="2"/>
          </rPr>
          <t>Verifiar modificación de fechas de ejecución de acuerdo a seguimiento a 31 de marzo de 202, por parte de la Oficina de Control Interno</t>
        </r>
        <r>
          <rPr>
            <sz val="9"/>
            <color indexed="81"/>
            <rFont val="Tahoma"/>
            <family val="2"/>
          </rPr>
          <t xml:space="preserve">
</t>
        </r>
      </text>
    </comment>
    <comment ref="AI7" authorId="0" shapeId="0" xr:uid="{6D9229C8-ABB9-47B4-9CC2-9158F8F912E5}">
      <text>
        <r>
          <rPr>
            <sz val="9"/>
            <color indexed="81"/>
            <rFont val="Tahoma"/>
            <family val="2"/>
          </rPr>
          <t>Verifiar modificación de fechas de ejecución de acuerdo a seguimiento a 31 de marzo de 202, por parte de la Oficina de Control Interno</t>
        </r>
      </text>
    </comment>
    <comment ref="AI8" authorId="0" shapeId="0" xr:uid="{419C49D3-CDA9-43F5-8446-08F918BF57D9}">
      <text>
        <r>
          <rPr>
            <sz val="9"/>
            <color indexed="81"/>
            <rFont val="Tahoma"/>
            <family val="2"/>
          </rPr>
          <t xml:space="preserve">Verifiar modificación de fechas de ejecución de acuerdo a seguimiento a 31 de marzo de 202, por parte de la Oficina de Control Interno
</t>
        </r>
      </text>
    </comment>
    <comment ref="K23" authorId="0" shapeId="0" xr:uid="{D949140B-0843-4AE8-BABE-6DCB891FD75C}">
      <text>
        <r>
          <rPr>
            <sz val="9"/>
            <color indexed="81"/>
            <rFont val="Tahoma"/>
            <family val="2"/>
          </rPr>
          <t>Si sra se realizo una reunion en el que se contextualizo que se debe elaborar este instrumento para tomarlo como base para el desarrollo del SIGA
y debe leaborarse por parte del proceso de gestión documental con acompañamiento del Área de Sisitemas</t>
        </r>
      </text>
    </comment>
  </commentList>
</comments>
</file>

<file path=xl/sharedStrings.xml><?xml version="1.0" encoding="utf-8"?>
<sst xmlns="http://schemas.openxmlformats.org/spreadsheetml/2006/main" count="554" uniqueCount="284">
  <si>
    <t>IDENTIFICACIÓN DEL HALLAZGO</t>
  </si>
  <si>
    <t>ESTABLECIMIENTO ACCIONES DE MEJORA</t>
  </si>
  <si>
    <t>PRIMER SEGUIMIENTO DE 2021</t>
  </si>
  <si>
    <t xml:space="preserve"> SEGUNDO SEGUIMIENTO DE 2021</t>
  </si>
  <si>
    <t xml:space="preserve"> TERCER SEGUIMIENTO DE 2021</t>
  </si>
  <si>
    <t xml:space="preserve"> CUARTO SEGUIMIENTO DE 2021</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</si>
  <si>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</si>
  <si>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</si>
  <si>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</si>
  <si>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</si>
  <si>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</si>
  <si>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</si>
  <si>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</si>
  <si>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</si>
  <si>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</si>
  <si>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</si>
  <si>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</si>
  <si>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</si>
  <si>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</si>
  <si>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</si>
  <si>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</si>
  <si>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</si>
  <si>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</si>
  <si>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</si>
  <si>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</si>
  <si>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</si>
  <si>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</si>
  <si>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</si>
  <si>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</si>
  <si>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</si>
  <si>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</si>
  <si>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</si>
  <si>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</si>
  <si>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</si>
  <si>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</si>
  <si>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</si>
  <si>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</si>
  <si>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</si>
  <si>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</si>
  <si>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</si>
  <si>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</si>
  <si>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</si>
  <si>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</si>
  <si>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</si>
  <si>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</si>
  <si>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</si>
  <si>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</si>
  <si>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</si>
  <si>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</si>
  <si>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</si>
  <si>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</si>
  <si>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</si>
  <si>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</si>
  <si>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</si>
  <si>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</si>
  <si>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</si>
  <si>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</si>
  <si>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</si>
  <si>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</si>
  <si>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</si>
  <si>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</si>
  <si>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de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</si>
  <si>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</si>
  <si>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</si>
  <si>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</si>
  <si>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</si>
  <si>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</si>
  <si>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</si>
  <si>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</si>
  <si>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</si>
  <si>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</si>
  <si>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</si>
  <si>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</si>
  <si>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</si>
  <si>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</si>
  <si>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</si>
  <si>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</si>
  <si>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</si>
  <si>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</si>
  <si>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</si>
  <si>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</si>
  <si>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</si>
  <si>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INFORME VISITA DIRECCIÓN DISTRITAL DE ARCHIVO 2019</t>
  </si>
  <si>
    <t>GESTIÓN DOCUMENTAL</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</si>
  <si>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</si>
  <si>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</si>
  <si>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</si>
  <si>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</si>
  <si>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Correctiva</t>
  </si>
  <si>
    <t>Unidad de Bienes y Servicios</t>
  </si>
  <si>
    <t xml:space="preserve">Hallazgo No 6: No cuenta con Tablas de Valoración Documental TVD convalidadas por el ente competente
Se realiza reformulación de Plan de Trabajo para la elaboración de Tablas de Valoración Documental  para la vigencia 2021, teniendo en cuenta que el Inventario Documental del Fondo Documental Acumulado- FDA se debe ajustar en su 100%; siendo este el insumo principal, para dar continuidad a la elaboración de TVD como para los anexos que se requieren en cumplimiento del Acuerdo AGN 004 de 2019.
 Elaboración de estudios previos para la contratación de un Tecnólogo para el ajuste y elaboración del Formato Único de Inventario Documental del FDA.
 De acuerdo a lo mencionado se requiere la modificación de fecha de terminación a 28 de febrero de 2022.
</t>
  </si>
  <si>
    <t xml:space="preserve">Se modificó la fecha de terminación de la acción para el de febrero del 2022, teniendo en cuenta la reprogramación de las actividades para dar efectivo cumplimiento con las Tablas de Valoración de acuerdo con la normatividad vigente; se adjunta estudios previos de contrato del tecnólogo en archivo y gestión documental para las actividades de gestión documental. Así mismo,el plan de trabajo contemplado para la clasificación  del fondo totalacumulado. </t>
  </si>
  <si>
    <t>31/06/2021</t>
  </si>
  <si>
    <t>Se observa que en fecha 31 de marzo de 2020 se amplió la fecha para la terminación del plan de mejoramiento, la cual se amplió al 22 de febrero del año 2022. Así mismo, el líder del proceeso envió soportes donde se verifican las actividades que se han adelantado, tendientes a subsanar el hallazgo como son: Seguimiento Plan de Mejoramiento VIsita 2020 AB 30 JUNIO 2021\HALLAZGO 6\Actas de Reunion
Seguimiento Plan de Mejoramiento VIsita 2020 AB 30 JUNIO 2021\HALLAZGO 6\Copia de CREACIÓN - ACTIVOS DE INFORMACIÓN (1)+ (Autoguardado) 7.xlsx
Seguimiento Plan de Mejoramiento VIsita 2020 AB 30 JUNIO 2021\HALLAZGO 6\migración_tablas_de_retención_documental_ (Autoguardado) 25 DE MAYO (Autoguardado).xls</t>
  </si>
  <si>
    <t>Islena Pineda</t>
  </si>
  <si>
    <t xml:space="preserve">Para que la Contratista Historiadora realice los ajustes solicitados por el Archivo de Bogotá, se le debe entragar el insumo, por lo tanto la Técnóloga contratada se encuentra en el elaboración del  Inventario Documental del FDA, de acuerdo con el  Plan de Trabajo para la elaboración de Tablas de Valoración Documental  para la vigencia 2021, teniendo en cuenta que el Inventario Documental del Fondo Documental Acumulado- FDA se debe ajustar en su 100%; siendo este el insumo principal, para dar continuidad a la elaboración de TVD como para los anexos que se requieren en cumplimiento del Acuerdo AGN 004 de 2019.
</t>
  </si>
  <si>
    <t xml:space="preserve">Sigue abierto este hallazgo, por que como bien lo explica la Unidad de Recursos Físicos la Técnóloga contratada se encuentra a  la fecha en la elaboración del  Inventario Documental del FDA, de acuerdo con el  Plan de Trabajo para la elaboración de Tablas de Valoración Documental  para la vigencia 2021, siendo este el insumo principal para dar continuidad a la elaboración de TVD como para los anexos que se requieren en cumplimiento del Acuerdo AGN 004 de 2019.  
</t>
  </si>
  <si>
    <t>ISLENA PINEDA RODRIGUEZ</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</si>
  <si>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</si>
  <si>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</si>
  <si>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</si>
  <si>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</si>
  <si>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 xml:space="preserve">Para el cumplimiento de esta acción se requiere la finalización de la acción señalada en el hallazgo No 6 la cual finaliza el 28 de febrero de 2022, pero hay que tener en cuenta que de acuerdo al directrices y lineamientos para hacer intervención del Fondo Documental Acumulado- FDA se debe contar con la convalidación de Tablas de Valoración Documental por el Consejo Distrital de Archivos, las cuales deben cumplir con un término señalado en el parágrafo 2 del artículo 13 del Acuerdo 004 de 2019 “Término para la evaluación técnica. Las instancias competentes tendrán un plazo máximo de hasta noventa (90) días hábiles, para evaluar y emitir concepto técnico sobre las Tablas de Retención Documental – TRD y las Tablas de Valoración Documental TVD que le sean presentadas para convalidación” a si mismo con el artículo 15 del acuerdo en mención en el cual señala que  “A partir del día siguiente a la radicación del concepto técnico, la entidad respectiva contará con un plazo máximo de hasta treinta (30) días hábiles, para realizar los ajustes ordenados al instrumento archivístico, y radicarlo nuevamente ante la instancia competente para reanudar el proceso de evaluación técnica y convalidación”. Por tal razón se requiere la modificación de fecha de inicio 01 de julio de 2022 y fecha de terminación 31 de diciembre de 2024. </t>
  </si>
  <si>
    <t>Se adjunta plan de trabajo para la actividad de clasificación  del fondo total acumulado.</t>
  </si>
  <si>
    <t>Se observa que en el seguimiento con corte a 30 demarzo se amplió la fecha para  subsanar el hallazgo en cumplimiento  del plan de mejoramiento, la cual se amplió al 31 de diciembre del año 2024. Así mismo, el líder del proceeso envió soportes donde se verifican las actividades que se han adelantado, como son:Seguimiento Plan de Mejoramiento VIsita 2020 AB 30 JUNIO 2021\HALLAZGO 7 Y 9\INFORME
Seguimiento Plan de Mejoramiento VIsita 2020 AB 30 JUNIO 2021\HALLAZGO 7 Y 9\Visitas 2021 AG Marzo y Abril 2021
Seguimiento Plan de Mejoramiento VIsita 2020 AB 30 JUNIO 2021\HALLAZGO 7 Y 9\Acta Reunión 28-06-2021 (1).docx
Seguimiento Plan de Mejoramiento VIsita 2020 AB 30 JUNIO 2021\HALLAZGO 7 Y 9\Comité PINAR -FTOS- INFORME ESTADO AG.pptx</t>
  </si>
  <si>
    <t>Como se ha informado para el cumplimiento de esta acción se requiere la finalización de la acción señalada en el hallazgo No 6 la cual  tiene fecha de finalización el 28 de febrero de 2022, pero hay que tener en cuenta que de acuerdo al directrices y lineamientos para hacer intervención del Fondo Documental Acumulado- FDA se debe contar con la convalidación de Tablas de Valoración Documental por el Consejo Distrital de Archivos. Como avance se reporta que se contrató a la Técnóloga quien se encuentra en el elaboración del  Inventario Documental del FDA.</t>
  </si>
  <si>
    <t>Sigue abierto este hallazgo dado que de acuerdo a lo expuesto en el item anterior no se ha obtenido la convalidacion de las tablas</t>
  </si>
  <si>
    <t xml:space="preserve">La entidad no ha realizado transferencias secundarias  a la direccion Distrital de Archivos  de Bogota. </t>
  </si>
  <si>
    <r>
      <rPr>
        <sz val="9"/>
        <rFont val="Arial"/>
        <family val="2"/>
      </rPr>
      <t>Dado que esta acción depende de cumplimiento del Hallazgo No 6 y 7 requiere la modificación en la  fecha de inicio 01 de enero 2025 y fecha de terminación  30 Julio de 2025.</t>
    </r>
    <r>
      <rPr>
        <sz val="9"/>
        <color rgb="FFFF0000"/>
        <rFont val="Arial"/>
        <family val="2"/>
      </rPr>
      <t xml:space="preserve"> </t>
    </r>
  </si>
  <si>
    <t xml:space="preserve">No se reportan evidencias frente a esta actividad, teniendo en cuenta que,  esta depende de contar con las Tablas de valoración convalidadas y la actualización del Fondo Total Acumulado.  Se solicita ampliar plazo para julio del 2024, teniendo en cuenta todos los procesos que se deben realizar para contar con el cumplimiento de las actividades anteriores. </t>
  </si>
  <si>
    <t xml:space="preserve">Se observa que a 31 de marzo fue ampliado el plazo para el cumplimiento de esta mejora y por ende no se reportan evidencias frente a esta actividad, teniendo en cuenta que,esta depende de contar con las Tablas de valoración convalidadas y la actualización del Fondo Total Acumulado.  Se solicita ampliar plazo para julio del 2025, teniendo en cuenta todos los procesos que se deben realizar para contar con el cumplimiento de las actividades anteriores. </t>
  </si>
  <si>
    <t>Sigue abierto este hallazgo, por que para realizar las trasnferencias secundarias, se deben tener  las TVD validadas, y esta actividad se encuentra en proceso.</t>
  </si>
  <si>
    <t>La entidad no ha publicado en la pagina web la informacion de las transferencias secundarias realizadas a la direccion distrital de archivo de bogota, en cumplimiento con el decreto 1515  Articulo 16, compilado en el decreto 1080 de 2015 Articulos 2.8.10.14</t>
  </si>
  <si>
    <t>Dado que esta acción depende de cumplimiento del Hallazgo No 6 ,7 y  10 se requiere la modificación de la fecha de inicio 01 de agosto de 2025 a 30 de agosto de 2025.</t>
  </si>
  <si>
    <t xml:space="preserve">No se reportan evidencias frente a esta actividad, teniendo en cuenta que,  esta depende de contar con las Tablas de valoración convalidadas y la actualización del Fondo Total Acumulado.  Se solicita ampliar plazo para agosto del 2024, teniendo en cuenta todos los procesos que se deben realizar para contar con el cumplimiento de las actividades anteriores. </t>
  </si>
  <si>
    <t>Dado que esta acción depende de cumplimiento del Hallazgo No 6 ,7 y  10 se requiere la modificación de la fecha de inicio 01 de agosto de 2025 a 30 de agosto de 2025. Así mismo, el líder del proceso envió soportes donde se verifican algunas actividades que se han adelantado, como son: Seguimiento Plan de Mejoramiento VIsita 2020 AB 30 JUNIO 2021\HALLAZGO 11 y 12\2 Sesión PIC - Gestión Documental 29 de junio de 2021.</t>
  </si>
  <si>
    <t xml:space="preserve">Se observa que a 31 de marzo fue ampliado el plazo para el cumplimiento de esta mejora y por ende no se reportan evidencias frente a esta actividad, teniendo en cuenta que esta depende de contar con la actualización de las TVD, Tablas de valoración convalidadas y la actualización del Fondo Total Acumulado.  Se solicita ampliar plazo para el mes de agosto de 2025, teniendo en cuenta todos los procesos que se deben realizar para contar con el cumplimiento de las actividades anteriores. </t>
  </si>
  <si>
    <t>Sigue abierto este hallazgo, por que para realizar la publicación en la pagina web la informacion de las transferencias secundarias realizadas a la direccion distrital de archivo de bogota,  se deben tener  las TVD validadas, y esta actividad se encuentra en proceso.</t>
  </si>
  <si>
    <t>INFORME VISITA DIRECCIÓN DISTRITAL DE ARCHIVO 2020</t>
  </si>
  <si>
    <r>
      <t>1.1 La entidad no cuenta los perfiles definidos en el manual de funciones (carrera administrativa,
plantas provisional o temporal) y/o los usados para determinar los contratos de prestación de servicios durante el año 2019, incluyeron los requisitos para cada perfil, de acuerdo con los artículos 4, 5 y 6 de la Ley 1409 de 2010 y Resolución número 629 del 2018
En el Manual de funciones no se evidencia el cargo de un profesional en Archivística
para dar cumplimiento a la normatividad vigente; se conto con un Profesional en Archivista vinculado con un contrato de prestación de</t>
    </r>
    <r>
      <rPr>
        <sz val="9"/>
        <color rgb="FFFF0000"/>
        <rFont val="Arial"/>
        <family val="2"/>
      </rPr>
      <t xml:space="preserve"> </t>
    </r>
    <r>
      <rPr>
        <sz val="9"/>
        <rFont val="Arial"/>
        <family val="2"/>
      </rPr>
      <t>servicios</t>
    </r>
    <r>
      <rPr>
        <sz val="9"/>
        <color theme="1"/>
        <rFont val="Arial"/>
        <family val="2"/>
      </rPr>
      <t xml:space="preserve">
</t>
    </r>
  </si>
  <si>
    <t>No contar con el personal que cumpla el perfil de acuerdo a la  normatividad exigida</t>
  </si>
  <si>
    <t xml:space="preserve">Continuidad con las gestiones que se requieran  para el cambio del manual de funciones </t>
  </si>
  <si>
    <t>Manual de funciones</t>
  </si>
  <si>
    <t>Se elaboró comunicación oficial interna a la Unidad de Talento Humano con el fin de realizar la solicitud de inclusión del profesional Archivista  en el Manual de Funciones de acuerdo con los artículos 4, 5 y 6 de la Ley 1409 de 2010 y Resolución número 629 del 2018, el cual tiene como numero de radicado 3-221-384 de fecha 7 de abril de 2021</t>
  </si>
  <si>
    <t>Se valida el avance reportado por la unidad.</t>
  </si>
  <si>
    <t>Se elaboró comunicación oficial interna a la Unidad de Talento Humano con el fin de realizar la solicitud de inclusión del profesional Archivista  en el Manual de Funciones de acuerdo con los artículos 4, 5 y 6 de la Ley 1409 de 2010 y Resolución número 629 del 2018, el cual tiene como numero de radicado 3-221-384 de fecha 7 de abril de 2021. El líder del proceso envió soporte donde se verifica  la existncia del oficio atras referido: Seguimiento Plan de Mejoramiento VIsita 2020 AB 30 JUNIO 2021\HALLAZGO 1\3-2021-384_1.pdf.</t>
  </si>
  <si>
    <t>se espera respuesta de la comunicacion oficial interna enviada y radicado 3-221-384 de fecha 7 de abril de 2021, donde se solicita a la Unidad de Talento Humano la inclusión del profesional Archivista  en el Manual de Funciones de acuerdo con los artículos 4, 5 y 6 de la Ley 1409 de 2010 y Resolución número 629 del 2018.</t>
  </si>
  <si>
    <t>Resolución Interna de Gerencia General mediante  085 de 2021; La Loteria de Bogotá realiza modificación del manual de funciones teniendo en cuenta los establecido en los artículos 4, 5 y 6 de la Ley 1409 de 2010 y Resolución número 629 del 2018, mediante la Resolución Interna de Gerencia General mediante  085 de 2021</t>
  </si>
  <si>
    <t>Se considera que con la inclusión del perfil del profesional de archivistica en el manual de funciones mediante modificación que se hizo al mismo mediante resolución No. 85 de 2021, se dio cumplimiento a lo establecido  en los artículos 4, 5 y 6 de la Ley 1409 de 2010 y Resolución número 629 del 2018</t>
  </si>
  <si>
    <t xml:space="preserve">1.2 El profesional responsable de la gestión documental en la entidad durante el año 2019, acreditó formación académica profesional de nivel superior en archivística (universitario) de acuerdo con el artículo 7 del Decreto Distrital 514 de 2006. 
El responsable de la gestión documental es la Jefe de Recursos Físícos, quien se apoya en un Contratista profesional en Archivística.
</t>
  </si>
  <si>
    <t xml:space="preserve">El personal de la gestión documental no cuentan con el perfi exigido </t>
  </si>
  <si>
    <t>Realizar incorporación de personal, garantizando que cumplen con el perfil para el manejo de los proceso y la gestión documental</t>
  </si>
  <si>
    <t>Esta acción depende del cumplimiento del Hallazgo No 1 que se encuentra en proceso.</t>
  </si>
  <si>
    <t>Esta acción depende del cumplimiento del Hallazgo No 1 que se encuentra en proceso, el cual inicia con radicado de oficio No. 3-221-384 de fecha 7 de abril de 2021. El líder del proceso envió soporte donde se verifica  la exisetncia del oficio atras referido: Seguimiento Plan de Mejoramiento VIsita 2020 AB 30 JUNIO 2021\HALLAZGO 1\3-2021-384_1.pdf.</t>
  </si>
  <si>
    <t>En el periodo de marzo a junio de 2021, se envió oficio radicado 3-221-384 de fecha 7 de abril de 2021, donde se solicita a la Unidad de Talento Humano la inclusión del profesional Archivista  en el Manual de Funciones de acuerdo con los artículos 4, 5 y 6 de la Ley 1409 de 2010 y Resolución número 629 del 2018.</t>
  </si>
  <si>
    <t>Comunicación con No de radicado  3-2021-839 del 20 de Julio de 2021.
La Unidad de Recursos Fisicos se encuentra en espera respuesta por parte de la Gerencia General de la comunicación con No de radicado  3-2021-839 del 20 de Julio de 2021, en el cual se solicita conocer el estado de la incorporación del perfil requerido y establecido en el Manual de Funciones.</t>
  </si>
  <si>
    <t xml:space="preserve">Efectuado el seguimiento, aún se sigue a la espera de respuesta, ya que la decisió n para subsanar este hallazgo es de carácter gerencial </t>
  </si>
  <si>
    <r>
      <t>2.1.1 El Programa de Gestión Documental - PGD de la entidad, estaba adoptado al 31 de diciembre de 2019 mediante acto administrativo 
Si bien la entidad aprobó el Programa de Gestión Documental, este no fue adoptado en la vigencia 2019; la Lotería de Bogotá en Comité Institucional de Gestión y Desempeño efectuado el 20 de dicie</t>
    </r>
    <r>
      <rPr>
        <sz val="9"/>
        <rFont val="Arial"/>
        <family val="2"/>
      </rPr>
      <t>mbre</t>
    </r>
    <r>
      <rPr>
        <sz val="9"/>
        <color theme="1"/>
        <rFont val="Arial"/>
        <family val="2"/>
      </rPr>
      <t xml:space="preserve"> de 2019, según Acta de Lotería de Bogotá: Tema 4 Aprobación Intrumentos de gestión Documental los documentos antes mensionados no cumple con los requisitos normativos, ademas de que presentan inconsistencias de carácter técnico y de forma y no se ajusta a la situción de la Lotería de Bogotá.
</t>
    </r>
  </si>
  <si>
    <t xml:space="preserve">Debilidades en la ejecución de procesos de la gestín  documental  </t>
  </si>
  <si>
    <t>Realizar ajustes del Programa de Gestión Documental, para que sea  avalado por el Archivo de Bogotá para públicación</t>
  </si>
  <si>
    <t>Programa de gestión documental - PGD</t>
  </si>
  <si>
    <t>Se realiza comunicación oficial con numero de radicado 2-221-344  de fecha 05 de abril de 2021 al Archivo de Bogotá,  solicitando Asistencia Técnica para la revisión del Instrumento Archivístico  con el fin de tener en cuenta  las recomendaciones para  el ajuste y/o actualización del Programa de Gestión Documental de la Lotería de Bogotá.</t>
  </si>
  <si>
    <t xml:space="preserve">Se encuentra en proceso de Actualización por parte del proceso de Gestión Documental de la Unidad de Recursos Fisicios. Se adjunta evidencia Seguimiento Plan de Mejoramiento VIsita 2020 AB 30 JUNIO 2021\HALLAZGO 3\PGD RECUPERADO.docx </t>
  </si>
  <si>
    <t>Se verificó que se encuentra en proceso y para validar su actualización se requiere del documento donde se avale por el archivo de Bogotá, para proceder a su publicación</t>
  </si>
  <si>
    <t>PGD
Comunicación enviío AB.
Se realiza terminación de Actualización del Programa de Gestión Documental y se realiza el envío al Archivo de Bogotá para recomendaciones y/o observaciones con No de Radicado 2-2021-1121 del 23 de agosto de 2021</t>
  </si>
  <si>
    <t xml:space="preserve">Se da por cerrada ya que la tareas o actividad para subsanar el hallazgo consistía en realizar ajustes del Programa de Gestión Documental, para que sea  avalado por el Archivo de Bogotá para públicación. Los ajustes fueron realizados, estan pendiente el dictamen del Archivo Distrital. </t>
  </si>
  <si>
    <t xml:space="preserve">2.1.6 ¿En el plan de auditorías interno del
año 2019, 
se contemplaron las operaciones de la gestión documental?
La entidad no tuvo en cuenta las operaciones de la gestión documental dentro del programa.
</t>
  </si>
  <si>
    <t xml:space="preserve">el no control y seguimiento a las opeciónes de gestión documental en la entidad </t>
  </si>
  <si>
    <t xml:space="preserve">Mesa de Trabajo con la Oficina de Control Interno y realizar planeación frente a las auditorias a realizar en el proceso de gestión documental </t>
  </si>
  <si>
    <t>Actas de Reunion 
Informe auditoria Interna</t>
  </si>
  <si>
    <t>No presenta avance para el presente seguimiento.</t>
  </si>
  <si>
    <t xml:space="preserve">El erea reporta que no hubo avance en materia de esta acción. </t>
  </si>
  <si>
    <t>Se verificó como evidencia oficio con radicado 3-2021-731, del 23 de Junio de 2021, donde se solicita al Jefe de Control Interno "En atención al asunto de manera atenta nos permitimos solicitarle, según su disponibilidad de tiempo, agendar un espacio para realizar una mesa de trabajo, con el fin de tratar las
actividades en cumplimiento de acciones reflejadas en el Plan de Mejoramiento del
Proceso de Gestión Documental". Seguimiento Plan de Mejoramiento VIsita 2020 AB 30 JUNIO 2021\HALLAZGO 4\3-2021-731_1.pdf</t>
  </si>
  <si>
    <t xml:space="preserve">De conformidad con el oficio radicado 3-2021-731, del 23 de Junio de 2021, donde se solicita al Jefe de Control Interno: "En atención al asunto de manera atenta nos permitimos solicitarle, según su disponibilidad de tiempo, agendar un espacio para realizar una mesa de trabajo, con el fin de tratar las actividades en cumplimiento de acciones reflejadas en el Plan de Mejoramiento del Proceso de Gestión Documental". Aunque la solicitud es extemporanea a la fecha de corte del seguimiento 30 de junio de 2021, no obstante en el PAA, para la vigenia de 2021, está programado este seguimiento. </t>
  </si>
  <si>
    <t>Acta de Reunion
Se realizó mesa de trabajo programada y se detallan actividades de articulación del Plan Anual de Auditorias y el proceso de Gestión Documental reflejada mediante acta de reunion</t>
  </si>
  <si>
    <t xml:space="preserve">Se da por cerrada ya que la Mesa de Trabajo con la Oficina de Control Interno para subsanar el hallazgo se realizó donde se articularon actividades del Plan Anual de Auditorías con el proceso de Gestión documental  </t>
  </si>
  <si>
    <t>2.1.7 Las acciones de mejora (preventivas o correctivas) generadas por hallazgos o recomendaciones referentes a temas de gestión documental en auditorías internas, externas, visitas de seguimiento o autoevaluación; se incluyeron en los planes de mejoramiento del año 2019
La entidad no incluyo las recomendaciones</t>
  </si>
  <si>
    <t>No contar con acciones de mejora que permitan que la gestión documental se optimize</t>
  </si>
  <si>
    <r>
      <t>Realizar plan de mejoramiento de la Visita del Archivo de Bogota; el cual refleje acciones de mejora</t>
    </r>
    <r>
      <rPr>
        <sz val="9"/>
        <color rgb="FFFF0000"/>
        <rFont val="Arial"/>
        <family val="2"/>
      </rPr>
      <t xml:space="preserve"> </t>
    </r>
  </si>
  <si>
    <t>Plan de mejoramiento</t>
  </si>
  <si>
    <t>Se formula el Plan de mejoramiento del Informe de la Visita de Seguimiento de Cumplimiento de la Normatividad Archivística del Archivo de Bogotá y se envía a la Oficina de Control interno mediante comunicación oficial de radicado No. 3-221-366 de fecha 31 de marzo de 2021.</t>
  </si>
  <si>
    <t xml:space="preserve">2.2.1 La Tabla de Retención Documental - TRD de la entidad, estaba adoptada al 31 de diciembre de 2019 mediante
acto administrativo según el artículo 8 del Acuerdo 4 de 2013 
Mediante Resolución 083 e 2013 la Lotería de Bogotá realizo el proceso de adopción de la TRD; esta versión adoptada por la Lotería no contaba con el concepto y acuerdo de convalidación por parte de Consejo Distrital de Archivos, razón por la cual no se podía realizar su adopción e implementación, La Tabla de Retención Documental - TRD se convalidada en el 2015 no ha sido
adoptada por la entidad.
</t>
  </si>
  <si>
    <t xml:space="preserve">Las Tablas de retención no cuenta con actualización de acuerdo a cambios organico- funcionales  </t>
  </si>
  <si>
    <t xml:space="preserve">Se actualzara las Tabla de Retención Documental y se presentara al Consejo Distriltal de Archivos para concepto y convalidación y de esta fomar   realizar adopción por la entidad. </t>
  </si>
  <si>
    <t>Tablas de Retemción Documental - TRD</t>
  </si>
  <si>
    <t>. Se realiza actualización del Formato de Cuadro de Caracterización y Registro de activos de información aprobado mediante comité de sesión 3 de marzo de 2021; se realiza solicitud de evidencias de Tablas de retención enviadas al Archivo de Bogotá para realizar trazabilidad de las mismas mediante comunicación oficial de No. de radicado 2-221-204</t>
  </si>
  <si>
    <t>Se informa por la Unidad de Recursos Físicos que se inicia el proceso de Actualización de TRD, realizando las actividades que se mencionan a continuación:
1. Entrevistas Áreas Productoras de Información, evidencia Actas de reunion
2. Diligenciamiento de Control de Cambios de Series y Subseries documentales  evidencia (Matriz control de Cambios)
3. Diligenciamiento de Cuadro de Caracterización Documental, evidencia (Cuadros).
Seguimiento Plan de Mejoramiento VIsita 2020 AB 30 JUNIO 2021\HALLAZGO 6\Actas de Reunion
Seguimiento Plan de Mejoramiento VIsita 2020 AB 30 JUNIO 2021\HALLAZGO 6\Copia de CREACIÓN - ACTIVOS DE INFORMACIÓN (1)+ (Autoguardado) 7.xlsx
Seguimiento Plan de Mejoramiento VIsita 2020 AB 30 JUNIO 2021\HALLAZGO 6\migración_tablas_de_retención_documental_ (Autoguardado) 25 DE MAYO (Autoguardado).xls</t>
  </si>
  <si>
    <t xml:space="preserve"> Si bien se observa que hay actividades encaminadas  subsanar el hallazgo, estas no constituyen el saneamiento de la misma por ausencia de documento que acredite la solicitud al Consejo Distriltal de Archivos para concepto y convalidación y de esta foma   realizar adopción por la entidad. </t>
  </si>
  <si>
    <t>Las acciones adelantas para la Actualización de Tablas de Retención Documental se mencioó a continuación:
1. Cuadro de Caracterización Áreas Productoras
2. Organigrama analizado de acuerdo a los actos administrativos y  Áreas Productoras
3. Cuadro de Clasificación Documental</t>
  </si>
  <si>
    <t>Sigue abierto este hallazgo por cuanto si bien se hcieron los ajustes a las Tabla de Retención Documental y se presentaron al Consejo Distriltal de Archivos para concepto y convalidación, este objetivo no se ha alcanzado.</t>
  </si>
  <si>
    <t xml:space="preserve">2.2.10 ¿Cuál es el total de metros lineales almacenados en los archivos de gestión al 31 de diciembre de 2019?
Los inventarios que tiene la entidad no cumplen con los requisitos normativos por cuanto no han adoptado la TRD convalidadas por el Consejo Distrital de Archivo en 2015.
</t>
  </si>
  <si>
    <t>Debilidades en la organización de los archivos de gestión</t>
  </si>
  <si>
    <t xml:space="preserve">Cronograma de revisión y capacitación a los  archivos de Gestión
y seguimiento al dilligenciamiento  de FUID </t>
  </si>
  <si>
    <t>Croongrama 
FUID</t>
  </si>
  <si>
    <t xml:space="preserve">Elaboración de cronogramas de revisión y capacitación de los archivos de gestión enviadas mediante comunicaciones oficiales internas con Números de radicado  3-221-260 de fecha 04 de marzo de 2021 3-221-370 de fecha  05 de abril de 2021, para los meses marzo y abril de 2021 de los cuales se realiza como evidencia acta de reunión de cada una de las revisiones. </t>
  </si>
  <si>
    <t>Se lleva a cabo las visitas programadas en los cronogramas reportados en el mes de marzo, consolidando actas de reunion, asi mismo se realiza informe del estado de los archivos de Gestión socializado ante el Comité Institucional de Gestión y Desempeño de sesion del 28 de junio de 2021.
Seguimiento Plan de Mejoramiento VIsita 2020 AB 30 JUNIO 2021\HALLAZGO 7 Y 9\INFORME
Seguimiento Plan de Mejoramiento VIsita 2020 AB 30 JUNIO 2021\HALLAZGO 7 Y 9\Visitas 2021 AG Marzo y Abril 2021
Seguimiento Plan de Mejoramiento VIsita 2020 AB 30 JUNIO 2021\HALLAZGO 7 Y 9\Acta Reunión 28-06-2021 (1).docx
Seguimiento Plan de Mejoramiento VIsita 2020 AB 30 JUNIO 2021\HALLAZGO 7 Y 9\Comité PINAR -FTOS- INFORME ESTADO AG.pptx</t>
  </si>
  <si>
    <t>De acuerdo al Informe "Estado Archivos de Gestión Lotería de Bogotá", se observa que se realizaron vistias de revisión de donde se refleja el numero de metros lineales de la documentación en los Archivos de Gestión de la entidad, indicando que no fue posible identificar los metros lineales existentes en la Unidad de Talento Humano, por lo cual no presenta un resultado integral que conlleve a susbsanar en su integridad el hallazgo.
Se presentan pruebas de capacitación sobre procesos de gestión documental, pero no se muetra seguimiento al dilligenciamiento  de FUID.</t>
  </si>
  <si>
    <t>FUID AG 
Teniendo en cuenta el seguimiento de los Archivo de Gestión de la Loteria de Bogota se registran 3 Áreas con cumplimiento de entrega de Formato Único de Inventario Documental de las cuales presentean el estado que se mencionan a continuación
Gerencia General OK
Atención Al Cliente en Ajustes
Oficina de Control Interno  en Ajustes</t>
  </si>
  <si>
    <t>Se cierra este hallago por cuanto se hizo seguimiento a los archivos de gestión de la entidad con lo cual se cumple el cronograma de revisión y seguimiento al dilligenciamiento  de FUID y también se efectuó capacitación sobre  los  archivos de Gestión</t>
  </si>
  <si>
    <t>2.2.11 ¿Cuál es el total de metros lineales almacenados en el archivo central al 31 de diciembre de 2019?
Los inventarios que tiene la entidad no cumplen con los requisitos normativos por cuanto no han adoptado la TRD convalidad por el Consejo Distrital de Archivo en 2015; sino que implmentaron una TRD que no ha sido convalidad
por el CDA.</t>
  </si>
  <si>
    <t>Carencia de aplicación de tiempos de  retención y disposición en la segunda fase del ciclo vital del documental (Archivo Central)</t>
  </si>
  <si>
    <t>Plan de trabajo y ajuste  FUID</t>
  </si>
  <si>
    <t>Plan de Trabajo
FUID</t>
  </si>
  <si>
    <t xml:space="preserve">No se presentan evidencias o soporte para la ejecución de essta acción de mejora </t>
  </si>
  <si>
    <t xml:space="preserve">No se presentan información que permita identificar avances para la ejecución de esta acción de mejora </t>
  </si>
  <si>
    <t xml:space="preserve">Estado y Volumen AC
Seguimiento Compromisos
Se realiza verificación del la cantidad de metros lineales custodiados en el sotano y que correspondien al archivo central
Adicionalmente se realiza seguimiento a Los Archivos de Gestión que custodian información pendiente de tranferencia documental </t>
  </si>
  <si>
    <t xml:space="preserve">Se cierra por que si bien  una de las  actividades para subsanar el hallazgo consistía en el ajuste del FUID este se hizo y los seguimientos al diligenciamuiento del FUID, las mediciones y los seguimientos a los archivos de gestión y cewntral  permiten verificar el plan de trabajo </t>
  </si>
  <si>
    <r>
      <t xml:space="preserve">2.4.4 ¿Cuál fue el total de dependencias que a 31 de diciembre de 2019 tenían inventario documental en los archivos de gestión?
</t>
    </r>
    <r>
      <rPr>
        <sz val="9"/>
        <rFont val="Arial"/>
        <family val="2"/>
      </rPr>
      <t xml:space="preserve">La entidad no cumplen con los requisitos normativos por cuanto no han adoptado la TRD convalidada por el Consejo Distrital de Archivo en 2015; implmentaron una versión de TRD que no ha sido convalidada por el  CDA. </t>
    </r>
  </si>
  <si>
    <t>No aplicación de lineamiento de organiación  en el archivo de gestión</t>
  </si>
  <si>
    <t>De acuerdo al Informe "Estado Archivos de Gestión Lotería de Bogotá", se observa que se realizaron vistias de revisión de donde se refleja el numero de metros lineales de la documentación en los Archivos de Gestión de la entidad, dindicando que no fue posible identificar los metros lineales existentes en la Unidad de Talento Humano, por lo cual no presenta un resultado integral que conlleve a susbsanr en su integridad el hallazgo.
Se presentan pruebas de capacitación sobre procesos de gestión documental, pero no se muetra seguimiento al dilligenciamiento  de FUID.</t>
  </si>
  <si>
    <t>2.4.5¿Cuál fue el total de inventario
documental a 31 de diciembre de 2019 en el archivo central?
- Medio físico. ¿Cantidad de metros
lineales?
- Medio electrónico. ¿Cantidad de
kilobytes?</t>
  </si>
  <si>
    <t>Revisión y consolidación   FUID Archivo Central</t>
  </si>
  <si>
    <t xml:space="preserve">
FUID Archivo Central</t>
  </si>
  <si>
    <t xml:space="preserve">Estado y Volumen AC
Seguimiento Compromisos;
Se realiza verificación del la cantidad de metros lineales custodiados en el sotano y que correspondien al archivo central
Adicionalmente se realiza seguimiento a Los Archivos de Gestión que custodian información pendiente de tranferencia documental </t>
  </si>
  <si>
    <t>Se cierra por cuanto la actividad para subsanar el hallazgo fue realizada apunta a la revisión  y consolidación   FUID del Archivo Central</t>
  </si>
  <si>
    <t>2.5.1  ¿El banco terminológico, estaba aprobado al 31 de diciembre de 2019 por la instancia competente de acuerdo con la naturaleza de la entidad? Si la respuesta es afirmativa responda la pregunta 2.5.2, de lo contrario continúe con la pregunta
La entidad no ha elaborado el Banco Terminológico</t>
  </si>
  <si>
    <t>No contar con un instrumento archivistico para la identificación de terminos de las series y subseries documentales de las Áreas productoras de la Lotería de Bogotá</t>
  </si>
  <si>
    <t xml:space="preserve"> Publicación y Difusión de Banco Terminólogico</t>
  </si>
  <si>
    <t xml:space="preserve"> Banco terminologicos de series y subseries documentales </t>
  </si>
  <si>
    <t xml:space="preserve">Se realiza publicación en la página Web de la Lotería de Bogotá el cual se puede consultar  en el link disponible en: https://www.loteriadebogota.com/wp-content/uploads/files/rfisicos/BANCO_TERMINOLOGICO.pdf 
Así mismo se realiza pieza comunicacional  para difusión de la lotería de Bogotá la cual se puede consultar en el link disponible  https://view.genial.ly/6079be9ecd833f0cf3c21338/interactive-content-banco-terminologico la cual fue difundida por correo electrónico de la Unidad de recursos físico el día 23 de abril de 2021.
</t>
  </si>
  <si>
    <t xml:space="preserve">Se crea el Banco Terminológico en la vigencia 2020 (https://www.loteriadebogota.com/wp-content/uploads/files/rfisicos/BANCO_TERMINOLOGICO.pdf; se realizó únicamente a nivel de serie y subserie documental, no a nivel de tipo documenta), aprobado por el COMITÉ INSTITUCIONAL DE GESTIÓN Y DESEMPEÑO. Adicional el día 23 de abril de 2021, se realiza su socialización vía correo electrónico a todos los funcionarios de la entidad.  </t>
  </si>
  <si>
    <t>2.6.1 ¿La tabla de control de acceso, estaba aprobada al 31 de diciembre de 2019 por la instancia competente de acuerdo con la naturaleza de la entidad?.
La entidad no ha elaborado la Tabla de Control de Acceso</t>
  </si>
  <si>
    <t xml:space="preserve">Carencia de instrumento archivisitco para conocer roles y perfiles de acuedo a las series documentales producidas por las Unidades/Áreas y Dependencias </t>
  </si>
  <si>
    <t xml:space="preserve"> Publicación y  Difusión  de Tabla de Control de Acceso </t>
  </si>
  <si>
    <t>Tabla de Control de Acceso</t>
  </si>
  <si>
    <t xml:space="preserve">.   Se realiza publicación en la página Web de la Lotería de Bogotá el cual se puede consultar  en el link disponible en: https://www.loteriadebogota.com/wpcontent/uploads/files/rfisicos/TABLAS_CONTROL_ACCESO.pdf
Así mismo se realiza pieza comunicacional para difusión de la lotería de Bogotá la cual se puede consultar en el link disponible   https://view.genial.ly/607a0f05cd833f0cf3c21f68/interactive-content-tabla-de-control-de-acceso la cual fue difundida por correo electrónico de la Unidad de recursos físico el día 23 de abril de 2021.
</t>
  </si>
  <si>
    <t xml:space="preserve">2.7.1 El Plan Institucional de Archivos, estaba aprobado al 31 de diciembre de 2019 por la instancia competente de acuerdo con la naturaleza de la entidad?
Si bien la entidad aprobó el plan Institucional de Archivos - PINAR; en Comité Institucional de Gestión y Desempeño efectuado el 20 de diciembre de 2019, según Acta, este no fue implementado. </t>
  </si>
  <si>
    <t xml:space="preserve">Debilidades en la planeación estratgica en temas de gestión documental </t>
  </si>
  <si>
    <t xml:space="preserve">Realizar Ajuste Plan Institucional de Archivos - PINAR, con aval del Archivo de Bogotá
</t>
  </si>
  <si>
    <t>Plan Institucional de Archivos - PINAR</t>
  </si>
  <si>
    <t>.  Se elabora comunicación oficial de solicitud al Archivo de Bogotá para asistencia técnica y revisión del  instrumento archivístico,  con el fin de tener en cuenta la recomendaciones para el ajuste y/o actualización del Plan Institucional de Archivos- PINAR con No de radicado 2-221-97 de fecha 04 de febrero de 2021; se lleva a cabo la asistencia técnica por parte del Archivo de Bogotá con la Lotería de Bogotá el 16 de febrero de 2021 con No de radicado 2-2021-122 de fecha 11 de febrero de 2021, así mismo se realiza actualización del Plan Institucional de Archivos PINAR el cual se envía para todas las Áreas para revisión y comentarios con fecha 31- de marzo de 2021 así mismo se encuentra pendiente de revisión de la Unidad de Planeación Estratégica para envió al Archivo de Bogotá.</t>
  </si>
  <si>
    <t>Seguimiento Plan de Mejoramiento VIsita 2020 AB 30 JUNIO 2021\HALLAZGO 13\PINAR JUNIO AJUSTADO\Comité 28 de junio 2021
Seguimiento Plan de Mejoramiento VIsita 2020 AB 30 JUNIO 2021\HALLAZGO 13\PINAR JUNIO AJUSTADO\1-2021-1067_1 Observaciones Archivo Distrital sobre el PINAR.pdf
Seguimiento Plan de Mejoramiento VIsita 2020 AB 30 JUNIO 2021\HALLAZGO 13\PINAR JUNIO AJUSTADO\2-2021-807_1 envio PINAR final AB.pdf
Seguimiento Plan de Mejoramiento VIsita 2020 AB 30 JUNIO 2021\HALLAZGO 13\PINAR JUNIO AJUSTADO\Comunicínación envío Archivo de Bogotá.docx
Seguimiento Plan de Mejoramiento VIsita 2020 AB 30 JUNIO 2021\HALLAZGO 13\PINAR JUNIO AJUSTADO\Diagnostico_integral.pdf
Seguimiento Plan de Mejoramiento VIsita 2020 AB 30 JUNIO 2021\HALLAZGO 13\PINAR JUNIO AJUSTADO\FORMULARIO ESTADO DE LA ADMINISTRACION DOCUMENTAL_2020.xlsb
Seguimiento Plan de Mejoramiento VIsita 2020 AB 30 JUNIO 2021\HALLAZGO 13\PINAR JUNIO AJUSTADO\Herramienta de Seguimiento.xlsx
Seguimiento Plan de Mejoramiento VIsita 2020 AB 30 JUNIO 2021\HALLAZGO 13\PINAR JUNIO AJUSTADO\LOTERIAInformeVisita.pdf
Seguimiento Plan de Mejoramiento VIsita 2020 AB 30 JUNIO 2021\HALLAZGO 13\PINAR JUNIO AJUSTADO\PINAR APROBADO POR COMITÉ.docx
Seguimiento Plan de Mejoramiento VIsita 2020 AB 30 JUNIO 2021\HALLAZGO 13\PINAR JUNIO AJUSTADO\PlantillaOficio_9-2021-780.docx</t>
  </si>
  <si>
    <t xml:space="preserve">Informó Recursos Físicos el envío del PINAR al Archivo de Bogotá mediante Comunicado   2-2021-468 de fecha 3 de mayo de 2021.
Respuesta concepto comunicaciones de 2-2021-17581 de fecha 26 de mayo 2021
Ajuste PINAR de acuerdo a recomendaciones - Envía Planeación 21 de junio de 2021 (Aprobación Comité Institucional de Gestión y Desempeño)
Aprobación Pinar mediante Comité Institucional de Gestión y Desempeñe de fecha 28 de junio de 2021. De acuerdo a lo anterior se validan los esfuerzos y las gestioness adelantadas por la Unidad de Recursos Físicos tendientes a susbsanar el hallazgo pero aún no se ha obtenido el aval del Archivo de Bogotá, para su adopción en la Lotería de Bogotá.
</t>
  </si>
  <si>
    <t>https://www.loteriadebogota.com/plan-institucional-de-archivos/
El Plan Institucional de Archivos se encuentra actualizado y Públicado en el link disponible en: https://www.loteriadebogota.com/plan-institucional-de-archivos/</t>
  </si>
  <si>
    <t xml:space="preserve">Se cierra por cuanto se realizó el ajuste y se actualizó el documento PINAR el cual además se encuentra publicado en la web de la entidad. </t>
  </si>
  <si>
    <t xml:space="preserve">2.8.2 ¿Cuántos fondos documentales acumulados tenía la entidad al 31 de diciembre de 2019?
La entidad cuenta con el Fondo Documental Acumulado de la lotería de Bogotá; con una volumetría de aproximadamente 932 metros lieneales y fechas extremas que comprende desde 01/01/1967 hasta 30/12/2012; la entidad no cuenta con la TVD
</t>
  </si>
  <si>
    <t xml:space="preserve">No se  cuenta con  un inventario documental consolidado que cumpla con los lineamientos del marco normativo </t>
  </si>
  <si>
    <t xml:space="preserve">Ajuste del inventario documental los periodos identificados del FDA.
* Ajuste Anexos de TVD 
* Elaboración Tablas de Valoración Documental </t>
  </si>
  <si>
    <t>FUID
Anexos TVD
Tablas deValoración Documental 
TVD</t>
  </si>
  <si>
    <t xml:space="preserve">No se presentan evidencias o soporte para la ejecución de esta acción de mejora </t>
  </si>
  <si>
    <t xml:space="preserve"> Las acciones adelantadas en el siguiente seguimiento las cuales se deben validar:
1. Historia Institucional
2. Consolidación Normativa
3. Linea de tiempo
4 cuadro de Evolución Organica
5 Inventario Documentales FDA </t>
  </si>
  <si>
    <t xml:space="preserve">Sigue abierto por que si bien se realizaron algunas actividades estas no han sido validaddas por la autoridad administrativa correspondiente. </t>
  </si>
  <si>
    <t>2.9.1 ¿El modelo de requisitos para la gestión de documentos electrónicos está aprobado al 31 de diciembre de 2019, por la instancia competente de acuerdo con la naturaleza de la entidad?
La entidad no cuenta con el Modelo de Requisitos para la gestión de documentos electrónicos.</t>
  </si>
  <si>
    <t>No se cuenta con la adopción en Documento Interno del Modelo de Requisito de acuerdo al (Decreto 103 de 2015, compilados en el Decreto 1080 de 2015 Art. 2.8.5.13)</t>
  </si>
  <si>
    <t xml:space="preserve">Elaboración de Modelo de Requisitos de documentos electrónicos </t>
  </si>
  <si>
    <t>Modelo de Requisitos de documentos electrónicos - MOREQ</t>
  </si>
  <si>
    <t>MOREQ;
La  acción  adelantada en el presente  seguimiento son:
 Actualización del Modelo de Requiitos de Documentos electrónicos</t>
  </si>
  <si>
    <t>Se cierra por cuanto la actividad se cumplió la cual consistió en la actualización del  Modelo de Requisitos de documentos electrónicos MOREQ</t>
  </si>
  <si>
    <t xml:space="preserve">4.1 Cuáles de las siguientes operaciones de gestión documental establecidas por el lineamiento número 13 del
Sistema Integrado de Gestión - SIG, se encontraban documentadas en los procedimientos de la entidad al 31 de diciembre de 2019?
La entidad no cuenta con el procedimiento de Planeación
</t>
  </si>
  <si>
    <t>ausencia de procesos documentados en el SIG de los procesos de gestión documental</t>
  </si>
  <si>
    <t>Elaboración de documentos de acuerdo a la prioridad y la aplicación de los  procesos  de la gestión Documental</t>
  </si>
  <si>
    <t>Matriz de Actualización de documentos creados, modificados en  el  SIG del proceso de Gestión documental</t>
  </si>
  <si>
    <t>Actualización del Formato Único de inventario Documental, Rotulo de Caja, Rotulo de Carpeta, elaboración de Cuadro de Caracterización Documental y registro de Activos de información, Formato de Control prestamos, consulta y devolución de información.</t>
  </si>
  <si>
    <t xml:space="preserve">5.1 ¿El sistema de información
especializado en gestión documental contaba con Manual de Usuario aldiciembre 31 de 2019?
La entidad no cuenta con un Sistema de Información Especializado en Gestión
Documental por lo que no se tiene en cuenta el dato del Manual de usuario.
 </t>
  </si>
  <si>
    <t>No contar con un SGDEA integral que articule el proceso de gestión documental</t>
  </si>
  <si>
    <t>Gestion con el desarrollador del aplicativo SIGA para la elaboración de manual de Usuario</t>
  </si>
  <si>
    <t>Manual de Usurio aplicativo SIGA</t>
  </si>
  <si>
    <t>Seguimiento Plan de Mejoramiento VIsita 2020 AB 30 JUNIO 2021\HALLAZGO 17 Y 18\3-2021-730_1.pdf</t>
  </si>
  <si>
    <t>Si  bien, se reconocen y validan las acciones adelantadas para subsanar el hallazgo, mediante oficio  3-2021-730 dirigido a la oficina de sistemas para Gestionar con el desarrollador del aplicativo SIGA la elaboración de manual de Usuario el cual tiene fecha: 23/06/2021 es extemporáneo, es decir está fuera del término de seguimiento, que es a 30 de junio de 2021. No obstante, este aún  no subsana el hallazgo, por cuanto no se evidencia la existencia del proyecto respectivo.</t>
  </si>
  <si>
    <t xml:space="preserve"> Las  acciones adelantadas en el presente seguimiento son :
Por parte del Área de sistemas se envian  manuales de usuario del  Aplicativo SIGA</t>
  </si>
  <si>
    <t xml:space="preserve">Se cierra por cuanto el área de sistemas envió la elaboración  del manuale de usuario del  Aplicativo SIGA. 
</t>
  </si>
  <si>
    <t>5.3 ¿El sistema de información especializado en gestión documental contaba con Manual técnico (módulosestablecidos) al diciembre 31 de 2019?
La entidad no cuenta con un Sistema de Información Especializado en Gestión
Documental por lo que no se tiene en cuenta el dato del Manual técnico.</t>
  </si>
  <si>
    <t>Si  bien, se reconocen y validan las acciones adelantadas para subsanar el hallazgo, mediante oficio  3-2021-730 dirigido a la oficina de sistemas para Gestionar con el desarrollador del aplicativo SIGA la elaboración de manual de Usuario
el cual tiene fecha: 23/06/2021 es extemporáneo, es decir está fuera del término de seguimiento, que es a 30 de junio de 2021. No obstante, este aún  no subsana el hallazgo, por cuanto no se evidencia la existencia del proyecto respectivo</t>
  </si>
  <si>
    <t xml:space="preserve">Se cierra por cuanto el área de sistemas envió la elaboración  del manuale de usuario del  Aplicativo SIGA. </t>
  </si>
  <si>
    <t>5.5  ¿Durante el año 2019, su entidad aplicó los requisitos funcionales mínimos (obligatorios) definidos para cada servicio implementado en el sistema de gestión de documentos electrónicos de archivo - SGDEA?
La entidad no cuenta con un Sistema de Información Especializado en Gestión
Documental
.</t>
  </si>
  <si>
    <t xml:space="preserve">Realizar revisión de requisitos y validar si el aplicativo permite el desarrollo del sistema especilizapara la gestión documental </t>
  </si>
  <si>
    <t>Matriz de cumplimiento de requisitos  y propuesta de desarrollo</t>
  </si>
  <si>
    <t>Correo electrónico Solicitud.
Se realiza solicitud mediante correo electrónico al Área de Sistemas para revisar el los requermientos del Moreq el cual se encuentra de disponibilidad de tiempo</t>
  </si>
  <si>
    <t xml:space="preserve">Sigue abierta por cuanto la última actividad que se evidencia,  muestra la existencia de un correo electrónico de solicitud al área de sistemas para revisar los requerimiento del MOREQ y así permitir el desarrollo del sistema para la gestión documental </t>
  </si>
  <si>
    <t xml:space="preserve">¿Cuál es el tamaño en GB del Backup del sistema especializado en gestión documental acumulado al 31 de diciembre de 2019? 
La entidad no cuenta con un Sistema de Información Especializado en Gestión
Documental
</t>
  </si>
  <si>
    <r>
      <t>6.1 ¿El Sistema Integrado de Conservación de la entidad al 31 de diciembre de 2019, estaba conformado por el plan de conservacióndocumental y el plan de preservación digital a largo plazo, que son los dos componentes según el artículo 4 del Acuerdo 006 de 2014? 
Si bien la entidad aprobó el Sistema Integrado de Conservación, el Plan de Conservación y el Plan de Preservación Digital a largo Plazo; en Comité Institucional de gestión y Desempeño efectuado el 20 de diciembr</t>
    </r>
    <r>
      <rPr>
        <sz val="9"/>
        <rFont val="Arial"/>
        <family val="2"/>
      </rPr>
      <t>e</t>
    </r>
    <r>
      <rPr>
        <sz val="9"/>
        <color theme="1"/>
        <rFont val="Arial"/>
        <family val="2"/>
      </rPr>
      <t xml:space="preserve"> de 2019, según Acta, este no se encuentra ajustado a los requerimientos técnicos y a las condiciones de la entidad </t>
    </r>
  </si>
  <si>
    <t>No contar con un sistema integrado de conservación que cuente con la estructura señalada en el acuerdo 006 AGN de 2014 Art,. 5</t>
  </si>
  <si>
    <t>Ajuste de Plan de Conrservación documental y Plan de Preservacion Digital, con aval del equipo interdisciplinario del Archivo de Bogotá.</t>
  </si>
  <si>
    <t>Sistema Integrado de Conservación  
en sus dos componenetes Plan de Conservación Documental y Plan de preservación digital a largo plazo</t>
  </si>
  <si>
    <t>Se elabora comunicación oficial de solicitud al Archivo de Bogotá para asistencia técnica y revisión del Sistema Integrado de Conservación,  con el fin de tener en cuenta la recomendaciones para el ajuste y/o actualización del SIC con No de 2-221-98 de fecha 04 de febrero de 2021, se lleva a cabo la asistencia técnica por parte del Archivo de Bogotá con la Lotería de Bogotá 2021 con fecha 5 de abril de 2021.</t>
  </si>
  <si>
    <t>La  Unidad de Recursos físicos, informa que para el desarrollo de la presente actividad se realizó la contratación de una Persona con la Profesion de Restauración de Bienes Muebles, quien inicio contrato el 01 de junio de 2021, el cual realiza plan de Traajo para la actualización del SIC en su componente de Conservación Documental, evidencia Plan de Trabajo.
Vale la pena resaltar que se requiere la contratación de un Ingeniero de Sistemas con conocimiento en Preservación Digital a largo Plazo el cual se encuentra gestión por el Área de Sistemas.
Seguimiento Plan de Mejoramiento VIsita 2020 AB 30 JUNIO 2021\HALLAZGO 21\Plan_trabajo_Contrato__51_2021.xlsx</t>
  </si>
  <si>
    <t>Si bien se están adelantando gestiones tendientes a subsanar el hallazgo, aún no se han efectuado los ajustes de Plan de Conrservación documental y Plan de Preservacion Digital, para el aval del equipo interdisciplinario del Archivo de Bogotá.</t>
  </si>
  <si>
    <t>Avance Plan de Conservación Documental; Se realiza avance del Plan de Conservación Documental de acuerdo al plan de trabajo para su ejecución 
Se realiza revisión por Secretaria General. Area de Sisitemas y Unidad de Recursos Fisicos quedando pendiente el avance del Plan de Preservación Digital por parte del Área de SIsitemas</t>
  </si>
  <si>
    <t xml:space="preserve">Sigue abierto por cuanto la acitividad a realizar para subsanar no se ha cumplido en su integridad. </t>
  </si>
  <si>
    <t xml:space="preserve">7.4 ¿En el marco del fortalecimiento de la
cultura archivística, su entidad ha realizado alguna de las siguientes actividades durante el año 2019?
Difusión para la apropiación de la historia institucional. 
 La entidad no realiza la Difusión para la apropiación de la historia institucional
</t>
  </si>
  <si>
    <t>debilidades en el fortalecimiento de la cultura archivistica a la no realizar difusión de la historia instiucional</t>
  </si>
  <si>
    <t xml:space="preserve">Incluir y Articular  en el Plan Intitucional de Capacitacion - PIC  la historia institucional   </t>
  </si>
  <si>
    <t>Evidencias PIC</t>
  </si>
  <si>
    <t>Seguimiento Plan de Mejoramiento VIsita 2020 AB 30 JUNIO 2021\HALLAZGO 22\1 Sesion PIC - Gestión Documental 14 de Abril
Seguimiento Plan de Mejoramiento VIsita 2020 AB 30 JUNIO 2021\HALLAZGO 22\2 Sesión PIC - Gestión Documental 29 de junio de 2021</t>
  </si>
  <si>
    <t xml:space="preserve">Se realizo articulación del proceso de gestión documental con el Plan Institucional de Capaitación, realizando 2 sesiones de capacitaciones de fecha 14 de abril de 2021 y 29 de junio de 2021. </t>
  </si>
  <si>
    <t>ESTADO ACCIÓN</t>
  </si>
  <si>
    <t>ACCIONES</t>
  </si>
  <si>
    <t>ÁREA RESPONSABLE</t>
  </si>
  <si>
    <t>PROCEDIMIENTOS</t>
  </si>
  <si>
    <t>N° ACCIONES DEL PLAN DE MEJORAMIENTO</t>
  </si>
  <si>
    <t>CUMPLIDAS Y CERRADAS</t>
  </si>
  <si>
    <t>CERRADAS SIN REPORTE DE AVANCE</t>
  </si>
  <si>
    <t>CERRADA POR UNIFICACIÓN CON OTRA OBSERVACIÓN</t>
  </si>
  <si>
    <t xml:space="preserve">ACCIONES CERRADAS </t>
  </si>
  <si>
    <t>INCUMPLIDAS</t>
  </si>
  <si>
    <t xml:space="preserve"> PENDIENTES(EN EJECUCIÓN)</t>
  </si>
  <si>
    <t>SIN ESTADO POR:</t>
  </si>
  <si>
    <t>Estado Entidad</t>
  </si>
  <si>
    <t>ACCIONES ABIERTAS</t>
  </si>
  <si>
    <t>Sin formular</t>
  </si>
  <si>
    <t>Sin reporte de avance</t>
  </si>
  <si>
    <t>UNIDAD DE BIENES Y SERVICIOS</t>
  </si>
  <si>
    <t>Abierta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</si>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</sst>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yyyy/mm/dd"/>
  </numFmts>
  <fonts count="2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name val="Arial"/>
      <family val="2"/>
    </font>
    <font>
      <sz val="9"/>
      <color theme="1"/>
      <name val="Arial"/>
      <family val="2"/>
    </font>
    <font>
      <b/>
      <sz val="9"/>
      <color theme="1"/>
      <name val="Arial"/>
      <family val="2"/>
    </font>
    <font>
      <u/>
      <sz val="7.35"/>
      <color theme="10"/>
      <name val="Calibri"/>
      <family val="2"/>
    </font>
    <font>
      <sz val="9"/>
      <color indexed="8"/>
      <name val="Arial"/>
      <family val="2"/>
    </font>
    <font>
      <sz val="9"/>
      <color rgb="FFFF0000"/>
      <name val="Arial"/>
      <family val="2"/>
    </font>
    <font>
      <b/>
      <sz val="9"/>
      <color theme="1"/>
      <name val="Calibri"/>
      <family val="2"/>
      <scheme val="minor"/>
    </font>
    <font>
      <sz val="9"/>
      <color theme="1"/>
      <name val="Calibri"/>
      <family val="2"/>
      <scheme val="minor"/>
    </font>
    <font>
      <sz val="9"/>
      <name val="Calibri"/>
      <family val="2"/>
      <scheme val="minor"/>
    </font>
    <font>
      <sz val="9"/>
      <color rgb="FF000000"/>
      <name val="Arial"/>
      <family val="2"/>
    </font>
    <font>
      <i/>
      <sz val="9"/>
      <color indexed="8"/>
      <name val="Arial"/>
      <family val="2"/>
    </font>
    <font>
      <sz val="11"/>
      <color theme="1"/>
      <name val="Calibri"/>
      <family val="2"/>
    </font>
    <font>
      <sz val="9"/>
      <color indexed="81"/>
      <name val="Tahoma"/>
      <family val="2"/>
    </font>
    <font>
      <sz val="9"/>
      <color rgb="FF000000"/>
      <name val="Calibri"/>
      <family val="2"/>
    </font>
    <font>
      <sz val="9"/>
      <color rgb="FFFF0000"/>
      <name val="Calibri"/>
      <family val="2"/>
      <scheme val="minor"/>
    </font>
    <font>
      <b/>
      <sz val="9"/>
      <name val="Calibri"/>
      <family val="2"/>
      <scheme val="minor"/>
    </font>
    <font>
      <sz val="8"/>
      <color theme="1"/>
      <name val="Arial"/>
      <family val="2"/>
    </font>
  </fonts>
  <fills count="23">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3" fillId="0" borderId="0"/>
    <xf numFmtId="0" fontId="7" fillId="0" borderId="0" applyNumberFormat="0" applyFill="0" applyBorder="0" applyAlignment="0" applyProtection="0">
      <alignment vertical="top"/>
      <protection locked="0"/>
    </xf>
    <xf numFmtId="0" fontId="15" fillId="0" borderId="0"/>
    <xf numFmtId="43" fontId="2" fillId="0" borderId="0" applyFont="0" applyFill="0" applyBorder="0" applyAlignment="0" applyProtection="0"/>
  </cellStyleXfs>
  <cellXfs count="129">
    <xf numFmtId="0" fontId="0" fillId="0" borderId="0" xfId="0"/>
    <xf numFmtId="0" fontId="4" fillId="4" borderId="0" xfId="0" applyFont="1" applyFill="1" applyAlignment="1" applyProtection="1">
      <alignment horizontal="center" vertical="center"/>
      <protection locked="0"/>
    </xf>
    <xf numFmtId="0" fontId="5" fillId="0" borderId="0" xfId="0" applyFont="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3" borderId="0" xfId="0" applyFont="1" applyFill="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9" borderId="0" xfId="0" applyFont="1" applyFill="1" applyAlignment="1" applyProtection="1">
      <alignment horizontal="center" vertical="center" wrapText="1"/>
      <protection locked="0"/>
    </xf>
    <xf numFmtId="0" fontId="10" fillId="10" borderId="0" xfId="0" applyFont="1" applyFill="1" applyAlignment="1" applyProtection="1">
      <alignment horizontal="center" vertical="center" wrapText="1"/>
      <protection locked="0"/>
    </xf>
    <xf numFmtId="0" fontId="11" fillId="11" borderId="0" xfId="0" applyFont="1" applyFill="1" applyAlignment="1" applyProtection="1">
      <alignment horizontal="center" vertical="center" wrapText="1"/>
      <protection locked="0"/>
    </xf>
    <xf numFmtId="0" fontId="11" fillId="12" borderId="0" xfId="0"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11" fillId="13" borderId="0" xfId="0" applyFont="1" applyFill="1" applyAlignment="1" applyProtection="1">
      <alignment horizontal="center" vertical="center" wrapText="1"/>
      <protection locked="0"/>
    </xf>
    <xf numFmtId="0" fontId="5" fillId="17" borderId="0" xfId="0" applyFont="1" applyFill="1" applyAlignment="1" applyProtection="1">
      <alignment horizontal="center" vertical="center"/>
      <protection locked="0"/>
    </xf>
    <xf numFmtId="0" fontId="5" fillId="17" borderId="0" xfId="0" applyFont="1" applyFill="1" applyAlignment="1" applyProtection="1">
      <alignment horizontal="center" vertical="center" wrapText="1"/>
      <protection locked="0"/>
    </xf>
    <xf numFmtId="0" fontId="4" fillId="17" borderId="0" xfId="4" applyFont="1" applyFill="1" applyBorder="1" applyAlignment="1" applyProtection="1">
      <alignment horizontal="center" vertical="center" wrapText="1"/>
    </xf>
    <xf numFmtId="0" fontId="13" fillId="17" borderId="0" xfId="0" applyFont="1" applyFill="1" applyAlignment="1">
      <alignment horizontal="justify" vertical="top"/>
    </xf>
    <xf numFmtId="0" fontId="8" fillId="16" borderId="0" xfId="2" applyFont="1" applyFill="1" applyAlignment="1" applyProtection="1">
      <alignment horizontal="justify" vertical="top" wrapText="1"/>
      <protection locked="0"/>
    </xf>
    <xf numFmtId="0" fontId="8" fillId="16" borderId="0" xfId="2" applyFont="1" applyFill="1" applyAlignment="1" applyProtection="1">
      <alignment horizontal="center" vertical="center"/>
      <protection locked="0"/>
    </xf>
    <xf numFmtId="0" fontId="8" fillId="17" borderId="0" xfId="2" applyFont="1" applyFill="1" applyAlignment="1" applyProtection="1">
      <alignment horizontal="justify" vertical="top" wrapText="1"/>
      <protection locked="0"/>
    </xf>
    <xf numFmtId="9" fontId="5" fillId="17" borderId="0" xfId="1" applyFont="1" applyFill="1" applyBorder="1" applyAlignment="1" applyProtection="1">
      <alignment horizontal="center" vertical="center"/>
      <protection locked="0"/>
    </xf>
    <xf numFmtId="164" fontId="8" fillId="16" borderId="0" xfId="2" applyNumberFormat="1" applyFont="1" applyFill="1" applyAlignment="1" applyProtection="1">
      <alignment horizontal="center" vertical="center"/>
      <protection locked="0"/>
    </xf>
    <xf numFmtId="0" fontId="9" fillId="17" borderId="0" xfId="0" applyFont="1" applyFill="1" applyAlignment="1">
      <alignment horizontal="justify" vertical="top"/>
    </xf>
    <xf numFmtId="0" fontId="14" fillId="16" borderId="0" xfId="2" applyFont="1" applyFill="1" applyAlignment="1" applyProtection="1">
      <alignment horizontal="justify" vertical="top" wrapText="1"/>
      <protection locked="0"/>
    </xf>
    <xf numFmtId="0" fontId="11" fillId="0" borderId="1" xfId="0" applyFont="1" applyBorder="1" applyAlignment="1">
      <alignment horizontal="center" vertical="center"/>
    </xf>
    <xf numFmtId="0" fontId="5" fillId="14" borderId="0" xfId="0" applyFont="1" applyFill="1" applyAlignment="1" applyProtection="1">
      <alignment horizontal="center" vertical="center"/>
      <protection locked="0"/>
    </xf>
    <xf numFmtId="0" fontId="5" fillId="16" borderId="0" xfId="0" applyFont="1" applyFill="1" applyAlignment="1">
      <alignment horizontal="center" vertical="center" wrapText="1"/>
    </xf>
    <xf numFmtId="0" fontId="5" fillId="0" borderId="0" xfId="0" applyFont="1" applyAlignment="1" applyProtection="1">
      <alignment horizontal="center" vertical="center" wrapText="1"/>
      <protection locked="0"/>
    </xf>
    <xf numFmtId="14" fontId="9" fillId="17" borderId="0" xfId="2" applyNumberFormat="1" applyFont="1" applyFill="1" applyAlignment="1" applyProtection="1">
      <alignment horizontal="center" vertical="center"/>
      <protection locked="0"/>
    </xf>
    <xf numFmtId="14" fontId="9" fillId="17" borderId="0" xfId="0" applyNumberFormat="1" applyFont="1" applyFill="1" applyAlignment="1" applyProtection="1">
      <alignment horizontal="center" vertical="center"/>
      <protection locked="0"/>
    </xf>
    <xf numFmtId="14" fontId="9" fillId="16" borderId="0" xfId="2" applyNumberFormat="1" applyFont="1" applyFill="1" applyAlignment="1" applyProtection="1">
      <alignment horizontal="center" vertical="center"/>
      <protection locked="0"/>
    </xf>
    <xf numFmtId="14" fontId="5" fillId="17" borderId="0" xfId="0" applyNumberFormat="1" applyFont="1" applyFill="1" applyAlignment="1" applyProtection="1">
      <alignment horizontal="center" vertical="center"/>
      <protection locked="0"/>
    </xf>
    <xf numFmtId="0" fontId="5" fillId="17" borderId="0" xfId="0" applyFont="1" applyFill="1" applyAlignment="1">
      <alignment wrapText="1"/>
    </xf>
    <xf numFmtId="2" fontId="5" fillId="17" borderId="0" xfId="0" applyNumberFormat="1" applyFont="1" applyFill="1" applyAlignment="1" applyProtection="1">
      <alignment horizontal="center" vertical="center"/>
      <protection locked="0"/>
    </xf>
    <xf numFmtId="9" fontId="5" fillId="17" borderId="0" xfId="0" applyNumberFormat="1" applyFont="1" applyFill="1" applyAlignment="1" applyProtection="1">
      <alignment horizontal="center" vertical="center"/>
      <protection locked="0"/>
    </xf>
    <xf numFmtId="14" fontId="5" fillId="0" borderId="0" xfId="0" applyNumberFormat="1" applyFont="1" applyAlignment="1">
      <alignment horizontal="center" vertical="center"/>
    </xf>
    <xf numFmtId="9" fontId="5" fillId="0" borderId="0" xfId="1" applyFont="1" applyFill="1" applyBorder="1" applyAlignment="1" applyProtection="1">
      <alignment horizontal="center" vertical="center"/>
      <protection locked="0"/>
    </xf>
    <xf numFmtId="14" fontId="5" fillId="0" borderId="0" xfId="0" applyNumberFormat="1" applyFont="1" applyAlignment="1" applyProtection="1">
      <alignment horizontal="center" vertical="center" wrapText="1"/>
      <protection locked="0"/>
    </xf>
    <xf numFmtId="2" fontId="5" fillId="0" borderId="0" xfId="0" applyNumberFormat="1" applyFont="1" applyAlignment="1" applyProtection="1">
      <alignment horizontal="center" vertical="center" wrapText="1"/>
      <protection locked="0"/>
    </xf>
    <xf numFmtId="9"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top" wrapText="1"/>
      <protection locked="0"/>
    </xf>
    <xf numFmtId="2" fontId="5" fillId="0" borderId="0" xfId="0" applyNumberFormat="1" applyFont="1" applyAlignment="1" applyProtection="1">
      <alignment horizontal="center" vertical="center"/>
      <protection locked="0"/>
    </xf>
    <xf numFmtId="9" fontId="5" fillId="0" borderId="0" xfId="0" applyNumberFormat="1" applyFont="1" applyAlignment="1" applyProtection="1">
      <alignment horizontal="center" vertical="center"/>
      <protection locked="0"/>
    </xf>
    <xf numFmtId="0" fontId="9" fillId="17" borderId="0" xfId="2" applyFont="1" applyFill="1" applyAlignment="1" applyProtection="1">
      <alignment horizontal="justify" vertical="top" wrapText="1"/>
      <protection locked="0"/>
    </xf>
    <xf numFmtId="0" fontId="4" fillId="17" borderId="0" xfId="2" applyFont="1" applyFill="1" applyAlignment="1" applyProtection="1">
      <alignment horizontal="justify" vertical="top" wrapText="1"/>
      <protection locked="0"/>
    </xf>
    <xf numFmtId="0" fontId="5"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9" fillId="0" borderId="0" xfId="0" applyFont="1" applyAlignment="1">
      <alignment horizontal="center" wrapText="1"/>
    </xf>
    <xf numFmtId="0" fontId="5" fillId="16" borderId="0" xfId="0" applyFont="1" applyFill="1" applyAlignment="1" applyProtection="1">
      <alignment horizontal="center" vertical="center" wrapText="1"/>
      <protection locked="0"/>
    </xf>
    <xf numFmtId="0" fontId="5" fillId="0" borderId="0" xfId="0" applyFont="1"/>
    <xf numFmtId="0" fontId="5" fillId="20" borderId="0" xfId="0" applyFont="1" applyFill="1" applyAlignment="1" applyProtection="1">
      <alignment horizontal="center" vertical="center" wrapText="1"/>
      <protection locked="0"/>
    </xf>
    <xf numFmtId="0" fontId="11" fillId="18" borderId="0" xfId="0" applyFont="1" applyFill="1" applyAlignment="1">
      <alignment vertical="center" wrapText="1"/>
    </xf>
    <xf numFmtId="0" fontId="5" fillId="21" borderId="0" xfId="0" applyFont="1" applyFill="1"/>
    <xf numFmtId="0" fontId="5" fillId="21" borderId="0" xfId="0" applyFont="1" applyFill="1" applyAlignment="1" applyProtection="1">
      <alignment horizontal="center" vertical="center"/>
      <protection locked="0"/>
    </xf>
    <xf numFmtId="14" fontId="5" fillId="21" borderId="0" xfId="0" applyNumberFormat="1" applyFont="1" applyFill="1" applyAlignment="1" applyProtection="1">
      <alignment horizontal="center" vertical="center"/>
      <protection locked="0"/>
    </xf>
    <xf numFmtId="0" fontId="4" fillId="21" borderId="0" xfId="4" applyFont="1" applyFill="1" applyBorder="1" applyAlignment="1" applyProtection="1">
      <alignment horizontal="center" vertical="center" wrapText="1"/>
    </xf>
    <xf numFmtId="14" fontId="5" fillId="21" borderId="0" xfId="0" applyNumberFormat="1" applyFont="1" applyFill="1" applyAlignment="1">
      <alignment horizontal="center" vertical="center" wrapText="1"/>
    </xf>
    <xf numFmtId="0" fontId="11" fillId="21" borderId="0" xfId="0" applyFont="1" applyFill="1" applyAlignment="1">
      <alignment vertical="center" wrapText="1"/>
    </xf>
    <xf numFmtId="0" fontId="11" fillId="21" borderId="0" xfId="0" applyFont="1" applyFill="1" applyAlignment="1">
      <alignment horizontal="center" vertical="center" wrapText="1"/>
    </xf>
    <xf numFmtId="9" fontId="5" fillId="21" borderId="0" xfId="1" applyFont="1" applyFill="1" applyBorder="1" applyAlignment="1" applyProtection="1">
      <alignment horizontal="center" vertical="center"/>
      <protection locked="0"/>
    </xf>
    <xf numFmtId="0" fontId="5" fillId="21" borderId="0" xfId="0" applyFont="1" applyFill="1" applyAlignment="1" applyProtection="1">
      <alignment horizontal="left" vertical="center" wrapText="1"/>
      <protection locked="0"/>
    </xf>
    <xf numFmtId="0" fontId="5" fillId="21" borderId="0" xfId="0" applyFont="1" applyFill="1" applyAlignment="1" applyProtection="1">
      <alignment horizontal="justify" vertical="justify" wrapText="1"/>
      <protection locked="0"/>
    </xf>
    <xf numFmtId="0" fontId="5" fillId="21" borderId="0" xfId="0" applyFont="1" applyFill="1" applyAlignment="1" applyProtection="1">
      <alignment horizontal="justify" vertical="center" wrapText="1"/>
      <protection locked="0"/>
    </xf>
    <xf numFmtId="0" fontId="4" fillId="21" borderId="0" xfId="0" applyFont="1" applyFill="1" applyAlignment="1" applyProtection="1">
      <alignment horizontal="center" vertical="center" wrapText="1"/>
      <protection locked="0"/>
    </xf>
    <xf numFmtId="0" fontId="9" fillId="21" borderId="0" xfId="0" applyFont="1" applyFill="1" applyAlignment="1" applyProtection="1">
      <alignment horizontal="center" vertical="center" wrapText="1"/>
      <protection locked="0"/>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vertical="center"/>
    </xf>
    <xf numFmtId="0" fontId="10" fillId="15" borderId="1" xfId="0"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0" fillId="22" borderId="1" xfId="0" applyFont="1" applyFill="1" applyBorder="1" applyAlignment="1">
      <alignment horizontal="center" vertical="center"/>
    </xf>
    <xf numFmtId="0" fontId="18" fillId="0" borderId="1" xfId="0" applyFont="1" applyBorder="1" applyAlignment="1">
      <alignment horizontal="center" vertical="center"/>
    </xf>
    <xf numFmtId="0" fontId="11" fillId="0" borderId="0" xfId="0" applyFont="1"/>
    <xf numFmtId="0" fontId="12" fillId="0" borderId="1" xfId="0" applyFont="1" applyBorder="1" applyAlignment="1">
      <alignment horizontal="center" vertical="center"/>
    </xf>
    <xf numFmtId="0" fontId="11" fillId="15" borderId="1" xfId="0" applyFont="1" applyFill="1" applyBorder="1" applyAlignment="1">
      <alignment horizontal="center" vertical="center"/>
    </xf>
    <xf numFmtId="0" fontId="18" fillId="0" borderId="0" xfId="0" applyFont="1" applyAlignment="1">
      <alignment horizontal="center" vertical="center"/>
    </xf>
    <xf numFmtId="0" fontId="10" fillId="19" borderId="3" xfId="0" applyFont="1" applyFill="1" applyBorder="1" applyAlignment="1">
      <alignment horizontal="center" vertical="center" wrapText="1"/>
    </xf>
    <xf numFmtId="0" fontId="10" fillId="19" borderId="3" xfId="0" applyFont="1" applyFill="1" applyBorder="1" applyAlignment="1">
      <alignment vertical="center"/>
    </xf>
    <xf numFmtId="0" fontId="10" fillId="19" borderId="3" xfId="0" applyFont="1" applyFill="1" applyBorder="1" applyAlignment="1">
      <alignment horizontal="center" vertical="center"/>
    </xf>
    <xf numFmtId="0" fontId="19" fillId="19" borderId="3" xfId="0" applyFont="1" applyFill="1" applyBorder="1" applyAlignment="1">
      <alignment horizontal="center" vertical="center"/>
    </xf>
    <xf numFmtId="0" fontId="10" fillId="19" borderId="1" xfId="0" applyFont="1" applyFill="1" applyBorder="1" applyAlignment="1">
      <alignment horizontal="center" vertical="center"/>
    </xf>
    <xf numFmtId="10" fontId="10" fillId="0" borderId="0" xfId="1" applyNumberFormat="1" applyFont="1"/>
    <xf numFmtId="0" fontId="5" fillId="21" borderId="0" xfId="0" applyFont="1" applyFill="1" applyAlignment="1">
      <alignment wrapText="1"/>
    </xf>
    <xf numFmtId="0" fontId="5" fillId="21" borderId="0" xfId="0" applyFont="1" applyFill="1" applyAlignment="1">
      <alignment horizontal="center" vertical="center"/>
    </xf>
    <xf numFmtId="2" fontId="5" fillId="21" borderId="0" xfId="0" applyNumberFormat="1" applyFont="1" applyFill="1" applyAlignment="1" applyProtection="1">
      <alignment horizontal="center" vertical="center"/>
      <protection locked="0"/>
    </xf>
    <xf numFmtId="9" fontId="5" fillId="21" borderId="0" xfId="0" applyNumberFormat="1" applyFont="1" applyFill="1" applyAlignment="1" applyProtection="1">
      <alignment horizontal="center" vertical="center"/>
      <protection locked="0"/>
    </xf>
    <xf numFmtId="0" fontId="10" fillId="0" borderId="0" xfId="0" applyFont="1"/>
    <xf numFmtId="0" fontId="4" fillId="0" borderId="0" xfId="0" applyFont="1" applyAlignment="1" applyProtection="1">
      <alignment horizontal="center" vertical="center"/>
      <protection locked="0"/>
    </xf>
    <xf numFmtId="0" fontId="5" fillId="14" borderId="0" xfId="0" applyFont="1" applyFill="1" applyAlignment="1">
      <alignment vertical="top" wrapText="1"/>
    </xf>
    <xf numFmtId="0" fontId="9" fillId="14" borderId="0" xfId="2" applyFont="1" applyFill="1" applyAlignment="1" applyProtection="1">
      <alignment horizontal="justify" vertical="top" wrapText="1"/>
      <protection locked="0"/>
    </xf>
    <xf numFmtId="0" fontId="4" fillId="14" borderId="0" xfId="2" applyFont="1" applyFill="1" applyAlignment="1" applyProtection="1">
      <alignment horizontal="justify" vertical="top" wrapText="1"/>
      <protection locked="0"/>
    </xf>
    <xf numFmtId="0" fontId="20" fillId="0" borderId="0" xfId="0" applyFont="1" applyAlignment="1">
      <alignment vertical="top" wrapText="1"/>
    </xf>
    <xf numFmtId="0" fontId="20" fillId="0" borderId="0" xfId="0" applyFont="1" applyAlignment="1" applyProtection="1">
      <alignment horizontal="center" vertical="top" wrapText="1"/>
      <protection locked="0"/>
    </xf>
    <xf numFmtId="0" fontId="20" fillId="13" borderId="0" xfId="0" applyFont="1" applyFill="1" applyAlignment="1">
      <alignment horizontal="center" vertical="top" wrapText="1"/>
    </xf>
    <xf numFmtId="0" fontId="20"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5" fillId="21"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1" fillId="13" borderId="0" xfId="0" applyFont="1" applyFill="1" applyAlignment="1" applyProtection="1">
      <alignment horizontal="center" vertical="center" wrapText="1"/>
      <protection locked="0"/>
    </xf>
    <xf numFmtId="0" fontId="10" fillId="7" borderId="0" xfId="0" applyFont="1" applyFill="1" applyAlignment="1" applyProtection="1">
      <alignment horizontal="center" vertical="center" wrapText="1"/>
      <protection locked="0"/>
    </xf>
    <xf numFmtId="0" fontId="10" fillId="8" borderId="0" xfId="0" applyFont="1" applyFill="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11" borderId="0" xfId="0" applyFont="1" applyFill="1" applyAlignment="1" applyProtection="1">
      <alignment horizontal="center" vertical="center"/>
      <protection locked="0"/>
    </xf>
    <xf numFmtId="0" fontId="10" fillId="10" borderId="0" xfId="0" applyFont="1" applyFill="1" applyAlignment="1" applyProtection="1">
      <alignment horizontal="center" vertical="center" wrapText="1"/>
      <protection locked="0"/>
    </xf>
    <xf numFmtId="0" fontId="10" fillId="9" borderId="0" xfId="0" applyFont="1" applyFill="1" applyAlignment="1" applyProtection="1">
      <alignment horizontal="center" vertical="center" wrapText="1"/>
      <protection locked="0"/>
    </xf>
    <xf numFmtId="0" fontId="10"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22"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6" fillId="21" borderId="0" xfId="0" applyFont="1" applyFill="1" applyAlignment="1" applyProtection="1">
      <alignment horizontal="center" vertical="center" wrapText="1"/>
      <protection locked="0"/>
    </xf>
    <xf numFmtId="0" fontId="5" fillId="21" borderId="0" xfId="0" applyFont="1" applyFill="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11" fillId="21" borderId="0" xfId="0" applyFont="1" applyFill="1" applyAlignment="1">
      <alignment horizontal="left" vertical="center" wrapText="1"/>
    </xf>
    <xf numFmtId="0" fontId="10" fillId="7" borderId="0" xfId="0" applyFont="1" applyFill="1" applyAlignment="1" applyProtection="1">
      <alignment horizontal="center" vertical="center"/>
      <protection locked="0"/>
    </xf>
    <xf numFmtId="0" fontId="6" fillId="17" borderId="0" xfId="0" applyFont="1" applyFill="1" applyAlignment="1" applyProtection="1">
      <alignment horizontal="center" vertical="center" wrapText="1"/>
      <protection locked="0"/>
    </xf>
  </cellXfs>
  <cellStyles count="7">
    <cellStyle name="Hipervínculo" xfId="4" builtinId="8"/>
    <cellStyle name="Millares 2" xfId="6" xr:uid="{00000000-0005-0000-0000-000001000000}"/>
    <cellStyle name="Normal" xfId="0" builtinId="0"/>
    <cellStyle name="Normal 2" xfId="2" xr:uid="{00000000-0005-0000-0000-000003000000}"/>
    <cellStyle name="Normal 3" xfId="5" xr:uid="{00000000-0005-0000-0000-000004000000}"/>
    <cellStyle name="Normal 4" xfId="3" xr:uid="{00000000-0005-0000-0000-000005000000}"/>
    <cellStyle name="Porcentaje" xfId="1" builtinId="5"/>
  </cellStyles>
  <dxfs count="1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EE5612"/>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loteriadebogota.com/plan-institucional-de-archivo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000B1-FF48-4676-BA0B-E2FB396537D9}">
  <dimension ref="A1:BQ30"/>
  <sheetViews>
    <sheetView tabSelected="1" topLeftCell="D1" zoomScale="80" zoomScaleNormal="80" workbookViewId="0">
      <pane xSplit="10" ySplit="1" topLeftCell="AU2" activePane="bottomRight" state="frozen"/>
      <selection pane="bottomRight" activeCell="I7" sqref="I7"/>
      <selection pane="bottomLeft" activeCell="D2" sqref="D2"/>
      <selection pane="topRight" activeCell="N1" sqref="N1"/>
    </sheetView>
  </sheetViews>
  <sheetFormatPr defaultColWidth="11.42578125" defaultRowHeight="15" outlineLevelCol="1"/>
  <cols>
    <col min="52" max="61" width="0" hidden="1" customWidth="1" outlineLevel="1"/>
    <col min="62" max="62" width="11.42578125" collapsed="1"/>
  </cols>
  <sheetData>
    <row r="1" spans="1:69">
      <c r="A1" s="113" t="s">
        <v>0</v>
      </c>
      <c r="B1" s="113"/>
      <c r="C1" s="113"/>
      <c r="D1" s="113"/>
      <c r="E1" s="113"/>
      <c r="F1" s="113"/>
      <c r="G1" s="113"/>
      <c r="H1" s="113"/>
      <c r="I1" s="113"/>
      <c r="J1" s="106" t="s">
        <v>1</v>
      </c>
      <c r="K1" s="106"/>
      <c r="L1" s="106"/>
      <c r="M1" s="106"/>
      <c r="N1" s="106"/>
      <c r="O1" s="106"/>
      <c r="P1" s="106"/>
      <c r="Q1" s="106"/>
      <c r="R1" s="106"/>
      <c r="S1" s="106"/>
      <c r="T1" s="106"/>
      <c r="U1" s="106"/>
      <c r="V1" s="106"/>
      <c r="W1" s="106"/>
      <c r="X1" s="3"/>
      <c r="Y1" s="112" t="s">
        <v>2</v>
      </c>
      <c r="Z1" s="112"/>
      <c r="AA1" s="112"/>
      <c r="AB1" s="112"/>
      <c r="AC1" s="112"/>
      <c r="AD1" s="112"/>
      <c r="AE1" s="112"/>
      <c r="AF1" s="112"/>
      <c r="AG1" s="112"/>
      <c r="AH1" s="107" t="s">
        <v>3</v>
      </c>
      <c r="AI1" s="107"/>
      <c r="AJ1" s="107"/>
      <c r="AK1" s="107"/>
      <c r="AL1" s="107"/>
      <c r="AM1" s="107"/>
      <c r="AN1" s="107"/>
      <c r="AO1" s="107"/>
      <c r="AP1" s="107"/>
      <c r="AQ1" s="108" t="s">
        <v>4</v>
      </c>
      <c r="AR1" s="108"/>
      <c r="AS1" s="108"/>
      <c r="AT1" s="108"/>
      <c r="AU1" s="108"/>
      <c r="AV1" s="108"/>
      <c r="AW1" s="108"/>
      <c r="AX1" s="108"/>
      <c r="AY1" s="108"/>
      <c r="AZ1" s="109" t="s">
        <v>5</v>
      </c>
      <c r="BA1" s="109"/>
      <c r="BB1" s="109"/>
      <c r="BC1" s="109"/>
      <c r="BD1" s="109"/>
      <c r="BE1" s="109"/>
      <c r="BF1" s="109"/>
      <c r="BG1" s="109"/>
      <c r="BH1" s="109"/>
      <c r="BI1" s="127" t="s">
        <v>6</v>
      </c>
      <c r="BJ1" s="127"/>
      <c r="BK1" s="127"/>
      <c r="BL1" s="127"/>
    </row>
    <row r="2" spans="1:69" ht="15" customHeight="1">
      <c r="A2" s="101" t="s">
        <v>7</v>
      </c>
      <c r="B2" s="101" t="s">
        <v>8</v>
      </c>
      <c r="C2" s="101" t="s">
        <v>9</v>
      </c>
      <c r="D2" s="101" t="s">
        <v>10</v>
      </c>
      <c r="E2" s="101" t="s">
        <v>11</v>
      </c>
      <c r="F2" s="101" t="s">
        <v>12</v>
      </c>
      <c r="G2" s="101" t="s">
        <v>13</v>
      </c>
      <c r="H2" s="101" t="s">
        <v>14</v>
      </c>
      <c r="I2" s="101" t="s">
        <v>15</v>
      </c>
      <c r="J2" s="105" t="s">
        <v>16</v>
      </c>
      <c r="K2" s="106" t="s">
        <v>17</v>
      </c>
      <c r="L2" s="106"/>
      <c r="M2" s="106"/>
      <c r="N2" s="105" t="s">
        <v>18</v>
      </c>
      <c r="O2" s="105" t="s">
        <v>19</v>
      </c>
      <c r="P2" s="105" t="s">
        <v>20</v>
      </c>
      <c r="Q2" s="105" t="s">
        <v>21</v>
      </c>
      <c r="R2" s="105" t="s">
        <v>22</v>
      </c>
      <c r="S2" s="105" t="s">
        <v>23</v>
      </c>
      <c r="T2" s="105" t="s">
        <v>24</v>
      </c>
      <c r="U2" s="105" t="s">
        <v>25</v>
      </c>
      <c r="V2" s="105" t="s">
        <v>26</v>
      </c>
      <c r="W2" s="105" t="s">
        <v>27</v>
      </c>
      <c r="X2" s="5"/>
      <c r="Y2" s="104" t="s">
        <v>28</v>
      </c>
      <c r="Z2" s="104" t="s">
        <v>29</v>
      </c>
      <c r="AA2" s="104" t="s">
        <v>30</v>
      </c>
      <c r="AB2" s="104" t="s">
        <v>31</v>
      </c>
      <c r="AC2" s="104" t="s">
        <v>32</v>
      </c>
      <c r="AD2" s="104" t="s">
        <v>33</v>
      </c>
      <c r="AE2" s="104" t="s">
        <v>34</v>
      </c>
      <c r="AF2" s="104" t="s">
        <v>35</v>
      </c>
      <c r="AG2" s="6"/>
      <c r="AH2" s="111" t="s">
        <v>36</v>
      </c>
      <c r="AI2" s="111" t="s">
        <v>37</v>
      </c>
      <c r="AJ2" s="111" t="s">
        <v>38</v>
      </c>
      <c r="AK2" s="111" t="s">
        <v>39</v>
      </c>
      <c r="AL2" s="111" t="s">
        <v>40</v>
      </c>
      <c r="AM2" s="111" t="s">
        <v>41</v>
      </c>
      <c r="AN2" s="111" t="s">
        <v>42</v>
      </c>
      <c r="AO2" s="111" t="s">
        <v>43</v>
      </c>
      <c r="AP2" s="7"/>
      <c r="AQ2" s="110" t="s">
        <v>44</v>
      </c>
      <c r="AR2" s="110" t="s">
        <v>45</v>
      </c>
      <c r="AS2" s="110" t="s">
        <v>46</v>
      </c>
      <c r="AT2" s="110" t="s">
        <v>47</v>
      </c>
      <c r="AU2" s="110" t="s">
        <v>48</v>
      </c>
      <c r="AV2" s="110" t="s">
        <v>49</v>
      </c>
      <c r="AW2" s="110" t="s">
        <v>50</v>
      </c>
      <c r="AX2" s="110" t="s">
        <v>51</v>
      </c>
      <c r="AY2" s="8"/>
      <c r="AZ2" s="101" t="s">
        <v>44</v>
      </c>
      <c r="BA2" s="101" t="s">
        <v>45</v>
      </c>
      <c r="BB2" s="101" t="s">
        <v>46</v>
      </c>
      <c r="BC2" s="101" t="s">
        <v>47</v>
      </c>
      <c r="BD2" s="101" t="s">
        <v>52</v>
      </c>
      <c r="BE2" s="101" t="s">
        <v>49</v>
      </c>
      <c r="BF2" s="101" t="s">
        <v>50</v>
      </c>
      <c r="BG2" s="101" t="s">
        <v>51</v>
      </c>
      <c r="BH2" s="101" t="s">
        <v>53</v>
      </c>
      <c r="BI2" s="103" t="s">
        <v>54</v>
      </c>
      <c r="BJ2" s="103" t="s">
        <v>55</v>
      </c>
      <c r="BK2" s="103" t="s">
        <v>56</v>
      </c>
      <c r="BL2" s="102" t="s">
        <v>57</v>
      </c>
    </row>
    <row r="3" spans="1:69" ht="27.75" customHeight="1">
      <c r="A3" s="101"/>
      <c r="B3" s="101"/>
      <c r="C3" s="101"/>
      <c r="D3" s="101"/>
      <c r="E3" s="101"/>
      <c r="F3" s="101"/>
      <c r="G3" s="101"/>
      <c r="H3" s="101"/>
      <c r="I3" s="101"/>
      <c r="J3" s="105"/>
      <c r="K3" s="5" t="s">
        <v>58</v>
      </c>
      <c r="L3" s="5" t="s">
        <v>59</v>
      </c>
      <c r="M3" s="5" t="s">
        <v>60</v>
      </c>
      <c r="N3" s="105"/>
      <c r="O3" s="105"/>
      <c r="P3" s="105"/>
      <c r="Q3" s="105"/>
      <c r="R3" s="105"/>
      <c r="S3" s="105"/>
      <c r="T3" s="105"/>
      <c r="U3" s="105"/>
      <c r="V3" s="105"/>
      <c r="W3" s="105"/>
      <c r="X3" s="5" t="s">
        <v>61</v>
      </c>
      <c r="Y3" s="104"/>
      <c r="Z3" s="104"/>
      <c r="AA3" s="104"/>
      <c r="AB3" s="104"/>
      <c r="AC3" s="104"/>
      <c r="AD3" s="104"/>
      <c r="AE3" s="104"/>
      <c r="AF3" s="104"/>
      <c r="AG3" s="6" t="s">
        <v>53</v>
      </c>
      <c r="AH3" s="111"/>
      <c r="AI3" s="111"/>
      <c r="AJ3" s="111"/>
      <c r="AK3" s="111"/>
      <c r="AL3" s="111"/>
      <c r="AM3" s="111"/>
      <c r="AN3" s="111"/>
      <c r="AO3" s="111"/>
      <c r="AP3" s="7" t="s">
        <v>53</v>
      </c>
      <c r="AQ3" s="110"/>
      <c r="AR3" s="110"/>
      <c r="AS3" s="110"/>
      <c r="AT3" s="110"/>
      <c r="AU3" s="110"/>
      <c r="AV3" s="110"/>
      <c r="AW3" s="110"/>
      <c r="AX3" s="110"/>
      <c r="AY3" s="8" t="s">
        <v>53</v>
      </c>
      <c r="AZ3" s="101"/>
      <c r="BA3" s="101"/>
      <c r="BB3" s="101"/>
      <c r="BC3" s="101"/>
      <c r="BD3" s="101"/>
      <c r="BE3" s="101"/>
      <c r="BF3" s="101"/>
      <c r="BG3" s="101"/>
      <c r="BH3" s="101"/>
      <c r="BI3" s="103"/>
      <c r="BJ3" s="103"/>
      <c r="BK3" s="103"/>
      <c r="BL3" s="102"/>
    </row>
    <row r="4" spans="1:69" ht="66" customHeight="1">
      <c r="A4" s="9" t="s">
        <v>62</v>
      </c>
      <c r="B4" s="9" t="s">
        <v>63</v>
      </c>
      <c r="C4" s="9" t="s">
        <v>64</v>
      </c>
      <c r="D4" s="9" t="s">
        <v>65</v>
      </c>
      <c r="E4" s="9" t="s">
        <v>66</v>
      </c>
      <c r="F4" s="9" t="s">
        <v>63</v>
      </c>
      <c r="G4" s="9" t="s">
        <v>67</v>
      </c>
      <c r="H4" s="9" t="s">
        <v>64</v>
      </c>
      <c r="I4" s="9" t="s">
        <v>68</v>
      </c>
      <c r="J4" s="10" t="s">
        <v>69</v>
      </c>
      <c r="K4" s="10" t="s">
        <v>70</v>
      </c>
      <c r="L4" s="10"/>
      <c r="M4" s="10" t="s">
        <v>71</v>
      </c>
      <c r="N4" s="10" t="s">
        <v>64</v>
      </c>
      <c r="O4" s="10" t="s">
        <v>72</v>
      </c>
      <c r="P4" s="10" t="s">
        <v>64</v>
      </c>
      <c r="Q4" s="10" t="s">
        <v>72</v>
      </c>
      <c r="R4" s="10" t="s">
        <v>73</v>
      </c>
      <c r="S4" s="10" t="s">
        <v>74</v>
      </c>
      <c r="T4" s="10" t="s">
        <v>64</v>
      </c>
      <c r="U4" s="10" t="s">
        <v>75</v>
      </c>
      <c r="V4" s="10" t="s">
        <v>63</v>
      </c>
      <c r="W4" s="10" t="s">
        <v>63</v>
      </c>
      <c r="X4" s="10" t="s">
        <v>63</v>
      </c>
      <c r="Y4" s="11" t="s">
        <v>63</v>
      </c>
      <c r="Z4" s="11" t="s">
        <v>76</v>
      </c>
      <c r="AA4" s="11" t="s">
        <v>77</v>
      </c>
      <c r="AB4" s="11" t="s">
        <v>78</v>
      </c>
      <c r="AC4" s="11" t="s">
        <v>78</v>
      </c>
      <c r="AD4" s="11" t="s">
        <v>72</v>
      </c>
      <c r="AE4" s="11" t="s">
        <v>79</v>
      </c>
      <c r="AF4" s="11" t="s">
        <v>64</v>
      </c>
      <c r="AG4" s="11"/>
      <c r="AH4" s="12" t="s">
        <v>63</v>
      </c>
      <c r="AI4" s="12" t="s">
        <v>76</v>
      </c>
      <c r="AJ4" s="12" t="s">
        <v>77</v>
      </c>
      <c r="AK4" s="12" t="s">
        <v>78</v>
      </c>
      <c r="AL4" s="12" t="s">
        <v>78</v>
      </c>
      <c r="AM4" s="12" t="s">
        <v>72</v>
      </c>
      <c r="AN4" s="12" t="s">
        <v>79</v>
      </c>
      <c r="AO4" s="12" t="s">
        <v>64</v>
      </c>
      <c r="AP4" s="12"/>
      <c r="AQ4" s="13" t="s">
        <v>63</v>
      </c>
      <c r="AR4" s="13" t="s">
        <v>76</v>
      </c>
      <c r="AS4" s="13" t="s">
        <v>77</v>
      </c>
      <c r="AT4" s="13" t="s">
        <v>78</v>
      </c>
      <c r="AU4" s="13" t="s">
        <v>78</v>
      </c>
      <c r="AV4" s="13" t="s">
        <v>72</v>
      </c>
      <c r="AW4" s="13" t="s">
        <v>79</v>
      </c>
      <c r="AX4" s="13" t="s">
        <v>64</v>
      </c>
      <c r="AY4" s="13"/>
      <c r="AZ4" s="9" t="s">
        <v>63</v>
      </c>
      <c r="BA4" s="9" t="s">
        <v>76</v>
      </c>
      <c r="BB4" s="9" t="s">
        <v>77</v>
      </c>
      <c r="BC4" s="9" t="s">
        <v>78</v>
      </c>
      <c r="BD4" s="9" t="s">
        <v>78</v>
      </c>
      <c r="BE4" s="9" t="s">
        <v>72</v>
      </c>
      <c r="BF4" s="9" t="s">
        <v>79</v>
      </c>
      <c r="BG4" s="9" t="s">
        <v>64</v>
      </c>
      <c r="BH4" s="9" t="s">
        <v>80</v>
      </c>
      <c r="BI4" s="14" t="s">
        <v>64</v>
      </c>
      <c r="BJ4" s="14" t="s">
        <v>64</v>
      </c>
      <c r="BK4" s="14" t="s">
        <v>64</v>
      </c>
      <c r="BL4" s="102"/>
    </row>
    <row r="5" spans="1:69" s="4" customFormat="1" ht="35.1" customHeight="1">
      <c r="A5" s="15"/>
      <c r="B5" s="15"/>
      <c r="C5" s="16" t="s">
        <v>81</v>
      </c>
      <c r="D5" s="15"/>
      <c r="E5" s="128" t="s">
        <v>82</v>
      </c>
      <c r="F5" s="15"/>
      <c r="G5" s="15">
        <v>6</v>
      </c>
      <c r="H5" s="17" t="s">
        <v>83</v>
      </c>
      <c r="I5" s="18" t="s">
        <v>84</v>
      </c>
      <c r="J5" s="18" t="s">
        <v>85</v>
      </c>
      <c r="K5" s="19" t="s">
        <v>86</v>
      </c>
      <c r="L5" s="19" t="s">
        <v>87</v>
      </c>
      <c r="M5" s="20">
        <v>1</v>
      </c>
      <c r="N5" s="16" t="s">
        <v>88</v>
      </c>
      <c r="O5" s="16" t="str">
        <f>IF(H5="","",VLOOKUP(H5,'[1]Procedimientos Publicar'!$C$6:$E$85,3,FALSE))</f>
        <v>SECRETARIA GENERAL</v>
      </c>
      <c r="P5" s="16" t="s">
        <v>89</v>
      </c>
      <c r="Q5" s="15"/>
      <c r="R5" s="15"/>
      <c r="S5" s="21"/>
      <c r="T5" s="22">
        <v>1</v>
      </c>
      <c r="U5" s="15"/>
      <c r="V5" s="23">
        <v>43831</v>
      </c>
      <c r="W5" s="23">
        <v>44196</v>
      </c>
      <c r="X5" s="30">
        <v>44620</v>
      </c>
      <c r="Y5" s="33">
        <v>44286</v>
      </c>
      <c r="Z5" s="34" t="s">
        <v>90</v>
      </c>
      <c r="AA5" s="15">
        <v>0.05</v>
      </c>
      <c r="AB5" s="35">
        <f>(IF(AA5="","",IF(OR($M5=0,$M5="",$Y5=""),"",AA5/$M5)))</f>
        <v>0.05</v>
      </c>
      <c r="AC5" s="36">
        <f>(IF(OR($T5="",AB5=""),"",IF(OR($T5=0,AB5=0),0,IF((AB5*100%)/$T5&gt;100%,100%,(AB5*100%)/$T5))))</f>
        <v>0.05</v>
      </c>
      <c r="AD5" s="27" t="str">
        <f t="shared" ref="AD5:AD30" si="0">IF(AA5="","",IF(AC5&lt;100%, IF(AC5&lt;25%, "ALERTA","EN TERMINO"), IF(AC5=100%, "OK", "EN TERMINO")))</f>
        <v>ALERTA</v>
      </c>
      <c r="AE5" s="29" t="s">
        <v>91</v>
      </c>
      <c r="AF5" s="2"/>
      <c r="AG5" s="1" t="str">
        <f>IF(AC5=100%,IF(AC5&gt;0.1%,"CUMPLIDA","PENDIENTE"),IF(AC5&lt;0%,"INCUMPLIDA","PENDIENTE"))</f>
        <v>PENDIENTE</v>
      </c>
      <c r="AH5" s="37" t="s">
        <v>92</v>
      </c>
      <c r="AI5" s="42" t="s">
        <v>93</v>
      </c>
      <c r="AJ5" s="29">
        <v>0.05</v>
      </c>
      <c r="AK5" s="43">
        <f>(IF(AJ5="","",IF(OR($M5=0,$M5="",AH5=""),"",AJ5/$M5)))</f>
        <v>0.05</v>
      </c>
      <c r="AL5" s="38">
        <f t="shared" ref="AL5:AL30" si="1">(IF(OR($T5="",AK5=""),"",IF(OR($T5=0,AK5=0),0,IF((AK5*100%)/$T5&gt;100%,100%,(AK5*100%)/$T5))))</f>
        <v>0.05</v>
      </c>
      <c r="AM5" s="27" t="str">
        <f t="shared" ref="AM5:AM30" si="2">IF(AJ5="","",IF(AL5&lt;100%, IF(AL5&lt;50%, "ALERTA","EN TERMINO"), IF(AL5=100%, "OK", "EN TERMINO")))</f>
        <v>ALERTA</v>
      </c>
      <c r="AN5" s="92" t="s">
        <v>90</v>
      </c>
      <c r="AO5" s="2" t="s">
        <v>94</v>
      </c>
      <c r="AP5" s="1" t="str">
        <f>IF(AL5=100%,IF(AL5&gt;50%,"CUMPLIDA","PENDIENTE"),IF(AL5&lt;40%,"ATENCIÓN","PENDIENTE"))</f>
        <v>ATENCIÓN</v>
      </c>
      <c r="AQ5" s="39">
        <v>44469</v>
      </c>
      <c r="AR5" s="29" t="s">
        <v>95</v>
      </c>
      <c r="AS5" s="2">
        <v>0.01</v>
      </c>
      <c r="AT5" s="40">
        <f t="shared" ref="AT5:AT12" si="3">(IF(AS5="","",IF(OR($M5=0,$M5="",AQ5=""),"",AS5/$M5)))</f>
        <v>0.01</v>
      </c>
      <c r="AU5" s="41">
        <f t="shared" ref="AU5:AU12" si="4">(IF(OR($T5="",AT5=""),"",IF(OR($T5=0,AT5=0),0,IF((AT5*100%)/$T5&gt;100%,100%,(AT5*100%)/$T5))))</f>
        <v>0.01</v>
      </c>
      <c r="AV5" s="27" t="str">
        <f t="shared" ref="AV5:AV12" si="5">IF(AS5="","",IF(AU5&lt;100%, IF(AU5&lt;75%, "ALERTA","EN TERMINO"), IF(AU5=100%, "OK", "EN TERMINO")))</f>
        <v>ALERTA</v>
      </c>
      <c r="AW5" s="29" t="s">
        <v>96</v>
      </c>
      <c r="AX5" s="29" t="s">
        <v>97</v>
      </c>
      <c r="AY5" s="1" t="str">
        <f>IF(AU5=100%,IF(AU5&gt;50%,"CUMPLIDA","PENDIENTE"),IF(AU5&lt;40%,"ATENCIÓN","PENDIENTE"))</f>
        <v>ATENCIÓN</v>
      </c>
      <c r="AZ5" s="39"/>
      <c r="BA5" s="29"/>
      <c r="BB5" s="29"/>
      <c r="BC5" s="43" t="str">
        <f t="shared" ref="BC5:BC30" si="6">(IF(BB5="","",IF(OR($M5=0,$M5="",AZ5=""),"",BB5/$M5)))</f>
        <v/>
      </c>
      <c r="BD5" s="44" t="str">
        <f t="shared" ref="BD5:BD30" si="7">(IF(OR($T5="",BC5=""),"",IF(OR($T5=0,BC5=0),0,IF((BC5*100%)/$T5&gt;100%,100%,(BC5*100%)/$T5))))</f>
        <v/>
      </c>
      <c r="BE5" s="27" t="str">
        <f t="shared" ref="BE5:BE30" si="8">IF(BB5="","",IF(BD5&lt;100%, IF(BD5&lt;100%, "ALERTA","EN TERMINO"), IF(BD5=100%, "OK", "EN TERMINO")))</f>
        <v/>
      </c>
      <c r="BF5" s="125"/>
      <c r="BG5" s="1" t="str">
        <f t="shared" ref="BG5:BG30" si="9">IF(BD5=100%,IF(BD5&gt;25%,"CUMPLIDA","PENDIENTE"),IF(BD5&lt;25%,"INCUMPLIDA","PENDIENTE"))</f>
        <v>PENDIENTE</v>
      </c>
      <c r="BH5" s="2"/>
      <c r="BI5" s="2" t="str">
        <f t="shared" ref="BI5:BI11" si="10">IF(AG5="CUMPLIDA","CERRADO","ABIERTO")</f>
        <v>ABIERTO</v>
      </c>
      <c r="BJ5" s="2" t="str">
        <f t="shared" ref="BJ5:BJ29" si="11">IF(AG5="CUMPLIDA","CERRADO","ABIERTO")</f>
        <v>ABIERTO</v>
      </c>
    </row>
    <row r="6" spans="1:69" s="4" customFormat="1" ht="35.1" customHeight="1">
      <c r="A6" s="15"/>
      <c r="B6" s="15"/>
      <c r="C6" s="16" t="s">
        <v>81</v>
      </c>
      <c r="D6" s="15"/>
      <c r="E6" s="128"/>
      <c r="F6" s="15"/>
      <c r="G6" s="15">
        <v>7</v>
      </c>
      <c r="H6" s="17" t="s">
        <v>83</v>
      </c>
      <c r="I6" s="18" t="s">
        <v>98</v>
      </c>
      <c r="J6" s="21" t="s">
        <v>99</v>
      </c>
      <c r="K6" s="19" t="s">
        <v>100</v>
      </c>
      <c r="L6" s="19" t="s">
        <v>101</v>
      </c>
      <c r="M6" s="20">
        <v>1</v>
      </c>
      <c r="N6" s="16" t="s">
        <v>88</v>
      </c>
      <c r="O6" s="16" t="str">
        <f>IF(H6="","",VLOOKUP(H6,'[1]Procedimientos Publicar'!$C$6:$E$85,3,FALSE))</f>
        <v>SECRETARIA GENERAL</v>
      </c>
      <c r="P6" s="16" t="s">
        <v>89</v>
      </c>
      <c r="Q6" s="15"/>
      <c r="R6" s="15"/>
      <c r="S6" s="21"/>
      <c r="T6" s="22">
        <v>1</v>
      </c>
      <c r="U6" s="15"/>
      <c r="V6" s="30">
        <v>44743</v>
      </c>
      <c r="W6" s="23">
        <v>44012</v>
      </c>
      <c r="X6" s="31">
        <v>45657</v>
      </c>
      <c r="Y6" s="33">
        <v>44286</v>
      </c>
      <c r="Z6" s="34" t="s">
        <v>102</v>
      </c>
      <c r="AA6" s="15">
        <v>0.01</v>
      </c>
      <c r="AB6" s="35">
        <f>(IF(AA6="","",IF(OR($M6=0,$M6="",$Y6=""),"",AA6/$M6)))</f>
        <v>0.01</v>
      </c>
      <c r="AC6" s="36">
        <f t="shared" ref="AC6:AC30" si="12">(IF(OR($T6="",AB6=""),"",IF(OR($T6=0,AB6=0),0,IF((AB6*100%)/$T6&gt;100%,100%,(AB6*100%)/$T6))))</f>
        <v>0.01</v>
      </c>
      <c r="AD6" s="27" t="str">
        <f t="shared" si="0"/>
        <v>ALERTA</v>
      </c>
      <c r="AE6" s="29" t="s">
        <v>103</v>
      </c>
      <c r="AF6" s="2"/>
      <c r="AG6" s="1" t="str">
        <f>IF(AC6=100%,IF(AC6&gt;0.1%,"CUMPLIDA","PENDIENTE"),IF(AC6&lt;0%,"INCUMPLIDA","PENDIENTE"))</f>
        <v>PENDIENTE</v>
      </c>
      <c r="AH6" s="37" t="s">
        <v>92</v>
      </c>
      <c r="AI6" s="42" t="s">
        <v>104</v>
      </c>
      <c r="AJ6" s="29">
        <v>0.05</v>
      </c>
      <c r="AK6" s="43">
        <f t="shared" ref="AK6:AK8" si="13">(IF(AJ6="","",IF(OR($M6=0,$M6="",AH6=""),"",AJ6/$M6)))</f>
        <v>0.05</v>
      </c>
      <c r="AL6" s="38">
        <f t="shared" si="1"/>
        <v>0.05</v>
      </c>
      <c r="AM6" s="27" t="str">
        <f t="shared" si="2"/>
        <v>ALERTA</v>
      </c>
      <c r="AN6" s="92" t="s">
        <v>102</v>
      </c>
      <c r="AO6" s="2" t="s">
        <v>94</v>
      </c>
      <c r="AP6" s="1" t="str">
        <f t="shared" ref="AP6:AP8" si="14">IF(AL6=100%,IF(AL6&gt;50%,"CUMPLIDA","PENDIENTE"),IF(AL6&lt;40%,"ATENCIÓN","PENDIENTE"))</f>
        <v>ATENCIÓN</v>
      </c>
      <c r="AQ6" s="39">
        <v>44469</v>
      </c>
      <c r="AR6" s="29" t="s">
        <v>105</v>
      </c>
      <c r="AS6" s="2">
        <v>0.01</v>
      </c>
      <c r="AT6" s="40">
        <f t="shared" si="3"/>
        <v>0.01</v>
      </c>
      <c r="AU6" s="41">
        <f t="shared" si="4"/>
        <v>0.01</v>
      </c>
      <c r="AV6" s="27" t="str">
        <f t="shared" si="5"/>
        <v>ALERTA</v>
      </c>
      <c r="AW6" s="29" t="s">
        <v>106</v>
      </c>
      <c r="AX6" s="29" t="s">
        <v>97</v>
      </c>
      <c r="AY6" s="1" t="str">
        <f t="shared" ref="AY6:AY8" si="15">IF(AU6=100%,IF(AU6&gt;50%,"CUMPLIDA","PENDIENTE"),IF(AU6&lt;40%,"ATENCIÓN","PENDIENTE"))</f>
        <v>ATENCIÓN</v>
      </c>
      <c r="AZ6" s="39"/>
      <c r="BA6" s="29"/>
      <c r="BB6" s="29"/>
      <c r="BC6" s="43" t="str">
        <f t="shared" si="6"/>
        <v/>
      </c>
      <c r="BD6" s="44" t="str">
        <f t="shared" si="7"/>
        <v/>
      </c>
      <c r="BE6" s="27" t="str">
        <f t="shared" si="8"/>
        <v/>
      </c>
      <c r="BF6" s="125"/>
      <c r="BG6" s="1" t="str">
        <f t="shared" si="9"/>
        <v>PENDIENTE</v>
      </c>
      <c r="BH6" s="2"/>
      <c r="BI6" s="2" t="str">
        <f t="shared" si="10"/>
        <v>ABIERTO</v>
      </c>
      <c r="BJ6" s="2" t="str">
        <f t="shared" si="11"/>
        <v>ABIERTO</v>
      </c>
    </row>
    <row r="7" spans="1:69" s="4" customFormat="1" ht="35.1" customHeight="1">
      <c r="A7" s="15"/>
      <c r="B7" s="15"/>
      <c r="C7" s="16" t="s">
        <v>81</v>
      </c>
      <c r="D7" s="15"/>
      <c r="E7" s="128"/>
      <c r="F7" s="15"/>
      <c r="G7" s="15">
        <v>10</v>
      </c>
      <c r="H7" s="17" t="s">
        <v>83</v>
      </c>
      <c r="I7" s="24" t="s">
        <v>107</v>
      </c>
      <c r="J7" s="25"/>
      <c r="K7" s="19"/>
      <c r="L7" s="19"/>
      <c r="M7" s="20">
        <v>1</v>
      </c>
      <c r="N7" s="16" t="s">
        <v>88</v>
      </c>
      <c r="O7" s="16" t="str">
        <f>IF(H7="","",VLOOKUP(H7,'[1]Procedimientos Publicar'!$C$6:$E$85,3,FALSE))</f>
        <v>SECRETARIA GENERAL</v>
      </c>
      <c r="P7" s="16" t="s">
        <v>89</v>
      </c>
      <c r="Q7" s="15"/>
      <c r="R7" s="15"/>
      <c r="S7" s="21"/>
      <c r="T7" s="22">
        <v>1</v>
      </c>
      <c r="U7" s="15"/>
      <c r="V7" s="30">
        <v>45658</v>
      </c>
      <c r="W7" s="23"/>
      <c r="X7" s="30">
        <v>45868</v>
      </c>
      <c r="Y7" s="33">
        <v>44286</v>
      </c>
      <c r="Z7" s="45" t="s">
        <v>108</v>
      </c>
      <c r="AA7" s="15">
        <v>0.01</v>
      </c>
      <c r="AB7" s="35">
        <f>(IF(AA7="","",IF(OR($M7=0,$M7="",$Y7=""),"",AA7/$M7)))</f>
        <v>0.01</v>
      </c>
      <c r="AC7" s="36">
        <f t="shared" si="12"/>
        <v>0.01</v>
      </c>
      <c r="AD7" s="27" t="str">
        <f t="shared" si="0"/>
        <v>ALERTA</v>
      </c>
      <c r="AE7" s="29" t="s">
        <v>109</v>
      </c>
      <c r="AF7" s="2"/>
      <c r="AG7" s="1" t="str">
        <f>IF(AC7=100%,IF(AC7&gt;0.1%,"CUMPLIDA","PENDIENTE"),IF(AC7&lt;0%,"INCUMPLIDA","PENDIENTE"))</f>
        <v>PENDIENTE</v>
      </c>
      <c r="AH7" s="37" t="s">
        <v>92</v>
      </c>
      <c r="AI7" s="93" t="s">
        <v>108</v>
      </c>
      <c r="AJ7" s="29">
        <v>0.05</v>
      </c>
      <c r="AK7" s="43">
        <f t="shared" si="13"/>
        <v>0.05</v>
      </c>
      <c r="AL7" s="38">
        <f t="shared" si="1"/>
        <v>0.05</v>
      </c>
      <c r="AM7" s="27" t="str">
        <f t="shared" si="2"/>
        <v>ALERTA</v>
      </c>
      <c r="AN7" s="29" t="s">
        <v>110</v>
      </c>
      <c r="AO7" s="2" t="s">
        <v>94</v>
      </c>
      <c r="AP7" s="1" t="str">
        <f t="shared" si="14"/>
        <v>ATENCIÓN</v>
      </c>
      <c r="AQ7" s="39">
        <v>44469</v>
      </c>
      <c r="AR7" s="29" t="s">
        <v>105</v>
      </c>
      <c r="AS7" s="2">
        <v>0.01</v>
      </c>
      <c r="AT7" s="40">
        <f t="shared" si="3"/>
        <v>0.01</v>
      </c>
      <c r="AU7" s="41">
        <f t="shared" si="4"/>
        <v>0.01</v>
      </c>
      <c r="AV7" s="27" t="str">
        <f t="shared" si="5"/>
        <v>ALERTA</v>
      </c>
      <c r="AW7" s="29" t="s">
        <v>111</v>
      </c>
      <c r="AX7" s="29" t="s">
        <v>97</v>
      </c>
      <c r="AY7" s="1" t="str">
        <f t="shared" si="15"/>
        <v>ATENCIÓN</v>
      </c>
      <c r="AZ7" s="39"/>
      <c r="BA7" s="29"/>
      <c r="BB7" s="29"/>
      <c r="BC7" s="43" t="str">
        <f t="shared" si="6"/>
        <v/>
      </c>
      <c r="BD7" s="44" t="str">
        <f t="shared" si="7"/>
        <v/>
      </c>
      <c r="BE7" s="27" t="str">
        <f t="shared" si="8"/>
        <v/>
      </c>
      <c r="BF7" s="125"/>
      <c r="BG7" s="1" t="str">
        <f t="shared" si="9"/>
        <v>PENDIENTE</v>
      </c>
      <c r="BH7" s="2"/>
      <c r="BI7" s="2" t="str">
        <f t="shared" si="10"/>
        <v>ABIERTO</v>
      </c>
      <c r="BJ7" s="2" t="str">
        <f t="shared" si="11"/>
        <v>ABIERTO</v>
      </c>
    </row>
    <row r="8" spans="1:69" s="4" customFormat="1" ht="35.1" customHeight="1">
      <c r="A8" s="15"/>
      <c r="B8" s="15"/>
      <c r="C8" s="16" t="s">
        <v>81</v>
      </c>
      <c r="D8" s="15"/>
      <c r="E8" s="128"/>
      <c r="F8" s="15"/>
      <c r="G8" s="15">
        <v>11</v>
      </c>
      <c r="H8" s="17" t="s">
        <v>83</v>
      </c>
      <c r="I8" s="24" t="s">
        <v>112</v>
      </c>
      <c r="J8" s="25"/>
      <c r="K8" s="19"/>
      <c r="L8" s="19"/>
      <c r="M8" s="20">
        <v>1</v>
      </c>
      <c r="N8" s="16" t="s">
        <v>88</v>
      </c>
      <c r="O8" s="16" t="str">
        <f>IF(H8="","",VLOOKUP(H8,'[1]Procedimientos Publicar'!$C$6:$E$85,3,FALSE))</f>
        <v>SECRETARIA GENERAL</v>
      </c>
      <c r="P8" s="16" t="s">
        <v>89</v>
      </c>
      <c r="Q8" s="15"/>
      <c r="R8" s="15"/>
      <c r="S8" s="21"/>
      <c r="T8" s="22">
        <v>1</v>
      </c>
      <c r="U8" s="15"/>
      <c r="V8" s="32">
        <v>45870</v>
      </c>
      <c r="W8" s="23"/>
      <c r="X8" s="31">
        <v>45899</v>
      </c>
      <c r="Y8" s="33">
        <v>44286</v>
      </c>
      <c r="Z8" s="46" t="s">
        <v>113</v>
      </c>
      <c r="AA8" s="15">
        <v>0.01</v>
      </c>
      <c r="AB8" s="35">
        <f>(IF(AA8="","",IF(OR($M8=0,$M8="",$Y8=""),"",AA8/$M8)))</f>
        <v>0.01</v>
      </c>
      <c r="AC8" s="36">
        <f t="shared" si="12"/>
        <v>0.01</v>
      </c>
      <c r="AD8" s="27" t="str">
        <f t="shared" si="0"/>
        <v>ALERTA</v>
      </c>
      <c r="AE8" s="29" t="s">
        <v>114</v>
      </c>
      <c r="AF8" s="2"/>
      <c r="AG8" s="1" t="str">
        <f>IF(AC8=100%,IF(AC8&gt;0.1%,"CUMPLIDA","PENDIENTE"),IF(AC8&lt;0%,"INCUMPLIDA","PENDIENTE"))</f>
        <v>PENDIENTE</v>
      </c>
      <c r="AH8" s="37" t="s">
        <v>92</v>
      </c>
      <c r="AI8" s="94" t="s">
        <v>115</v>
      </c>
      <c r="AJ8" s="29">
        <v>0.05</v>
      </c>
      <c r="AK8" s="43">
        <f t="shared" si="13"/>
        <v>0.05</v>
      </c>
      <c r="AL8" s="38">
        <f t="shared" si="1"/>
        <v>0.05</v>
      </c>
      <c r="AM8" s="27" t="str">
        <f t="shared" si="2"/>
        <v>ALERTA</v>
      </c>
      <c r="AN8" s="42" t="s">
        <v>116</v>
      </c>
      <c r="AO8" s="2" t="s">
        <v>94</v>
      </c>
      <c r="AP8" s="1" t="str">
        <f t="shared" si="14"/>
        <v>ATENCIÓN</v>
      </c>
      <c r="AQ8" s="39">
        <v>44469</v>
      </c>
      <c r="AR8" s="29" t="s">
        <v>105</v>
      </c>
      <c r="AS8" s="2">
        <v>0.01</v>
      </c>
      <c r="AT8" s="40">
        <f t="shared" si="3"/>
        <v>0.01</v>
      </c>
      <c r="AU8" s="41">
        <f t="shared" si="4"/>
        <v>0.01</v>
      </c>
      <c r="AV8" s="27" t="str">
        <f t="shared" si="5"/>
        <v>ALERTA</v>
      </c>
      <c r="AW8" s="29" t="s">
        <v>117</v>
      </c>
      <c r="AX8" s="29" t="s">
        <v>97</v>
      </c>
      <c r="AY8" s="1" t="str">
        <f t="shared" si="15"/>
        <v>ATENCIÓN</v>
      </c>
      <c r="AZ8" s="39"/>
      <c r="BA8" s="29"/>
      <c r="BB8" s="29"/>
      <c r="BC8" s="43" t="str">
        <f t="shared" si="6"/>
        <v/>
      </c>
      <c r="BD8" s="44" t="str">
        <f t="shared" si="7"/>
        <v/>
      </c>
      <c r="BE8" s="27" t="str">
        <f t="shared" si="8"/>
        <v/>
      </c>
      <c r="BF8" s="125"/>
      <c r="BG8" s="1" t="str">
        <f t="shared" si="9"/>
        <v>PENDIENTE</v>
      </c>
      <c r="BH8" s="2"/>
      <c r="BI8" s="2" t="str">
        <f t="shared" si="10"/>
        <v>ABIERTO</v>
      </c>
      <c r="BJ8" s="2" t="str">
        <f t="shared" si="11"/>
        <v>ABIERTO</v>
      </c>
    </row>
    <row r="9" spans="1:69" s="4" customFormat="1" ht="35.1" customHeight="1">
      <c r="A9" s="54"/>
      <c r="B9" s="54"/>
      <c r="C9" s="100" t="s">
        <v>81</v>
      </c>
      <c r="D9" s="55"/>
      <c r="E9" s="123" t="s">
        <v>118</v>
      </c>
      <c r="F9" s="56">
        <v>44130</v>
      </c>
      <c r="G9" s="55">
        <v>1</v>
      </c>
      <c r="H9" s="57" t="s">
        <v>83</v>
      </c>
      <c r="I9" s="62" t="s">
        <v>119</v>
      </c>
      <c r="J9" s="100" t="s">
        <v>120</v>
      </c>
      <c r="K9" s="100" t="s">
        <v>121</v>
      </c>
      <c r="L9" s="100" t="s">
        <v>122</v>
      </c>
      <c r="M9" s="20">
        <v>1</v>
      </c>
      <c r="N9" s="100" t="s">
        <v>88</v>
      </c>
      <c r="O9" s="100" t="str">
        <f>IF(H9="","",VLOOKUP(H9,'[1]Procedimientos Publicar'!$C$6:$E$85,3,FALSE))</f>
        <v>SECRETARIA GENERAL</v>
      </c>
      <c r="P9" s="66" t="s">
        <v>89</v>
      </c>
      <c r="Q9" s="60"/>
      <c r="R9" s="60"/>
      <c r="S9" s="60"/>
      <c r="T9" s="61">
        <v>1</v>
      </c>
      <c r="U9" s="55"/>
      <c r="V9" s="23">
        <v>44235</v>
      </c>
      <c r="W9" s="23">
        <v>44600</v>
      </c>
      <c r="X9" s="58"/>
      <c r="Y9" s="56">
        <v>44286</v>
      </c>
      <c r="Z9" s="86" t="s">
        <v>123</v>
      </c>
      <c r="AA9" s="87">
        <v>0.4</v>
      </c>
      <c r="AB9" s="88">
        <f t="shared" ref="AB9:AB29" si="16">(IF(AA9="","",IF(OR($M9=0,$M9="",$Y9=""),"",AA9/$M9)))</f>
        <v>0.4</v>
      </c>
      <c r="AC9" s="89">
        <f t="shared" si="12"/>
        <v>0.4</v>
      </c>
      <c r="AD9" s="27" t="str">
        <f t="shared" si="0"/>
        <v>EN TERMINO</v>
      </c>
      <c r="AE9" s="50" t="s">
        <v>124</v>
      </c>
      <c r="AF9" s="51"/>
      <c r="AG9" s="1" t="str">
        <f>IF(AC9=100%,IF(AC9&gt;25%,"CUMPLIDA","PENDIENTE"),IF(AC9&lt;25%,"INCUMPLIDA","PENDIENTE"))</f>
        <v>PENDIENTE</v>
      </c>
      <c r="AH9" s="37" t="s">
        <v>92</v>
      </c>
      <c r="AI9" s="95" t="s">
        <v>125</v>
      </c>
      <c r="AJ9" s="29">
        <v>0.4</v>
      </c>
      <c r="AK9" s="43">
        <f t="shared" ref="AK9:AK30" si="17">(IF(AJ9="","",IF(OR($M9=0,$M9="",AH9=""),"",AJ9/$M9)))</f>
        <v>0.4</v>
      </c>
      <c r="AL9" s="38">
        <f t="shared" si="1"/>
        <v>0.4</v>
      </c>
      <c r="AM9" s="27" t="str">
        <f t="shared" si="2"/>
        <v>ALERTA</v>
      </c>
      <c r="AN9" s="96" t="s">
        <v>126</v>
      </c>
      <c r="AO9" s="2" t="s">
        <v>94</v>
      </c>
      <c r="AP9" s="1" t="str">
        <f t="shared" ref="AP9:AP12" si="18">IF(AL9=100%,IF(AL9&gt;50%,"CUMPLIDA","PENDIENTE"),IF(AL9&lt;40%,"ATENCIÓN","PENDIENTE"))</f>
        <v>PENDIENTE</v>
      </c>
      <c r="AQ9" s="39">
        <v>44469</v>
      </c>
      <c r="AR9" s="98" t="s">
        <v>127</v>
      </c>
      <c r="AS9" s="98">
        <v>1</v>
      </c>
      <c r="AT9" s="40">
        <f t="shared" si="3"/>
        <v>1</v>
      </c>
      <c r="AU9" s="41">
        <f t="shared" si="4"/>
        <v>1</v>
      </c>
      <c r="AV9" s="27" t="str">
        <f t="shared" si="5"/>
        <v>OK</v>
      </c>
      <c r="AW9" s="29" t="s">
        <v>128</v>
      </c>
      <c r="AX9" s="29" t="s">
        <v>97</v>
      </c>
      <c r="AY9" s="1" t="str">
        <f t="shared" ref="AY9:AY12" si="19">IF(AU9=100%,IF(AU9&gt;75%,"CUMPLIDA","PENDIENTE"),IF(AU9&lt;75%,"INCUMPLIDA","PENDIENTE"))</f>
        <v>CUMPLIDA</v>
      </c>
      <c r="AZ9" s="39"/>
      <c r="BA9" s="29"/>
      <c r="BB9" s="29"/>
      <c r="BC9" s="43" t="str">
        <f t="shared" si="6"/>
        <v/>
      </c>
      <c r="BD9" s="44" t="str">
        <f t="shared" si="7"/>
        <v/>
      </c>
      <c r="BE9" s="27" t="str">
        <f t="shared" si="8"/>
        <v/>
      </c>
      <c r="BF9" s="125"/>
      <c r="BG9" s="1" t="str">
        <f t="shared" si="9"/>
        <v>PENDIENTE</v>
      </c>
      <c r="BH9" s="2"/>
      <c r="BI9" s="2" t="str">
        <f t="shared" si="10"/>
        <v>ABIERTO</v>
      </c>
      <c r="BJ9" s="2" t="str">
        <f>IF(AY9="CUMPLIDA","CERRADO","ABIERTO")</f>
        <v>CERRADO</v>
      </c>
    </row>
    <row r="10" spans="1:69" s="4" customFormat="1" ht="35.1" customHeight="1">
      <c r="A10" s="54"/>
      <c r="B10" s="54"/>
      <c r="C10" s="100" t="s">
        <v>81</v>
      </c>
      <c r="D10" s="55"/>
      <c r="E10" s="124"/>
      <c r="F10" s="56">
        <v>44130</v>
      </c>
      <c r="G10" s="55">
        <v>2</v>
      </c>
      <c r="H10" s="57" t="s">
        <v>83</v>
      </c>
      <c r="I10" s="62" t="s">
        <v>129</v>
      </c>
      <c r="J10" s="100" t="s">
        <v>130</v>
      </c>
      <c r="K10" s="100" t="s">
        <v>131</v>
      </c>
      <c r="L10" s="100" t="s">
        <v>122</v>
      </c>
      <c r="M10" s="20">
        <v>1</v>
      </c>
      <c r="N10" s="100" t="s">
        <v>88</v>
      </c>
      <c r="O10" s="100" t="str">
        <f>IF(H10="","",VLOOKUP(H10,'[1]Procedimientos Publicar'!$C$6:$E$85,3,FALSE))</f>
        <v>SECRETARIA GENERAL</v>
      </c>
      <c r="P10" s="66" t="s">
        <v>89</v>
      </c>
      <c r="Q10" s="60"/>
      <c r="R10" s="60"/>
      <c r="S10" s="60"/>
      <c r="T10" s="61">
        <v>1</v>
      </c>
      <c r="U10" s="55"/>
      <c r="V10" s="23">
        <v>44235</v>
      </c>
      <c r="W10" s="23">
        <v>44600</v>
      </c>
      <c r="X10" s="58"/>
      <c r="Y10" s="56">
        <v>44286</v>
      </c>
      <c r="Z10" s="86" t="s">
        <v>132</v>
      </c>
      <c r="AA10" s="87">
        <v>0.25</v>
      </c>
      <c r="AB10" s="88">
        <f t="shared" si="16"/>
        <v>0.25</v>
      </c>
      <c r="AC10" s="89">
        <f t="shared" si="12"/>
        <v>0.25</v>
      </c>
      <c r="AD10" s="27" t="str">
        <f t="shared" si="0"/>
        <v>EN TERMINO</v>
      </c>
      <c r="AE10" s="50" t="s">
        <v>124</v>
      </c>
      <c r="AF10" s="51"/>
      <c r="AG10" s="1" t="str">
        <f>IF(AC10=100%,IF(AC10&gt;25%,"CUMPLIDA","PENDIENTE"),IF(AC10&lt;25%,"INCUMPLIDA","PENDIENTE"))</f>
        <v>PENDIENTE</v>
      </c>
      <c r="AH10" s="37" t="s">
        <v>92</v>
      </c>
      <c r="AI10" s="97" t="s">
        <v>133</v>
      </c>
      <c r="AJ10" s="29">
        <v>0.25</v>
      </c>
      <c r="AK10" s="43">
        <f t="shared" si="17"/>
        <v>0.25</v>
      </c>
      <c r="AL10" s="38">
        <f t="shared" si="1"/>
        <v>0.25</v>
      </c>
      <c r="AM10" s="27" t="str">
        <f t="shared" si="2"/>
        <v>ALERTA</v>
      </c>
      <c r="AN10" s="96" t="s">
        <v>134</v>
      </c>
      <c r="AO10" s="2" t="s">
        <v>94</v>
      </c>
      <c r="AP10" s="1" t="str">
        <f t="shared" si="18"/>
        <v>ATENCIÓN</v>
      </c>
      <c r="AQ10" s="39">
        <v>44469</v>
      </c>
      <c r="AR10" s="42" t="s">
        <v>135</v>
      </c>
      <c r="AS10" s="98">
        <v>0.5</v>
      </c>
      <c r="AT10" s="40">
        <f t="shared" si="3"/>
        <v>0.5</v>
      </c>
      <c r="AU10" s="41">
        <f t="shared" si="4"/>
        <v>0.5</v>
      </c>
      <c r="AV10" s="27" t="str">
        <f t="shared" si="5"/>
        <v>ALERTA</v>
      </c>
      <c r="AW10" s="29" t="s">
        <v>136</v>
      </c>
      <c r="AX10" s="29" t="s">
        <v>97</v>
      </c>
      <c r="AY10" s="1" t="str">
        <f>IF(AU10=100%,IF(AU10&gt;75%,"CUMPLIDA","PENDIENTE"),IF(AU10&lt;75%,"ATENCIÓN","PENDIENTE"))</f>
        <v>ATENCIÓN</v>
      </c>
      <c r="AZ10" s="39"/>
      <c r="BA10" s="29"/>
      <c r="BB10" s="29"/>
      <c r="BC10" s="43" t="str">
        <f t="shared" si="6"/>
        <v/>
      </c>
      <c r="BD10" s="44" t="str">
        <f t="shared" si="7"/>
        <v/>
      </c>
      <c r="BE10" s="27" t="str">
        <f t="shared" si="8"/>
        <v/>
      </c>
      <c r="BF10" s="125"/>
      <c r="BG10" s="1" t="str">
        <f t="shared" si="9"/>
        <v>PENDIENTE</v>
      </c>
      <c r="BH10" s="2"/>
      <c r="BI10" s="2" t="str">
        <f t="shared" si="10"/>
        <v>ABIERTO</v>
      </c>
      <c r="BJ10" s="2" t="str">
        <f t="shared" ref="BJ10:BJ18" si="20">IF(AY10="CUMPLIDA","CERRADO","ABIERTO")</f>
        <v>ABIERTO</v>
      </c>
    </row>
    <row r="11" spans="1:69" s="4" customFormat="1" ht="35.1" customHeight="1">
      <c r="A11" s="54"/>
      <c r="B11" s="54"/>
      <c r="C11" s="100" t="s">
        <v>81</v>
      </c>
      <c r="D11" s="55"/>
      <c r="E11" s="124"/>
      <c r="F11" s="56">
        <v>44130</v>
      </c>
      <c r="G11" s="55">
        <v>3</v>
      </c>
      <c r="H11" s="57" t="s">
        <v>83</v>
      </c>
      <c r="I11" s="63" t="s">
        <v>137</v>
      </c>
      <c r="J11" s="100" t="s">
        <v>138</v>
      </c>
      <c r="K11" s="100" t="s">
        <v>139</v>
      </c>
      <c r="L11" s="100" t="s">
        <v>140</v>
      </c>
      <c r="M11" s="20">
        <v>1</v>
      </c>
      <c r="N11" s="100" t="s">
        <v>88</v>
      </c>
      <c r="O11" s="100" t="str">
        <f>IF(H11="","",VLOOKUP(H11,'[1]Procedimientos Publicar'!$C$6:$E$85,3,FALSE))</f>
        <v>SECRETARIA GENERAL</v>
      </c>
      <c r="P11" s="66" t="s">
        <v>89</v>
      </c>
      <c r="Q11" s="60"/>
      <c r="R11" s="60"/>
      <c r="S11" s="60"/>
      <c r="T11" s="61">
        <v>1</v>
      </c>
      <c r="U11" s="55"/>
      <c r="V11" s="23">
        <v>44235</v>
      </c>
      <c r="W11" s="23">
        <v>44600</v>
      </c>
      <c r="X11" s="58"/>
      <c r="Y11" s="56">
        <v>44286</v>
      </c>
      <c r="Z11" s="86" t="s">
        <v>141</v>
      </c>
      <c r="AA11" s="87">
        <v>0.25</v>
      </c>
      <c r="AB11" s="88">
        <f t="shared" si="16"/>
        <v>0.25</v>
      </c>
      <c r="AC11" s="89">
        <f t="shared" si="12"/>
        <v>0.25</v>
      </c>
      <c r="AD11" s="27" t="str">
        <f t="shared" si="0"/>
        <v>EN TERMINO</v>
      </c>
      <c r="AE11" s="50" t="s">
        <v>124</v>
      </c>
      <c r="AF11" s="51"/>
      <c r="AG11" s="1" t="str">
        <f>IF(AC11=100%,IF(AC11&gt;25%,"CUMPLIDA","PENDIENTE"),IF(AC11&lt;25%,"INCUMPLIDA","PENDIENTE"))</f>
        <v>PENDIENTE</v>
      </c>
      <c r="AH11" s="37" t="s">
        <v>92</v>
      </c>
      <c r="AI11" s="98" t="s">
        <v>142</v>
      </c>
      <c r="AJ11" s="29">
        <v>0.25</v>
      </c>
      <c r="AK11" s="43">
        <f t="shared" si="17"/>
        <v>0.25</v>
      </c>
      <c r="AL11" s="38">
        <f t="shared" si="1"/>
        <v>0.25</v>
      </c>
      <c r="AM11" s="27" t="str">
        <f t="shared" si="2"/>
        <v>ALERTA</v>
      </c>
      <c r="AN11" s="98" t="s">
        <v>143</v>
      </c>
      <c r="AO11" s="2" t="s">
        <v>94</v>
      </c>
      <c r="AP11" s="1" t="str">
        <f t="shared" si="18"/>
        <v>ATENCIÓN</v>
      </c>
      <c r="AQ11" s="39">
        <v>44469</v>
      </c>
      <c r="AR11" s="29" t="s">
        <v>144</v>
      </c>
      <c r="AS11" s="98">
        <v>1</v>
      </c>
      <c r="AT11" s="40">
        <f t="shared" si="3"/>
        <v>1</v>
      </c>
      <c r="AU11" s="41">
        <f t="shared" si="4"/>
        <v>1</v>
      </c>
      <c r="AV11" s="27" t="str">
        <f t="shared" si="5"/>
        <v>OK</v>
      </c>
      <c r="AW11" s="29" t="s">
        <v>145</v>
      </c>
      <c r="AX11" s="29" t="s">
        <v>97</v>
      </c>
      <c r="AY11" s="1" t="str">
        <f t="shared" si="19"/>
        <v>CUMPLIDA</v>
      </c>
      <c r="AZ11" s="39"/>
      <c r="BA11" s="29"/>
      <c r="BB11" s="29"/>
      <c r="BC11" s="43" t="str">
        <f t="shared" si="6"/>
        <v/>
      </c>
      <c r="BD11" s="44" t="str">
        <f t="shared" si="7"/>
        <v/>
      </c>
      <c r="BE11" s="27" t="str">
        <f t="shared" si="8"/>
        <v/>
      </c>
      <c r="BF11" s="125"/>
      <c r="BG11" s="1" t="str">
        <f t="shared" si="9"/>
        <v>PENDIENTE</v>
      </c>
      <c r="BH11" s="2"/>
      <c r="BI11" s="2" t="str">
        <f t="shared" si="10"/>
        <v>ABIERTO</v>
      </c>
      <c r="BJ11" s="2" t="str">
        <f t="shared" si="20"/>
        <v>CERRADO</v>
      </c>
    </row>
    <row r="12" spans="1:69" s="4" customFormat="1" ht="35.1" customHeight="1">
      <c r="A12" s="54"/>
      <c r="B12" s="54"/>
      <c r="C12" s="100" t="s">
        <v>81</v>
      </c>
      <c r="D12" s="55"/>
      <c r="E12" s="124"/>
      <c r="F12" s="56">
        <v>44130</v>
      </c>
      <c r="G12" s="55">
        <v>4</v>
      </c>
      <c r="H12" s="57" t="s">
        <v>83</v>
      </c>
      <c r="I12" s="64" t="s">
        <v>146</v>
      </c>
      <c r="J12" s="100" t="s">
        <v>147</v>
      </c>
      <c r="K12" s="65" t="s">
        <v>148</v>
      </c>
      <c r="L12" s="100" t="s">
        <v>149</v>
      </c>
      <c r="M12" s="20">
        <v>1</v>
      </c>
      <c r="N12" s="100" t="s">
        <v>88</v>
      </c>
      <c r="O12" s="100" t="str">
        <f>IF(H12="","",VLOOKUP(H12,'[1]Procedimientos Publicar'!$C$6:$E$85,3,FALSE))</f>
        <v>SECRETARIA GENERAL</v>
      </c>
      <c r="P12" s="66" t="s">
        <v>89</v>
      </c>
      <c r="Q12" s="60"/>
      <c r="R12" s="60"/>
      <c r="S12" s="60"/>
      <c r="T12" s="61">
        <v>1</v>
      </c>
      <c r="U12" s="55"/>
      <c r="V12" s="23">
        <v>44235</v>
      </c>
      <c r="W12" s="23">
        <v>44600</v>
      </c>
      <c r="X12" s="58"/>
      <c r="Y12" s="56">
        <v>44286</v>
      </c>
      <c r="Z12" s="86" t="s">
        <v>150</v>
      </c>
      <c r="AA12" s="87">
        <v>0.01</v>
      </c>
      <c r="AB12" s="88">
        <f t="shared" si="16"/>
        <v>0.01</v>
      </c>
      <c r="AC12" s="89">
        <f t="shared" si="12"/>
        <v>0.01</v>
      </c>
      <c r="AD12" s="27" t="str">
        <f t="shared" si="0"/>
        <v>ALERTA</v>
      </c>
      <c r="AE12" s="29" t="s">
        <v>151</v>
      </c>
      <c r="AF12" s="51"/>
      <c r="AG12" s="1" t="str">
        <f>IF(AC12=100%,IF(AC12&gt;0.01%,"CUMPLIDA","PENDIENTE"),IF(AC12&lt;0%,"INCUMPLIDA","PENDIENTE"))</f>
        <v>PENDIENTE</v>
      </c>
      <c r="AH12" s="37" t="s">
        <v>92</v>
      </c>
      <c r="AI12" s="98" t="s">
        <v>152</v>
      </c>
      <c r="AJ12" s="29">
        <v>0.5</v>
      </c>
      <c r="AK12" s="43">
        <f t="shared" si="17"/>
        <v>0.5</v>
      </c>
      <c r="AL12" s="38">
        <f t="shared" si="1"/>
        <v>0.5</v>
      </c>
      <c r="AM12" s="27" t="str">
        <f t="shared" si="2"/>
        <v>EN TERMINO</v>
      </c>
      <c r="AN12" s="98" t="s">
        <v>153</v>
      </c>
      <c r="AO12" s="2" t="s">
        <v>94</v>
      </c>
      <c r="AP12" s="1" t="str">
        <f t="shared" si="18"/>
        <v>PENDIENTE</v>
      </c>
      <c r="AQ12" s="39">
        <v>44469</v>
      </c>
      <c r="AR12" s="29" t="s">
        <v>154</v>
      </c>
      <c r="AS12" s="98">
        <v>1</v>
      </c>
      <c r="AT12" s="40">
        <f t="shared" si="3"/>
        <v>1</v>
      </c>
      <c r="AU12" s="41">
        <f t="shared" si="4"/>
        <v>1</v>
      </c>
      <c r="AV12" s="27" t="str">
        <f t="shared" si="5"/>
        <v>OK</v>
      </c>
      <c r="AW12" s="29" t="s">
        <v>155</v>
      </c>
      <c r="AX12" s="29" t="s">
        <v>97</v>
      </c>
      <c r="AY12" s="1" t="str">
        <f t="shared" si="19"/>
        <v>CUMPLIDA</v>
      </c>
      <c r="AZ12" s="39"/>
      <c r="BA12" s="29"/>
      <c r="BB12" s="29"/>
      <c r="BC12" s="43" t="str">
        <f t="shared" si="6"/>
        <v/>
      </c>
      <c r="BD12" s="44" t="str">
        <f t="shared" si="7"/>
        <v/>
      </c>
      <c r="BE12" s="27" t="str">
        <f t="shared" si="8"/>
        <v/>
      </c>
      <c r="BF12" s="125"/>
      <c r="BG12" s="1" t="str">
        <f t="shared" si="9"/>
        <v>PENDIENTE</v>
      </c>
      <c r="BH12" s="2"/>
      <c r="BI12" s="2" t="str">
        <f>IF(AG12="CUMPLIDA","CERRADO","ABIERTO")</f>
        <v>ABIERTO</v>
      </c>
      <c r="BJ12" s="2" t="str">
        <f t="shared" si="20"/>
        <v>CERRADO</v>
      </c>
    </row>
    <row r="13" spans="1:69" s="4" customFormat="1" ht="35.1" customHeight="1">
      <c r="A13" s="54"/>
      <c r="B13" s="54"/>
      <c r="C13" s="100" t="s">
        <v>81</v>
      </c>
      <c r="D13" s="55"/>
      <c r="E13" s="124"/>
      <c r="F13" s="56">
        <v>44130</v>
      </c>
      <c r="G13" s="55">
        <v>5</v>
      </c>
      <c r="H13" s="57" t="s">
        <v>83</v>
      </c>
      <c r="I13" s="63" t="s">
        <v>156</v>
      </c>
      <c r="J13" s="100" t="s">
        <v>157</v>
      </c>
      <c r="K13" s="100" t="s">
        <v>158</v>
      </c>
      <c r="L13" s="100" t="s">
        <v>159</v>
      </c>
      <c r="M13" s="20">
        <v>1</v>
      </c>
      <c r="N13" s="100" t="s">
        <v>88</v>
      </c>
      <c r="O13" s="100" t="str">
        <f>IF(H13="","",VLOOKUP(H13,'[1]Procedimientos Publicar'!$C$6:$E$85,3,FALSE))</f>
        <v>SECRETARIA GENERAL</v>
      </c>
      <c r="P13" s="66" t="s">
        <v>89</v>
      </c>
      <c r="Q13" s="60"/>
      <c r="R13" s="60"/>
      <c r="S13" s="60"/>
      <c r="T13" s="61">
        <v>1</v>
      </c>
      <c r="U13" s="55"/>
      <c r="V13" s="23">
        <v>44235</v>
      </c>
      <c r="W13" s="23">
        <v>44600</v>
      </c>
      <c r="X13" s="58"/>
      <c r="Y13" s="56">
        <v>44286</v>
      </c>
      <c r="Z13" s="86" t="s">
        <v>160</v>
      </c>
      <c r="AA13" s="87">
        <v>1</v>
      </c>
      <c r="AB13" s="88">
        <f t="shared" si="16"/>
        <v>1</v>
      </c>
      <c r="AC13" s="89">
        <f t="shared" si="12"/>
        <v>1</v>
      </c>
      <c r="AD13" s="27" t="str">
        <f t="shared" si="0"/>
        <v>OK</v>
      </c>
      <c r="AE13" s="52" t="s">
        <v>124</v>
      </c>
      <c r="AF13" s="51"/>
      <c r="AG13" s="1" t="str">
        <f t="shared" ref="AG13:AG24" si="21">IF(AC13=100%,IF(AC13&gt;25%,"CUMPLIDA","PENDIENTE"),IF(AC13&lt;25%,"INCUMPLIDA","PENDIENTE"))</f>
        <v>CUMPLIDA</v>
      </c>
      <c r="AH13" s="47"/>
      <c r="AI13" s="47"/>
      <c r="AJ13" s="47"/>
      <c r="AK13" s="43" t="str">
        <f t="shared" si="17"/>
        <v/>
      </c>
      <c r="AL13" s="38" t="str">
        <f t="shared" si="1"/>
        <v/>
      </c>
      <c r="AM13" s="27" t="str">
        <f t="shared" si="2"/>
        <v/>
      </c>
      <c r="AN13" s="47"/>
      <c r="AO13" s="47"/>
      <c r="AP13" s="91"/>
      <c r="AQ13" s="39"/>
      <c r="AR13" s="48"/>
      <c r="AS13" s="47"/>
      <c r="AT13" s="47"/>
      <c r="AU13" s="47"/>
      <c r="AV13" s="47"/>
      <c r="AW13" s="49"/>
      <c r="AX13" s="47"/>
      <c r="AY13" s="47"/>
      <c r="AZ13" s="39"/>
      <c r="BA13" s="29"/>
      <c r="BB13" s="47"/>
      <c r="BC13" s="43" t="str">
        <f t="shared" si="6"/>
        <v/>
      </c>
      <c r="BD13" s="44" t="str">
        <f t="shared" si="7"/>
        <v/>
      </c>
      <c r="BE13" s="27" t="str">
        <f t="shared" si="8"/>
        <v/>
      </c>
      <c r="BF13" s="29"/>
      <c r="BG13" s="1" t="str">
        <f t="shared" si="9"/>
        <v>PENDIENTE</v>
      </c>
      <c r="BH13" s="2"/>
      <c r="BI13" s="2" t="str">
        <f>IF(AG13="CUMPLIDA","CERRADO","ABIERTO")</f>
        <v>CERRADO</v>
      </c>
      <c r="BJ13" s="2" t="str">
        <f t="shared" si="11"/>
        <v>CERRADO</v>
      </c>
    </row>
    <row r="14" spans="1:69" s="4" customFormat="1" ht="35.1" customHeight="1">
      <c r="A14" s="54"/>
      <c r="B14" s="54"/>
      <c r="C14" s="100" t="s">
        <v>81</v>
      </c>
      <c r="D14" s="55"/>
      <c r="E14" s="124"/>
      <c r="F14" s="56">
        <v>44130</v>
      </c>
      <c r="G14" s="55">
        <v>6</v>
      </c>
      <c r="H14" s="57" t="s">
        <v>83</v>
      </c>
      <c r="I14" s="63" t="s">
        <v>161</v>
      </c>
      <c r="J14" s="100" t="s">
        <v>162</v>
      </c>
      <c r="K14" s="100" t="s">
        <v>163</v>
      </c>
      <c r="L14" s="100" t="s">
        <v>164</v>
      </c>
      <c r="M14" s="20">
        <v>1</v>
      </c>
      <c r="N14" s="100" t="s">
        <v>88</v>
      </c>
      <c r="O14" s="100" t="str">
        <f>IF(H14="","",VLOOKUP(H14,'[1]Procedimientos Publicar'!$C$6:$E$85,3,FALSE))</f>
        <v>SECRETARIA GENERAL</v>
      </c>
      <c r="P14" s="100" t="s">
        <v>89</v>
      </c>
      <c r="Q14" s="60"/>
      <c r="R14" s="60"/>
      <c r="S14" s="60"/>
      <c r="T14" s="61">
        <v>1</v>
      </c>
      <c r="U14" s="55"/>
      <c r="V14" s="23">
        <v>44235</v>
      </c>
      <c r="W14" s="23">
        <v>44600</v>
      </c>
      <c r="X14" s="58"/>
      <c r="Y14" s="56">
        <v>44286</v>
      </c>
      <c r="Z14" s="86" t="s">
        <v>165</v>
      </c>
      <c r="AA14" s="87">
        <v>0.5</v>
      </c>
      <c r="AB14" s="88">
        <f t="shared" si="16"/>
        <v>0.5</v>
      </c>
      <c r="AC14" s="89">
        <f t="shared" si="12"/>
        <v>0.5</v>
      </c>
      <c r="AD14" s="27" t="str">
        <f t="shared" si="0"/>
        <v>EN TERMINO</v>
      </c>
      <c r="AE14" s="50" t="s">
        <v>124</v>
      </c>
      <c r="AF14" s="51"/>
      <c r="AG14" s="1" t="str">
        <f t="shared" si="21"/>
        <v>PENDIENTE</v>
      </c>
      <c r="AH14" s="37" t="s">
        <v>92</v>
      </c>
      <c r="AI14" s="98" t="s">
        <v>166</v>
      </c>
      <c r="AJ14" s="40">
        <v>0.25</v>
      </c>
      <c r="AK14" s="43">
        <f t="shared" si="17"/>
        <v>0.25</v>
      </c>
      <c r="AL14" s="38">
        <f t="shared" si="1"/>
        <v>0.25</v>
      </c>
      <c r="AM14" s="27" t="str">
        <f t="shared" si="2"/>
        <v>ALERTA</v>
      </c>
      <c r="AN14" s="98" t="s">
        <v>167</v>
      </c>
      <c r="AO14" s="2" t="s">
        <v>94</v>
      </c>
      <c r="AP14" s="1" t="str">
        <f t="shared" ref="AP14:AP18" si="22">IF(AL14=100%,IF(AL14&gt;50%,"CUMPLIDA","PENDIENTE"),IF(AL14&lt;40%,"ATENCIÓN","PENDIENTE"))</f>
        <v>ATENCIÓN</v>
      </c>
      <c r="AQ14" s="39">
        <v>44469</v>
      </c>
      <c r="AR14" s="29" t="s">
        <v>168</v>
      </c>
      <c r="AS14" s="29">
        <v>0.75</v>
      </c>
      <c r="AT14" s="40">
        <f t="shared" ref="AT14:AT18" si="23">(IF(AS14="","",IF(OR($M14=0,$M14="",AQ14=""),"",AS14/$M14)))</f>
        <v>0.75</v>
      </c>
      <c r="AU14" s="41">
        <f t="shared" ref="AU14:AU18" si="24">(IF(OR($T14="",AT14=""),"",IF(OR($T14=0,AT14=0),0,IF((AT14*100%)/$T14&gt;100%,100%,(AT14*100%)/$T14))))</f>
        <v>0.75</v>
      </c>
      <c r="AV14" s="27" t="str">
        <f t="shared" ref="AV14:AV18" si="25">IF(AS14="","",IF(AU14&lt;100%, IF(AU14&lt;75%, "ALERTA","EN TERMINO"), IF(AU14=100%, "OK", "EN TERMINO")))</f>
        <v>EN TERMINO</v>
      </c>
      <c r="AW14" s="29" t="s">
        <v>169</v>
      </c>
      <c r="AX14" s="29" t="s">
        <v>97</v>
      </c>
      <c r="AY14" s="1" t="str">
        <f t="shared" ref="AY14:AY18" si="26">IF(AU14=100%,IF(AU14&gt;75%,"CUMPLIDA","PENDIENTE"),IF(AU14&lt;75%,"INCUMPLIDA","PENDIENTE"))</f>
        <v>PENDIENTE</v>
      </c>
      <c r="AZ14" s="39"/>
      <c r="BA14" s="29"/>
      <c r="BB14" s="29"/>
      <c r="BC14" s="43" t="str">
        <f t="shared" si="6"/>
        <v/>
      </c>
      <c r="BD14" s="44" t="str">
        <f t="shared" si="7"/>
        <v/>
      </c>
      <c r="BE14" s="27" t="str">
        <f t="shared" si="8"/>
        <v/>
      </c>
      <c r="BF14" s="125"/>
      <c r="BG14" s="1" t="str">
        <f t="shared" si="9"/>
        <v>PENDIENTE</v>
      </c>
      <c r="BH14" s="2"/>
      <c r="BI14" s="2" t="str">
        <f t="shared" ref="BI14:BI30" si="27">IF(AG14="CUMPLIDA","CERRADO","ABIERTO")</f>
        <v>ABIERTO</v>
      </c>
      <c r="BJ14" s="2" t="str">
        <f t="shared" si="20"/>
        <v>ABIERTO</v>
      </c>
    </row>
    <row r="15" spans="1:69" s="4" customFormat="1" ht="35.1" customHeight="1">
      <c r="A15" s="54"/>
      <c r="B15" s="54"/>
      <c r="C15" s="100" t="s">
        <v>81</v>
      </c>
      <c r="D15" s="55"/>
      <c r="E15" s="124"/>
      <c r="F15" s="56">
        <v>44130</v>
      </c>
      <c r="G15" s="55">
        <v>7</v>
      </c>
      <c r="H15" s="57" t="s">
        <v>83</v>
      </c>
      <c r="I15" s="63" t="s">
        <v>170</v>
      </c>
      <c r="J15" s="100" t="s">
        <v>171</v>
      </c>
      <c r="K15" s="100" t="s">
        <v>172</v>
      </c>
      <c r="L15" s="100" t="s">
        <v>173</v>
      </c>
      <c r="M15" s="20">
        <v>1</v>
      </c>
      <c r="N15" s="100" t="s">
        <v>88</v>
      </c>
      <c r="O15" s="100" t="str">
        <f>IF(H15="","",VLOOKUP(H15,'[1]Procedimientos Publicar'!$C$6:$E$85,3,FALSE))</f>
        <v>SECRETARIA GENERAL</v>
      </c>
      <c r="P15" s="66" t="s">
        <v>89</v>
      </c>
      <c r="Q15" s="60"/>
      <c r="R15" s="60"/>
      <c r="S15" s="60"/>
      <c r="T15" s="61">
        <v>1</v>
      </c>
      <c r="U15" s="55"/>
      <c r="V15" s="23">
        <v>44235</v>
      </c>
      <c r="W15" s="23">
        <v>44600</v>
      </c>
      <c r="X15" s="58"/>
      <c r="Y15" s="56">
        <v>44286</v>
      </c>
      <c r="Z15" s="86" t="s">
        <v>174</v>
      </c>
      <c r="AA15" s="87">
        <v>0.5</v>
      </c>
      <c r="AB15" s="88">
        <f t="shared" si="16"/>
        <v>0.5</v>
      </c>
      <c r="AC15" s="89">
        <f t="shared" si="12"/>
        <v>0.5</v>
      </c>
      <c r="AD15" s="27" t="str">
        <f t="shared" si="0"/>
        <v>EN TERMINO</v>
      </c>
      <c r="AE15" s="50" t="s">
        <v>124</v>
      </c>
      <c r="AF15" s="51"/>
      <c r="AG15" s="1" t="str">
        <f t="shared" si="21"/>
        <v>PENDIENTE</v>
      </c>
      <c r="AH15" s="37" t="s">
        <v>92</v>
      </c>
      <c r="AI15" s="96" t="s">
        <v>175</v>
      </c>
      <c r="AJ15" s="40">
        <v>0.8</v>
      </c>
      <c r="AK15" s="43">
        <f t="shared" si="17"/>
        <v>0.8</v>
      </c>
      <c r="AL15" s="38">
        <f t="shared" si="1"/>
        <v>0.8</v>
      </c>
      <c r="AM15" s="27" t="str">
        <f t="shared" si="2"/>
        <v>EN TERMINO</v>
      </c>
      <c r="AN15" s="96" t="s">
        <v>176</v>
      </c>
      <c r="AO15" s="2" t="s">
        <v>94</v>
      </c>
      <c r="AP15" s="1" t="str">
        <f t="shared" si="22"/>
        <v>PENDIENTE</v>
      </c>
      <c r="AQ15" s="39">
        <v>44469</v>
      </c>
      <c r="AR15" s="29" t="s">
        <v>177</v>
      </c>
      <c r="AS15" s="29">
        <v>1</v>
      </c>
      <c r="AT15" s="40">
        <f t="shared" si="23"/>
        <v>1</v>
      </c>
      <c r="AU15" s="41">
        <f t="shared" si="24"/>
        <v>1</v>
      </c>
      <c r="AV15" s="27" t="str">
        <f t="shared" si="25"/>
        <v>OK</v>
      </c>
      <c r="AW15" s="29" t="s">
        <v>178</v>
      </c>
      <c r="AX15" s="29" t="s">
        <v>97</v>
      </c>
      <c r="AY15" s="1" t="str">
        <f t="shared" si="26"/>
        <v>CUMPLIDA</v>
      </c>
      <c r="AZ15" s="39"/>
      <c r="BA15" s="29"/>
      <c r="BB15" s="29"/>
      <c r="BC15" s="43" t="str">
        <f t="shared" si="6"/>
        <v/>
      </c>
      <c r="BD15" s="44" t="str">
        <f t="shared" si="7"/>
        <v/>
      </c>
      <c r="BE15" s="27" t="str">
        <f t="shared" si="8"/>
        <v/>
      </c>
      <c r="BF15" s="125"/>
      <c r="BG15" s="1" t="str">
        <f t="shared" si="9"/>
        <v>PENDIENTE</v>
      </c>
      <c r="BH15" s="2"/>
      <c r="BI15" s="2" t="str">
        <f t="shared" si="27"/>
        <v>ABIERTO</v>
      </c>
      <c r="BJ15" s="2" t="str">
        <f t="shared" si="20"/>
        <v>CERRADO</v>
      </c>
    </row>
    <row r="16" spans="1:69" s="53" customFormat="1" ht="35.1" customHeight="1">
      <c r="A16" s="54"/>
      <c r="B16" s="54"/>
      <c r="C16" s="100" t="s">
        <v>81</v>
      </c>
      <c r="D16" s="55"/>
      <c r="E16" s="124"/>
      <c r="F16" s="56">
        <v>44130</v>
      </c>
      <c r="G16" s="55">
        <v>8</v>
      </c>
      <c r="H16" s="57" t="s">
        <v>83</v>
      </c>
      <c r="I16" s="63" t="s">
        <v>179</v>
      </c>
      <c r="J16" s="100" t="s">
        <v>180</v>
      </c>
      <c r="K16" s="100" t="s">
        <v>181</v>
      </c>
      <c r="L16" s="100" t="s">
        <v>182</v>
      </c>
      <c r="M16" s="20">
        <v>1</v>
      </c>
      <c r="N16" s="100" t="s">
        <v>88</v>
      </c>
      <c r="O16" s="100" t="str">
        <f>IF(H16="","",VLOOKUP(H16,'[1]Procedimientos Publicar'!$C$6:$E$85,3,FALSE))</f>
        <v>SECRETARIA GENERAL</v>
      </c>
      <c r="P16" s="66" t="s">
        <v>89</v>
      </c>
      <c r="Q16" s="59"/>
      <c r="R16" s="59"/>
      <c r="S16" s="59"/>
      <c r="T16" s="61">
        <v>1</v>
      </c>
      <c r="U16" s="55"/>
      <c r="V16" s="23">
        <v>44235</v>
      </c>
      <c r="W16" s="23">
        <v>44600</v>
      </c>
      <c r="X16" s="59"/>
      <c r="Y16" s="56">
        <v>44286</v>
      </c>
      <c r="Z16" s="86" t="s">
        <v>150</v>
      </c>
      <c r="AA16" s="87">
        <v>0.01</v>
      </c>
      <c r="AB16" s="88">
        <f t="shared" si="16"/>
        <v>0.01</v>
      </c>
      <c r="AC16" s="89">
        <f t="shared" si="12"/>
        <v>0.01</v>
      </c>
      <c r="AD16" s="27" t="str">
        <f t="shared" si="0"/>
        <v>ALERTA</v>
      </c>
      <c r="AE16" s="29" t="s">
        <v>151</v>
      </c>
      <c r="AF16" s="51"/>
      <c r="AG16" s="1" t="str">
        <f>IF(AC16=100%,IF(AC16&gt;0.01%,"CUMPLIDA","PENDIENTE"),IF(AC16&lt;0%,"INCUMPLIDA","PENDIENTE"))</f>
        <v>PENDIENTE</v>
      </c>
      <c r="AH16" s="37" t="s">
        <v>92</v>
      </c>
      <c r="AI16" s="98" t="s">
        <v>183</v>
      </c>
      <c r="AJ16" s="29">
        <v>0.01</v>
      </c>
      <c r="AK16" s="43">
        <f t="shared" si="17"/>
        <v>0.01</v>
      </c>
      <c r="AL16" s="38">
        <f t="shared" si="1"/>
        <v>0.01</v>
      </c>
      <c r="AM16" s="27" t="str">
        <f t="shared" si="2"/>
        <v>ALERTA</v>
      </c>
      <c r="AN16" s="98" t="s">
        <v>184</v>
      </c>
      <c r="AO16" s="2" t="s">
        <v>94</v>
      </c>
      <c r="AP16" s="1" t="str">
        <f t="shared" si="22"/>
        <v>ATENCIÓN</v>
      </c>
      <c r="AQ16" s="39">
        <v>44469</v>
      </c>
      <c r="AR16" s="29" t="s">
        <v>185</v>
      </c>
      <c r="AS16" s="29">
        <v>1</v>
      </c>
      <c r="AT16" s="40">
        <f t="shared" si="23"/>
        <v>1</v>
      </c>
      <c r="AU16" s="41">
        <f t="shared" si="24"/>
        <v>1</v>
      </c>
      <c r="AV16" s="27" t="str">
        <f t="shared" si="25"/>
        <v>OK</v>
      </c>
      <c r="AW16" s="29" t="s">
        <v>186</v>
      </c>
      <c r="AX16" s="29" t="s">
        <v>97</v>
      </c>
      <c r="AY16" s="1" t="str">
        <f t="shared" si="26"/>
        <v>CUMPLIDA</v>
      </c>
      <c r="AZ16" s="39"/>
      <c r="BA16" s="29"/>
      <c r="BB16" s="29"/>
      <c r="BC16" s="43" t="str">
        <f t="shared" si="6"/>
        <v/>
      </c>
      <c r="BD16" s="44" t="str">
        <f t="shared" si="7"/>
        <v/>
      </c>
      <c r="BE16" s="27" t="str">
        <f t="shared" si="8"/>
        <v/>
      </c>
      <c r="BF16" s="125"/>
      <c r="BG16" s="1" t="str">
        <f t="shared" si="9"/>
        <v>PENDIENTE</v>
      </c>
      <c r="BH16" s="2"/>
      <c r="BI16" s="2" t="str">
        <f t="shared" si="27"/>
        <v>ABIERTO</v>
      </c>
      <c r="BJ16" s="2" t="str">
        <f t="shared" si="20"/>
        <v>CERRADO</v>
      </c>
      <c r="BK16" s="67"/>
      <c r="BL16" s="67"/>
      <c r="BM16" s="67"/>
      <c r="BN16" s="67"/>
      <c r="BO16" s="67"/>
      <c r="BP16" s="67"/>
      <c r="BQ16" s="67"/>
    </row>
    <row r="17" spans="1:69" s="53" customFormat="1" ht="35.1" customHeight="1">
      <c r="A17" s="54"/>
      <c r="B17" s="54"/>
      <c r="C17" s="100" t="s">
        <v>81</v>
      </c>
      <c r="D17" s="55"/>
      <c r="E17" s="124"/>
      <c r="F17" s="56">
        <v>44130</v>
      </c>
      <c r="G17" s="55">
        <v>9</v>
      </c>
      <c r="H17" s="57" t="s">
        <v>83</v>
      </c>
      <c r="I17" s="63" t="s">
        <v>187</v>
      </c>
      <c r="J17" s="100" t="s">
        <v>188</v>
      </c>
      <c r="K17" s="100" t="s">
        <v>172</v>
      </c>
      <c r="L17" s="100" t="s">
        <v>173</v>
      </c>
      <c r="M17" s="20">
        <v>1</v>
      </c>
      <c r="N17" s="100" t="s">
        <v>88</v>
      </c>
      <c r="O17" s="100" t="str">
        <f>IF(H17="","",VLOOKUP(H17,'[1]Procedimientos Publicar'!$C$6:$E$85,3,FALSE))</f>
        <v>SECRETARIA GENERAL</v>
      </c>
      <c r="P17" s="66" t="s">
        <v>89</v>
      </c>
      <c r="Q17" s="59"/>
      <c r="R17" s="59"/>
      <c r="S17" s="59"/>
      <c r="T17" s="61">
        <v>1</v>
      </c>
      <c r="U17" s="55"/>
      <c r="V17" s="23">
        <v>44235</v>
      </c>
      <c r="W17" s="23">
        <v>44600</v>
      </c>
      <c r="X17" s="59"/>
      <c r="Y17" s="56">
        <v>44286</v>
      </c>
      <c r="Z17" s="86" t="s">
        <v>174</v>
      </c>
      <c r="AA17" s="87">
        <v>0.5</v>
      </c>
      <c r="AB17" s="88">
        <f t="shared" si="16"/>
        <v>0.5</v>
      </c>
      <c r="AC17" s="89">
        <f t="shared" si="12"/>
        <v>0.5</v>
      </c>
      <c r="AD17" s="27" t="str">
        <f t="shared" si="0"/>
        <v>EN TERMINO</v>
      </c>
      <c r="AE17" s="50" t="s">
        <v>124</v>
      </c>
      <c r="AF17" s="51"/>
      <c r="AG17" s="1" t="str">
        <f t="shared" si="21"/>
        <v>PENDIENTE</v>
      </c>
      <c r="AH17" s="37" t="s">
        <v>92</v>
      </c>
      <c r="AI17" s="96" t="s">
        <v>175</v>
      </c>
      <c r="AJ17" s="40">
        <v>0.8</v>
      </c>
      <c r="AK17" s="43">
        <f t="shared" si="17"/>
        <v>0.8</v>
      </c>
      <c r="AL17" s="38">
        <f t="shared" si="1"/>
        <v>0.8</v>
      </c>
      <c r="AM17" s="27" t="str">
        <f t="shared" si="2"/>
        <v>EN TERMINO</v>
      </c>
      <c r="AN17" s="96" t="s">
        <v>189</v>
      </c>
      <c r="AO17" s="2" t="s">
        <v>94</v>
      </c>
      <c r="AP17" s="1" t="str">
        <f t="shared" si="22"/>
        <v>PENDIENTE</v>
      </c>
      <c r="AQ17" s="39">
        <v>44469</v>
      </c>
      <c r="AR17" s="29" t="s">
        <v>177</v>
      </c>
      <c r="AS17" s="29">
        <v>1</v>
      </c>
      <c r="AT17" s="40">
        <f t="shared" si="23"/>
        <v>1</v>
      </c>
      <c r="AU17" s="41">
        <f t="shared" si="24"/>
        <v>1</v>
      </c>
      <c r="AV17" s="27" t="str">
        <f t="shared" si="25"/>
        <v>OK</v>
      </c>
      <c r="AW17" s="29" t="s">
        <v>178</v>
      </c>
      <c r="AX17" s="29" t="s">
        <v>97</v>
      </c>
      <c r="AY17" s="1" t="str">
        <f t="shared" si="26"/>
        <v>CUMPLIDA</v>
      </c>
      <c r="AZ17" s="39"/>
      <c r="BA17" s="29"/>
      <c r="BB17" s="29"/>
      <c r="BC17" s="43" t="str">
        <f t="shared" si="6"/>
        <v/>
      </c>
      <c r="BD17" s="44" t="str">
        <f t="shared" si="7"/>
        <v/>
      </c>
      <c r="BE17" s="27" t="str">
        <f t="shared" si="8"/>
        <v/>
      </c>
      <c r="BF17" s="125"/>
      <c r="BG17" s="1" t="str">
        <f t="shared" si="9"/>
        <v>PENDIENTE</v>
      </c>
      <c r="BH17" s="2"/>
      <c r="BI17" s="2" t="str">
        <f t="shared" si="27"/>
        <v>ABIERTO</v>
      </c>
      <c r="BJ17" s="2" t="str">
        <f t="shared" si="20"/>
        <v>CERRADO</v>
      </c>
      <c r="BK17" s="67"/>
      <c r="BL17" s="67"/>
      <c r="BM17" s="67"/>
      <c r="BN17" s="67"/>
      <c r="BO17" s="67"/>
      <c r="BP17" s="67"/>
      <c r="BQ17" s="67"/>
    </row>
    <row r="18" spans="1:69" s="53" customFormat="1" ht="35.1" customHeight="1">
      <c r="A18" s="54"/>
      <c r="B18" s="54"/>
      <c r="C18" s="100" t="s">
        <v>81</v>
      </c>
      <c r="D18" s="55"/>
      <c r="E18" s="124"/>
      <c r="F18" s="56">
        <v>44130</v>
      </c>
      <c r="G18" s="55">
        <v>10</v>
      </c>
      <c r="H18" s="57" t="s">
        <v>83</v>
      </c>
      <c r="I18" s="64" t="s">
        <v>190</v>
      </c>
      <c r="J18" s="100" t="s">
        <v>180</v>
      </c>
      <c r="K18" s="100" t="s">
        <v>191</v>
      </c>
      <c r="L18" s="100" t="s">
        <v>192</v>
      </c>
      <c r="M18" s="20">
        <v>1</v>
      </c>
      <c r="N18" s="100" t="s">
        <v>88</v>
      </c>
      <c r="O18" s="100" t="str">
        <f>IF(H18="","",VLOOKUP(H18,'[1]Procedimientos Publicar'!$C$6:$E$85,3,FALSE))</f>
        <v>SECRETARIA GENERAL</v>
      </c>
      <c r="P18" s="66" t="s">
        <v>89</v>
      </c>
      <c r="Q18" s="59"/>
      <c r="R18" s="59"/>
      <c r="S18" s="59"/>
      <c r="T18" s="61">
        <v>1</v>
      </c>
      <c r="U18" s="55"/>
      <c r="V18" s="23">
        <v>44235</v>
      </c>
      <c r="W18" s="23">
        <v>44600</v>
      </c>
      <c r="X18" s="59"/>
      <c r="Y18" s="56">
        <v>44286</v>
      </c>
      <c r="Z18" s="86" t="s">
        <v>150</v>
      </c>
      <c r="AA18" s="87">
        <v>0.01</v>
      </c>
      <c r="AB18" s="88">
        <f t="shared" si="16"/>
        <v>0.01</v>
      </c>
      <c r="AC18" s="89">
        <f t="shared" si="12"/>
        <v>0.01</v>
      </c>
      <c r="AD18" s="27" t="str">
        <f t="shared" si="0"/>
        <v>ALERTA</v>
      </c>
      <c r="AE18" s="29" t="s">
        <v>151</v>
      </c>
      <c r="AF18" s="51"/>
      <c r="AG18" s="1" t="str">
        <f>IF(AC18=100%,IF(AC18&gt;0.01%,"CUMPLIDA","PENDIENTE"),IF(AC18&lt;0%,"INCUMPLIDA","PENDIENTE"))</f>
        <v>PENDIENTE</v>
      </c>
      <c r="AH18" s="37" t="s">
        <v>92</v>
      </c>
      <c r="AI18" s="98" t="s">
        <v>183</v>
      </c>
      <c r="AJ18" s="47">
        <v>0.01</v>
      </c>
      <c r="AK18" s="43">
        <f t="shared" si="17"/>
        <v>0.01</v>
      </c>
      <c r="AL18" s="38">
        <f t="shared" si="1"/>
        <v>0.01</v>
      </c>
      <c r="AM18" s="27" t="str">
        <f t="shared" si="2"/>
        <v>ALERTA</v>
      </c>
      <c r="AN18" s="98" t="s">
        <v>184</v>
      </c>
      <c r="AO18" s="2" t="s">
        <v>94</v>
      </c>
      <c r="AP18" s="1" t="str">
        <f t="shared" si="22"/>
        <v>ATENCIÓN</v>
      </c>
      <c r="AQ18" s="39">
        <v>44469</v>
      </c>
      <c r="AR18" s="48" t="s">
        <v>193</v>
      </c>
      <c r="AS18" s="47">
        <v>1</v>
      </c>
      <c r="AT18" s="40">
        <f t="shared" si="23"/>
        <v>1</v>
      </c>
      <c r="AU18" s="41">
        <f t="shared" si="24"/>
        <v>1</v>
      </c>
      <c r="AV18" s="27" t="str">
        <f t="shared" si="25"/>
        <v>OK</v>
      </c>
      <c r="AW18" s="29" t="s">
        <v>194</v>
      </c>
      <c r="AX18" s="29" t="s">
        <v>97</v>
      </c>
      <c r="AY18" s="1" t="str">
        <f t="shared" si="26"/>
        <v>CUMPLIDA</v>
      </c>
      <c r="AZ18" s="39"/>
      <c r="BA18" s="29"/>
      <c r="BB18" s="47"/>
      <c r="BC18" s="43" t="str">
        <f t="shared" si="6"/>
        <v/>
      </c>
      <c r="BD18" s="44" t="str">
        <f t="shared" si="7"/>
        <v/>
      </c>
      <c r="BE18" s="27" t="str">
        <f t="shared" si="8"/>
        <v/>
      </c>
      <c r="BF18" s="29"/>
      <c r="BG18" s="1" t="str">
        <f t="shared" si="9"/>
        <v>PENDIENTE</v>
      </c>
      <c r="BH18" s="2"/>
      <c r="BI18" s="2" t="str">
        <f t="shared" si="27"/>
        <v>ABIERTO</v>
      </c>
      <c r="BJ18" s="2" t="str">
        <f t="shared" si="20"/>
        <v>CERRADO</v>
      </c>
      <c r="BK18" s="67"/>
      <c r="BL18" s="67"/>
      <c r="BM18" s="67"/>
      <c r="BN18" s="67"/>
      <c r="BO18" s="67"/>
      <c r="BP18" s="67"/>
      <c r="BQ18" s="67"/>
    </row>
    <row r="19" spans="1:69" s="53" customFormat="1" ht="35.1" customHeight="1">
      <c r="A19" s="54"/>
      <c r="B19" s="54"/>
      <c r="C19" s="100" t="s">
        <v>81</v>
      </c>
      <c r="D19" s="55"/>
      <c r="E19" s="124"/>
      <c r="F19" s="56">
        <v>44130</v>
      </c>
      <c r="G19" s="55">
        <v>11</v>
      </c>
      <c r="H19" s="57" t="s">
        <v>83</v>
      </c>
      <c r="I19" s="64" t="s">
        <v>195</v>
      </c>
      <c r="J19" s="100" t="s">
        <v>196</v>
      </c>
      <c r="K19" s="100" t="s">
        <v>197</v>
      </c>
      <c r="L19" s="100" t="s">
        <v>198</v>
      </c>
      <c r="M19" s="20">
        <v>1</v>
      </c>
      <c r="N19" s="100" t="s">
        <v>88</v>
      </c>
      <c r="O19" s="100" t="str">
        <f>IF(H19="","",VLOOKUP(H19,'[1]Procedimientos Publicar'!$C$6:$E$85,3,FALSE))</f>
        <v>SECRETARIA GENERAL</v>
      </c>
      <c r="P19" s="66" t="s">
        <v>89</v>
      </c>
      <c r="Q19" s="59"/>
      <c r="R19" s="59"/>
      <c r="S19" s="59"/>
      <c r="T19" s="61">
        <v>1</v>
      </c>
      <c r="U19" s="55"/>
      <c r="V19" s="23">
        <v>44235</v>
      </c>
      <c r="W19" s="23">
        <v>44600</v>
      </c>
      <c r="X19" s="59"/>
      <c r="Y19" s="56">
        <v>44286</v>
      </c>
      <c r="Z19" s="86" t="s">
        <v>199</v>
      </c>
      <c r="AA19" s="87">
        <v>1</v>
      </c>
      <c r="AB19" s="88">
        <f t="shared" si="16"/>
        <v>1</v>
      </c>
      <c r="AC19" s="89">
        <f t="shared" si="12"/>
        <v>1</v>
      </c>
      <c r="AD19" s="27" t="str">
        <f t="shared" si="0"/>
        <v>OK</v>
      </c>
      <c r="AE19" s="52" t="s">
        <v>200</v>
      </c>
      <c r="AF19" s="51"/>
      <c r="AG19" s="1" t="str">
        <f t="shared" si="21"/>
        <v>CUMPLIDA</v>
      </c>
      <c r="AH19" s="37"/>
      <c r="AI19" s="29"/>
      <c r="AJ19" s="29"/>
      <c r="AK19" s="43" t="str">
        <f t="shared" si="17"/>
        <v/>
      </c>
      <c r="AL19" s="38" t="str">
        <f t="shared" si="1"/>
        <v/>
      </c>
      <c r="AM19" s="27" t="str">
        <f t="shared" si="2"/>
        <v/>
      </c>
      <c r="AN19" s="29"/>
      <c r="AO19" s="2"/>
      <c r="AP19" s="91"/>
      <c r="AQ19" s="39"/>
      <c r="AR19" s="29"/>
      <c r="AS19" s="2"/>
      <c r="AT19" s="40" t="str">
        <f>(IF(AS19="","",IF(OR($M19=0,$M19="",AQ19=""),"",AS19/$M19)))</f>
        <v/>
      </c>
      <c r="AU19" s="41" t="str">
        <f>(IF(OR($T19="",AT19=""),"",IF(OR($T19=0,AT19=0),0,IF((AT19*100%)/$T19&gt;100%,100%,(AT19*100%)/$T19))))</f>
        <v/>
      </c>
      <c r="AV19" s="27" t="str">
        <f>IF(AS19="","",IF(AU19&lt;100%, IF(AU19&lt;75%, "ALERTA","EN TERMINO"), IF(AU19=100%, "OK", "EN TERMINO")))</f>
        <v/>
      </c>
      <c r="AW19" s="42"/>
      <c r="AX19" s="2"/>
      <c r="AY19" s="1" t="str">
        <f>IF(AU19=100%,IF(AU19&gt;75%,"CUMPLIDA","PENDIENTE"),IF(AU19&lt;75%,"INCUMPLIDA","PENDIENTE"))</f>
        <v>PENDIENTE</v>
      </c>
      <c r="AZ19" s="39"/>
      <c r="BA19" s="29"/>
      <c r="BB19" s="29"/>
      <c r="BC19" s="43" t="str">
        <f t="shared" si="6"/>
        <v/>
      </c>
      <c r="BD19" s="44" t="str">
        <f t="shared" si="7"/>
        <v/>
      </c>
      <c r="BE19" s="27" t="str">
        <f t="shared" si="8"/>
        <v/>
      </c>
      <c r="BF19" s="125"/>
      <c r="BG19" s="1" t="str">
        <f t="shared" si="9"/>
        <v>PENDIENTE</v>
      </c>
      <c r="BH19" s="2"/>
      <c r="BI19" s="2" t="str">
        <f t="shared" si="27"/>
        <v>CERRADO</v>
      </c>
      <c r="BJ19" s="2" t="str">
        <f t="shared" si="11"/>
        <v>CERRADO</v>
      </c>
      <c r="BK19" s="67"/>
      <c r="BL19" s="67"/>
      <c r="BM19" s="67"/>
      <c r="BN19" s="67"/>
      <c r="BO19" s="67"/>
      <c r="BP19" s="67"/>
      <c r="BQ19" s="67"/>
    </row>
    <row r="20" spans="1:69" s="53" customFormat="1" ht="35.1" customHeight="1">
      <c r="A20" s="54"/>
      <c r="B20" s="54"/>
      <c r="C20" s="100" t="s">
        <v>81</v>
      </c>
      <c r="D20" s="55"/>
      <c r="E20" s="124"/>
      <c r="F20" s="56">
        <v>44130</v>
      </c>
      <c r="G20" s="55">
        <v>12</v>
      </c>
      <c r="H20" s="57" t="s">
        <v>83</v>
      </c>
      <c r="I20" s="62" t="s">
        <v>201</v>
      </c>
      <c r="J20" s="100" t="s">
        <v>202</v>
      </c>
      <c r="K20" s="100" t="s">
        <v>203</v>
      </c>
      <c r="L20" s="100" t="s">
        <v>204</v>
      </c>
      <c r="M20" s="20">
        <v>1</v>
      </c>
      <c r="N20" s="100" t="s">
        <v>88</v>
      </c>
      <c r="O20" s="100" t="str">
        <f>IF(H20="","",VLOOKUP(H20,'[1]Procedimientos Publicar'!$C$6:$E$85,3,FALSE))</f>
        <v>SECRETARIA GENERAL</v>
      </c>
      <c r="P20" s="66" t="s">
        <v>89</v>
      </c>
      <c r="Q20" s="59"/>
      <c r="R20" s="59"/>
      <c r="S20" s="59"/>
      <c r="T20" s="61">
        <v>1</v>
      </c>
      <c r="U20" s="55"/>
      <c r="V20" s="23">
        <v>44235</v>
      </c>
      <c r="W20" s="23">
        <v>44600</v>
      </c>
      <c r="X20" s="59"/>
      <c r="Y20" s="56">
        <v>44286</v>
      </c>
      <c r="Z20" s="86" t="s">
        <v>205</v>
      </c>
      <c r="AA20" s="87">
        <v>1</v>
      </c>
      <c r="AB20" s="88">
        <f t="shared" si="16"/>
        <v>1</v>
      </c>
      <c r="AC20" s="89">
        <f t="shared" si="12"/>
        <v>1</v>
      </c>
      <c r="AD20" s="27" t="str">
        <f t="shared" si="0"/>
        <v>OK</v>
      </c>
      <c r="AE20" s="52" t="s">
        <v>124</v>
      </c>
      <c r="AF20" s="51"/>
      <c r="AG20" s="1" t="str">
        <f t="shared" si="21"/>
        <v>CUMPLIDA</v>
      </c>
      <c r="AH20" s="37"/>
      <c r="AI20" s="29"/>
      <c r="AJ20" s="29"/>
      <c r="AK20" s="43" t="str">
        <f t="shared" si="17"/>
        <v/>
      </c>
      <c r="AL20" s="38" t="str">
        <f t="shared" si="1"/>
        <v/>
      </c>
      <c r="AM20" s="27" t="str">
        <f t="shared" si="2"/>
        <v/>
      </c>
      <c r="AN20" s="29"/>
      <c r="AO20" s="2"/>
      <c r="AP20" s="91"/>
      <c r="AQ20" s="39"/>
      <c r="AR20" s="29"/>
      <c r="AS20" s="2"/>
      <c r="AT20" s="40" t="str">
        <f>(IF(AS20="","",IF(OR($M20=0,$M20="",AQ20=""),"",AS20/$M20)))</f>
        <v/>
      </c>
      <c r="AU20" s="41" t="str">
        <f>(IF(OR($T20="",AT20=""),"",IF(OR($T20=0,AT20=0),0,IF((AT20*100%)/$T20&gt;100%,100%,(AT20*100%)/$T20))))</f>
        <v/>
      </c>
      <c r="AV20" s="27" t="str">
        <f>IF(AS20="","",IF(AU20&lt;100%, IF(AU20&lt;75%, "ALERTA","EN TERMINO"), IF(AU20=100%, "OK", "EN TERMINO")))</f>
        <v/>
      </c>
      <c r="AW20" s="42"/>
      <c r="AX20" s="2"/>
      <c r="AY20" s="1" t="str">
        <f>IF(AU20=100%,IF(AU20&gt;75%,"CUMPLIDA","PENDIENTE"),IF(AU20&lt;75%,"INCUMPLIDA","PENDIENTE"))</f>
        <v>PENDIENTE</v>
      </c>
      <c r="AZ20" s="39"/>
      <c r="BA20" s="29"/>
      <c r="BB20" s="29"/>
      <c r="BC20" s="43" t="str">
        <f t="shared" si="6"/>
        <v/>
      </c>
      <c r="BD20" s="44" t="str">
        <f t="shared" si="7"/>
        <v/>
      </c>
      <c r="BE20" s="27" t="str">
        <f t="shared" si="8"/>
        <v/>
      </c>
      <c r="BF20" s="125"/>
      <c r="BG20" s="1" t="str">
        <f t="shared" si="9"/>
        <v>PENDIENTE</v>
      </c>
      <c r="BH20" s="2"/>
      <c r="BI20" s="2" t="str">
        <f t="shared" si="27"/>
        <v>CERRADO</v>
      </c>
      <c r="BJ20" s="2" t="str">
        <f t="shared" si="11"/>
        <v>CERRADO</v>
      </c>
      <c r="BK20" s="67"/>
      <c r="BL20" s="67"/>
      <c r="BM20" s="67"/>
      <c r="BN20" s="67"/>
      <c r="BO20" s="67"/>
      <c r="BP20" s="67"/>
      <c r="BQ20" s="67"/>
    </row>
    <row r="21" spans="1:69" s="53" customFormat="1" ht="35.1" customHeight="1">
      <c r="A21" s="54"/>
      <c r="B21" s="54"/>
      <c r="C21" s="100" t="s">
        <v>81</v>
      </c>
      <c r="D21" s="55"/>
      <c r="E21" s="124"/>
      <c r="F21" s="56">
        <v>44130</v>
      </c>
      <c r="G21" s="55">
        <v>13</v>
      </c>
      <c r="H21" s="57" t="s">
        <v>83</v>
      </c>
      <c r="I21" s="64" t="s">
        <v>206</v>
      </c>
      <c r="J21" s="100" t="s">
        <v>207</v>
      </c>
      <c r="K21" s="100" t="s">
        <v>208</v>
      </c>
      <c r="L21" s="100" t="s">
        <v>209</v>
      </c>
      <c r="M21" s="20">
        <v>1</v>
      </c>
      <c r="N21" s="100" t="s">
        <v>88</v>
      </c>
      <c r="O21" s="100" t="str">
        <f>IF(H21="","",VLOOKUP(H21,'[1]Procedimientos Publicar'!$C$6:$E$85,3,FALSE))</f>
        <v>SECRETARIA GENERAL</v>
      </c>
      <c r="P21" s="66" t="s">
        <v>89</v>
      </c>
      <c r="Q21" s="59"/>
      <c r="R21" s="59"/>
      <c r="S21" s="59"/>
      <c r="T21" s="61">
        <v>1</v>
      </c>
      <c r="U21" s="55"/>
      <c r="V21" s="23">
        <v>44235</v>
      </c>
      <c r="W21" s="23">
        <v>44600</v>
      </c>
      <c r="X21" s="59"/>
      <c r="Y21" s="56">
        <v>44286</v>
      </c>
      <c r="Z21" s="86" t="s">
        <v>210</v>
      </c>
      <c r="AA21" s="87">
        <v>0.25</v>
      </c>
      <c r="AB21" s="88">
        <f t="shared" si="16"/>
        <v>0.25</v>
      </c>
      <c r="AC21" s="89">
        <f t="shared" si="12"/>
        <v>0.25</v>
      </c>
      <c r="AD21" s="27" t="str">
        <f t="shared" si="0"/>
        <v>EN TERMINO</v>
      </c>
      <c r="AE21" s="50" t="s">
        <v>124</v>
      </c>
      <c r="AF21" s="51"/>
      <c r="AG21" s="1" t="str">
        <f t="shared" si="21"/>
        <v>PENDIENTE</v>
      </c>
      <c r="AH21" s="37" t="s">
        <v>92</v>
      </c>
      <c r="AI21" s="98" t="s">
        <v>211</v>
      </c>
      <c r="AJ21" s="29">
        <v>0.9</v>
      </c>
      <c r="AK21" s="43">
        <f t="shared" si="17"/>
        <v>0.9</v>
      </c>
      <c r="AL21" s="38">
        <f t="shared" si="1"/>
        <v>0.9</v>
      </c>
      <c r="AM21" s="27" t="str">
        <f t="shared" si="2"/>
        <v>EN TERMINO</v>
      </c>
      <c r="AN21" s="96" t="s">
        <v>212</v>
      </c>
      <c r="AO21" s="2" t="s">
        <v>94</v>
      </c>
      <c r="AP21" s="1" t="str">
        <f t="shared" ref="AP21:AP23" si="28">IF(AL21=100%,IF(AL21&gt;50%,"CUMPLIDA","PENDIENTE"),IF(AL21&lt;40%,"ATENCIÓN","PENDIENTE"))</f>
        <v>PENDIENTE</v>
      </c>
      <c r="AQ21" s="39">
        <v>44469</v>
      </c>
      <c r="AR21" s="29" t="s">
        <v>213</v>
      </c>
      <c r="AS21" s="47">
        <v>1</v>
      </c>
      <c r="AT21" s="40">
        <f t="shared" ref="AT21:AT23" si="29">(IF(AS21="","",IF(OR($M21=0,$M21="",AQ21=""),"",AS21/$M21)))</f>
        <v>1</v>
      </c>
      <c r="AU21" s="41">
        <f t="shared" ref="AU21:AU23" si="30">(IF(OR($T21="",AT21=""),"",IF(OR($T21=0,AT21=0),0,IF((AT21*100%)/$T21&gt;100%,100%,(AT21*100%)/$T21))))</f>
        <v>1</v>
      </c>
      <c r="AV21" s="27" t="str">
        <f t="shared" ref="AV21:AV23" si="31">IF(AS21="","",IF(AU21&lt;100%, IF(AU21&lt;75%, "ALERTA","EN TERMINO"), IF(AU21=100%, "OK", "EN TERMINO")))</f>
        <v>OK</v>
      </c>
      <c r="AW21" s="29" t="s">
        <v>214</v>
      </c>
      <c r="AX21" s="29" t="s">
        <v>97</v>
      </c>
      <c r="AY21" s="1" t="str">
        <f t="shared" ref="AY21:AY23" si="32">IF(AU21=100%,IF(AU21&gt;75%,"CUMPLIDA","PENDIENTE"),IF(AU21&lt;75%,"INCUMPLIDA","PENDIENTE"))</f>
        <v>CUMPLIDA</v>
      </c>
      <c r="AZ21" s="39"/>
      <c r="BA21" s="29"/>
      <c r="BB21" s="29"/>
      <c r="BC21" s="43" t="str">
        <f t="shared" si="6"/>
        <v/>
      </c>
      <c r="BD21" s="44" t="str">
        <f t="shared" si="7"/>
        <v/>
      </c>
      <c r="BE21" s="27" t="str">
        <f t="shared" si="8"/>
        <v/>
      </c>
      <c r="BF21" s="125"/>
      <c r="BG21" s="1" t="str">
        <f t="shared" si="9"/>
        <v>PENDIENTE</v>
      </c>
      <c r="BH21" s="2"/>
      <c r="BI21" s="2" t="str">
        <f t="shared" si="27"/>
        <v>ABIERTO</v>
      </c>
      <c r="BJ21" s="2" t="str">
        <f t="shared" ref="BJ21:BJ23" si="33">IF(AY21="CUMPLIDA","CERRADO","ABIERTO")</f>
        <v>CERRADO</v>
      </c>
      <c r="BK21" s="67"/>
      <c r="BL21" s="67"/>
      <c r="BM21" s="67"/>
      <c r="BN21" s="67"/>
      <c r="BO21" s="67"/>
      <c r="BP21" s="67"/>
      <c r="BQ21" s="67"/>
    </row>
    <row r="22" spans="1:69" s="53" customFormat="1" ht="35.1" customHeight="1">
      <c r="A22" s="54"/>
      <c r="B22" s="54"/>
      <c r="C22" s="100" t="s">
        <v>81</v>
      </c>
      <c r="D22" s="55"/>
      <c r="E22" s="124"/>
      <c r="F22" s="56">
        <v>44130</v>
      </c>
      <c r="G22" s="55">
        <v>14</v>
      </c>
      <c r="H22" s="57" t="s">
        <v>83</v>
      </c>
      <c r="I22" s="62" t="s">
        <v>215</v>
      </c>
      <c r="J22" s="100" t="s">
        <v>216</v>
      </c>
      <c r="K22" s="100" t="s">
        <v>217</v>
      </c>
      <c r="L22" s="100" t="s">
        <v>218</v>
      </c>
      <c r="M22" s="20">
        <v>1</v>
      </c>
      <c r="N22" s="100" t="s">
        <v>88</v>
      </c>
      <c r="O22" s="100" t="str">
        <f>IF(H22="","",VLOOKUP(H22,'[1]Procedimientos Publicar'!$C$6:$E$85,3,FALSE))</f>
        <v>SECRETARIA GENERAL</v>
      </c>
      <c r="P22" s="66" t="s">
        <v>89</v>
      </c>
      <c r="Q22" s="59"/>
      <c r="R22" s="59"/>
      <c r="S22" s="59"/>
      <c r="T22" s="61">
        <v>1</v>
      </c>
      <c r="U22" s="55"/>
      <c r="V22" s="23">
        <v>44235</v>
      </c>
      <c r="W22" s="23">
        <v>44600</v>
      </c>
      <c r="X22" s="59"/>
      <c r="Y22" s="56">
        <v>44286</v>
      </c>
      <c r="Z22" s="86" t="s">
        <v>150</v>
      </c>
      <c r="AA22" s="87">
        <v>0.01</v>
      </c>
      <c r="AB22" s="88">
        <f t="shared" si="16"/>
        <v>0.01</v>
      </c>
      <c r="AC22" s="89">
        <f t="shared" si="12"/>
        <v>0.01</v>
      </c>
      <c r="AD22" s="27" t="str">
        <f t="shared" si="0"/>
        <v>ALERTA</v>
      </c>
      <c r="AE22" s="29" t="s">
        <v>151</v>
      </c>
      <c r="AF22" s="51"/>
      <c r="AG22" s="1" t="str">
        <f>IF(AC22=100%,IF(AC22&gt;0.01%,"CUMPLIDA","PENDIENTE"),IF(AC22&lt;0%,"INCUMPLIDA","PENDIENTE"))</f>
        <v>PENDIENTE</v>
      </c>
      <c r="AH22" s="37" t="s">
        <v>92</v>
      </c>
      <c r="AI22" s="98" t="s">
        <v>219</v>
      </c>
      <c r="AJ22" s="29">
        <v>0.01</v>
      </c>
      <c r="AK22" s="43">
        <f t="shared" si="17"/>
        <v>0.01</v>
      </c>
      <c r="AL22" s="38">
        <f t="shared" si="1"/>
        <v>0.01</v>
      </c>
      <c r="AM22" s="27" t="str">
        <f t="shared" si="2"/>
        <v>ALERTA</v>
      </c>
      <c r="AN22" s="98" t="s">
        <v>184</v>
      </c>
      <c r="AO22" s="2" t="s">
        <v>94</v>
      </c>
      <c r="AP22" s="1" t="str">
        <f t="shared" si="28"/>
        <v>ATENCIÓN</v>
      </c>
      <c r="AQ22" s="39">
        <v>44469</v>
      </c>
      <c r="AR22" s="29" t="s">
        <v>220</v>
      </c>
      <c r="AS22" s="29">
        <v>0.75</v>
      </c>
      <c r="AT22" s="40">
        <f t="shared" si="29"/>
        <v>0.75</v>
      </c>
      <c r="AU22" s="41">
        <f t="shared" si="30"/>
        <v>0.75</v>
      </c>
      <c r="AV22" s="27" t="str">
        <f t="shared" si="31"/>
        <v>EN TERMINO</v>
      </c>
      <c r="AW22" s="29" t="s">
        <v>221</v>
      </c>
      <c r="AX22" s="29" t="s">
        <v>97</v>
      </c>
      <c r="AY22" s="1" t="str">
        <f t="shared" si="32"/>
        <v>PENDIENTE</v>
      </c>
      <c r="AZ22" s="39"/>
      <c r="BA22" s="29"/>
      <c r="BB22" s="29"/>
      <c r="BC22" s="43" t="str">
        <f t="shared" si="6"/>
        <v/>
      </c>
      <c r="BD22" s="44" t="str">
        <f t="shared" si="7"/>
        <v/>
      </c>
      <c r="BE22" s="27" t="str">
        <f t="shared" si="8"/>
        <v/>
      </c>
      <c r="BF22" s="125"/>
      <c r="BG22" s="1" t="str">
        <f t="shared" si="9"/>
        <v>PENDIENTE</v>
      </c>
      <c r="BH22" s="2"/>
      <c r="BI22" s="2" t="str">
        <f t="shared" si="27"/>
        <v>ABIERTO</v>
      </c>
      <c r="BJ22" s="2" t="str">
        <f t="shared" si="33"/>
        <v>ABIERTO</v>
      </c>
      <c r="BK22" s="67"/>
      <c r="BL22" s="67"/>
      <c r="BM22" s="67"/>
      <c r="BN22" s="67"/>
      <c r="BO22" s="67"/>
      <c r="BP22" s="67"/>
      <c r="BQ22" s="67"/>
    </row>
    <row r="23" spans="1:69" s="53" customFormat="1" ht="35.1" customHeight="1">
      <c r="A23" s="54"/>
      <c r="B23" s="54"/>
      <c r="C23" s="100" t="s">
        <v>81</v>
      </c>
      <c r="D23" s="55"/>
      <c r="E23" s="124"/>
      <c r="F23" s="56">
        <v>44130</v>
      </c>
      <c r="G23" s="55">
        <v>15</v>
      </c>
      <c r="H23" s="57" t="s">
        <v>83</v>
      </c>
      <c r="I23" s="62" t="s">
        <v>222</v>
      </c>
      <c r="J23" s="100" t="s">
        <v>223</v>
      </c>
      <c r="K23" s="100" t="s">
        <v>224</v>
      </c>
      <c r="L23" s="100" t="s">
        <v>225</v>
      </c>
      <c r="M23" s="20">
        <v>1</v>
      </c>
      <c r="N23" s="100" t="s">
        <v>88</v>
      </c>
      <c r="O23" s="100" t="str">
        <f>IF(H23="","",VLOOKUP(H23,'[1]Procedimientos Publicar'!$C$6:$E$85,3,FALSE))</f>
        <v>SECRETARIA GENERAL</v>
      </c>
      <c r="P23" s="66" t="s">
        <v>89</v>
      </c>
      <c r="Q23" s="59"/>
      <c r="R23" s="59"/>
      <c r="S23" s="59"/>
      <c r="T23" s="61">
        <v>1</v>
      </c>
      <c r="U23" s="55"/>
      <c r="V23" s="23">
        <v>44235</v>
      </c>
      <c r="W23" s="23">
        <v>44600</v>
      </c>
      <c r="X23" s="59"/>
      <c r="Y23" s="56">
        <v>44286</v>
      </c>
      <c r="Z23" s="86" t="s">
        <v>150</v>
      </c>
      <c r="AA23" s="87">
        <v>0.01</v>
      </c>
      <c r="AB23" s="88">
        <f t="shared" si="16"/>
        <v>0.01</v>
      </c>
      <c r="AC23" s="89">
        <f t="shared" si="12"/>
        <v>0.01</v>
      </c>
      <c r="AD23" s="27" t="str">
        <f t="shared" si="0"/>
        <v>ALERTA</v>
      </c>
      <c r="AE23" s="29" t="s">
        <v>151</v>
      </c>
      <c r="AF23" s="51"/>
      <c r="AG23" s="1" t="str">
        <f>IF(AC23=100%,IF(AC23&gt;0.01%,"CUMPLIDA","PENDIENTE"),IF(AC23&lt;0%,"INCUMPLIDA","PENDIENTE"))</f>
        <v>PENDIENTE</v>
      </c>
      <c r="AH23" s="37" t="s">
        <v>92</v>
      </c>
      <c r="AI23" s="98" t="s">
        <v>219</v>
      </c>
      <c r="AJ23" s="47">
        <v>0.01</v>
      </c>
      <c r="AK23" s="43">
        <f t="shared" si="17"/>
        <v>0.01</v>
      </c>
      <c r="AL23" s="38">
        <f t="shared" si="1"/>
        <v>0.01</v>
      </c>
      <c r="AM23" s="27" t="str">
        <f t="shared" si="2"/>
        <v>ALERTA</v>
      </c>
      <c r="AN23" s="98" t="s">
        <v>184</v>
      </c>
      <c r="AO23" s="2" t="s">
        <v>94</v>
      </c>
      <c r="AP23" s="1" t="str">
        <f t="shared" si="28"/>
        <v>ATENCIÓN</v>
      </c>
      <c r="AQ23" s="39">
        <v>44469</v>
      </c>
      <c r="AR23" s="48" t="s">
        <v>226</v>
      </c>
      <c r="AS23" s="47">
        <v>1</v>
      </c>
      <c r="AT23" s="40">
        <f t="shared" si="29"/>
        <v>1</v>
      </c>
      <c r="AU23" s="41">
        <f t="shared" si="30"/>
        <v>1</v>
      </c>
      <c r="AV23" s="27" t="str">
        <f t="shared" si="31"/>
        <v>OK</v>
      </c>
      <c r="AW23" s="29" t="s">
        <v>227</v>
      </c>
      <c r="AX23" s="29" t="s">
        <v>97</v>
      </c>
      <c r="AY23" s="1" t="str">
        <f t="shared" si="32"/>
        <v>CUMPLIDA</v>
      </c>
      <c r="AZ23" s="39"/>
      <c r="BA23" s="29"/>
      <c r="BB23" s="47"/>
      <c r="BC23" s="43" t="str">
        <f t="shared" si="6"/>
        <v/>
      </c>
      <c r="BD23" s="44" t="str">
        <f t="shared" si="7"/>
        <v/>
      </c>
      <c r="BE23" s="27" t="str">
        <f t="shared" si="8"/>
        <v/>
      </c>
      <c r="BF23" s="29"/>
      <c r="BG23" s="1" t="str">
        <f t="shared" si="9"/>
        <v>PENDIENTE</v>
      </c>
      <c r="BH23" s="2"/>
      <c r="BI23" s="2" t="str">
        <f t="shared" si="27"/>
        <v>ABIERTO</v>
      </c>
      <c r="BJ23" s="2" t="str">
        <f t="shared" si="33"/>
        <v>CERRADO</v>
      </c>
      <c r="BK23" s="67"/>
      <c r="BL23" s="67"/>
      <c r="BM23" s="67"/>
      <c r="BN23" s="67"/>
      <c r="BO23" s="67"/>
      <c r="BP23" s="67"/>
      <c r="BQ23" s="67"/>
    </row>
    <row r="24" spans="1:69" s="53" customFormat="1" ht="35.1" customHeight="1">
      <c r="A24" s="54"/>
      <c r="B24" s="54"/>
      <c r="C24" s="100" t="s">
        <v>81</v>
      </c>
      <c r="D24" s="55"/>
      <c r="E24" s="124"/>
      <c r="F24" s="56">
        <v>44130</v>
      </c>
      <c r="G24" s="55">
        <v>16</v>
      </c>
      <c r="H24" s="57" t="s">
        <v>83</v>
      </c>
      <c r="I24" s="63" t="s">
        <v>228</v>
      </c>
      <c r="J24" s="100" t="s">
        <v>229</v>
      </c>
      <c r="K24" s="100" t="s">
        <v>230</v>
      </c>
      <c r="L24" s="100" t="s">
        <v>231</v>
      </c>
      <c r="M24" s="20">
        <v>1</v>
      </c>
      <c r="N24" s="100" t="s">
        <v>88</v>
      </c>
      <c r="O24" s="100" t="str">
        <f>IF(H24="","",VLOOKUP(H24,'[1]Procedimientos Publicar'!$C$6:$E$85,3,FALSE))</f>
        <v>SECRETARIA GENERAL</v>
      </c>
      <c r="P24" s="66" t="s">
        <v>89</v>
      </c>
      <c r="Q24" s="59"/>
      <c r="R24" s="59"/>
      <c r="S24" s="59"/>
      <c r="T24" s="61">
        <v>1</v>
      </c>
      <c r="U24" s="55"/>
      <c r="V24" s="23">
        <v>44235</v>
      </c>
      <c r="W24" s="23">
        <v>44600</v>
      </c>
      <c r="X24" s="59"/>
      <c r="Y24" s="56">
        <v>44286</v>
      </c>
      <c r="Z24" s="86" t="s">
        <v>232</v>
      </c>
      <c r="AA24" s="87">
        <v>1</v>
      </c>
      <c r="AB24" s="88">
        <f t="shared" si="16"/>
        <v>1</v>
      </c>
      <c r="AC24" s="89">
        <f t="shared" si="12"/>
        <v>1</v>
      </c>
      <c r="AD24" s="27" t="str">
        <f t="shared" si="0"/>
        <v>OK</v>
      </c>
      <c r="AE24" s="52" t="s">
        <v>124</v>
      </c>
      <c r="AF24" s="51"/>
      <c r="AG24" s="1" t="str">
        <f t="shared" si="21"/>
        <v>CUMPLIDA</v>
      </c>
      <c r="AH24" s="37"/>
      <c r="AI24" s="29"/>
      <c r="AJ24" s="29"/>
      <c r="AK24" s="43" t="str">
        <f t="shared" si="17"/>
        <v/>
      </c>
      <c r="AL24" s="38" t="str">
        <f t="shared" si="1"/>
        <v/>
      </c>
      <c r="AM24" s="27" t="str">
        <f t="shared" si="2"/>
        <v/>
      </c>
      <c r="AN24" s="29"/>
      <c r="AO24" s="2"/>
      <c r="AP24" s="91"/>
      <c r="AQ24" s="39"/>
      <c r="AR24" s="29"/>
      <c r="AS24" s="2"/>
      <c r="AT24" s="40" t="str">
        <f>(IF(AS24="","",IF(OR($M24=0,$M24="",AQ24=""),"",AS24/$M24)))</f>
        <v/>
      </c>
      <c r="AU24" s="41" t="str">
        <f>(IF(OR($T24="",AT24=""),"",IF(OR($T24=0,AT24=0),0,IF((AT24*100%)/$T24&gt;100%,100%,(AT24*100%)/$T24))))</f>
        <v/>
      </c>
      <c r="AV24" s="27" t="str">
        <f>IF(AS24="","",IF(AU24&lt;100%, IF(AU24&lt;75%, "ALERTA","EN TERMINO"), IF(AU24=100%, "OK", "EN TERMINO")))</f>
        <v/>
      </c>
      <c r="AW24" s="42"/>
      <c r="AX24" s="2"/>
      <c r="AY24" s="1" t="str">
        <f>IF(AU24=100%,IF(AU24&gt;75%,"CUMPLIDA","PENDIENTE"),IF(AU24&lt;75%,"INCUMPLIDA","PENDIENTE"))</f>
        <v>PENDIENTE</v>
      </c>
      <c r="AZ24" s="39"/>
      <c r="BA24" s="29"/>
      <c r="BB24" s="29"/>
      <c r="BC24" s="43" t="str">
        <f t="shared" si="6"/>
        <v/>
      </c>
      <c r="BD24" s="44" t="str">
        <f t="shared" si="7"/>
        <v/>
      </c>
      <c r="BE24" s="27" t="str">
        <f t="shared" si="8"/>
        <v/>
      </c>
      <c r="BF24" s="125"/>
      <c r="BG24" s="1" t="str">
        <f t="shared" si="9"/>
        <v>PENDIENTE</v>
      </c>
      <c r="BH24" s="2"/>
      <c r="BI24" s="2" t="str">
        <f t="shared" si="27"/>
        <v>CERRADO</v>
      </c>
      <c r="BJ24" s="2" t="str">
        <f t="shared" si="11"/>
        <v>CERRADO</v>
      </c>
      <c r="BK24" s="67"/>
      <c r="BL24" s="67"/>
      <c r="BM24" s="67"/>
      <c r="BN24" s="67"/>
      <c r="BO24" s="67"/>
      <c r="BP24" s="67"/>
      <c r="BQ24" s="67"/>
    </row>
    <row r="25" spans="1:69" s="53" customFormat="1" ht="35.1" customHeight="1">
      <c r="A25" s="54"/>
      <c r="B25" s="54"/>
      <c r="C25" s="100" t="s">
        <v>81</v>
      </c>
      <c r="D25" s="55"/>
      <c r="E25" s="124"/>
      <c r="F25" s="56">
        <v>44130</v>
      </c>
      <c r="G25" s="55">
        <v>17</v>
      </c>
      <c r="H25" s="57" t="s">
        <v>83</v>
      </c>
      <c r="I25" s="62" t="s">
        <v>233</v>
      </c>
      <c r="J25" s="126" t="s">
        <v>234</v>
      </c>
      <c r="K25" s="124" t="s">
        <v>235</v>
      </c>
      <c r="L25" s="124" t="s">
        <v>236</v>
      </c>
      <c r="M25" s="20">
        <v>1</v>
      </c>
      <c r="N25" s="100" t="s">
        <v>88</v>
      </c>
      <c r="O25" s="100" t="str">
        <f>IF(H25="","",VLOOKUP(H25,'[1]Procedimientos Publicar'!$C$6:$E$85,3,FALSE))</f>
        <v>SECRETARIA GENERAL</v>
      </c>
      <c r="P25" s="66" t="s">
        <v>89</v>
      </c>
      <c r="Q25" s="59"/>
      <c r="R25" s="59"/>
      <c r="S25" s="59"/>
      <c r="T25" s="61">
        <v>1</v>
      </c>
      <c r="U25" s="55"/>
      <c r="V25" s="23">
        <v>44235</v>
      </c>
      <c r="W25" s="23">
        <v>44600</v>
      </c>
      <c r="X25" s="59"/>
      <c r="Y25" s="56">
        <v>44286</v>
      </c>
      <c r="Z25" s="86" t="s">
        <v>150</v>
      </c>
      <c r="AA25" s="87">
        <v>0.01</v>
      </c>
      <c r="AB25" s="88">
        <f t="shared" si="16"/>
        <v>0.01</v>
      </c>
      <c r="AC25" s="89">
        <f t="shared" si="12"/>
        <v>0.01</v>
      </c>
      <c r="AD25" s="27" t="str">
        <f t="shared" si="0"/>
        <v>ALERTA</v>
      </c>
      <c r="AE25" s="29" t="s">
        <v>151</v>
      </c>
      <c r="AF25" s="51"/>
      <c r="AG25" s="1" t="str">
        <f>IF(AC25=100%,IF(AC25&gt;0.01%,"CUMPLIDA","PENDIENTE"),IF(AC25&lt;0%,"INCUMPLIDA","PENDIENTE"))</f>
        <v>PENDIENTE</v>
      </c>
      <c r="AH25" s="37" t="s">
        <v>92</v>
      </c>
      <c r="AI25" s="98" t="s">
        <v>237</v>
      </c>
      <c r="AJ25" s="29">
        <v>0.5</v>
      </c>
      <c r="AK25" s="43">
        <f t="shared" si="17"/>
        <v>0.5</v>
      </c>
      <c r="AL25" s="38">
        <f t="shared" si="1"/>
        <v>0.5</v>
      </c>
      <c r="AM25" s="27" t="str">
        <f t="shared" si="2"/>
        <v>EN TERMINO</v>
      </c>
      <c r="AN25" s="98" t="s">
        <v>238</v>
      </c>
      <c r="AO25" s="2" t="s">
        <v>94</v>
      </c>
      <c r="AP25" s="1" t="str">
        <f t="shared" ref="AP25:AP28" si="34">IF(AL25=100%,IF(AL25&gt;50%,"CUMPLIDA","PENDIENTE"),IF(AL25&lt;40%,"ATENCIÓN","PENDIENTE"))</f>
        <v>PENDIENTE</v>
      </c>
      <c r="AQ25" s="39">
        <v>44469</v>
      </c>
      <c r="AR25" s="29" t="s">
        <v>239</v>
      </c>
      <c r="AS25" s="29">
        <v>1</v>
      </c>
      <c r="AT25" s="40">
        <f t="shared" ref="AT25:AT29" si="35">(IF(AS25="","",IF(OR($M25=0,$M25="",AQ25=""),"",AS25/$M25)))</f>
        <v>1</v>
      </c>
      <c r="AU25" s="41">
        <f t="shared" ref="AU25:AU29" si="36">(IF(OR($T25="",AT25=""),"",IF(OR($T25=0,AT25=0),0,IF((AT25*100%)/$T25&gt;100%,100%,(AT25*100%)/$T25))))</f>
        <v>1</v>
      </c>
      <c r="AV25" s="27" t="str">
        <f t="shared" ref="AV25:AV29" si="37">IF(AS25="","",IF(AU25&lt;100%, IF(AU25&lt;75%, "ALERTA","EN TERMINO"), IF(AU25=100%, "OK", "EN TERMINO")))</f>
        <v>OK</v>
      </c>
      <c r="AW25" s="29" t="s">
        <v>240</v>
      </c>
      <c r="AX25" s="29" t="s">
        <v>97</v>
      </c>
      <c r="AY25" s="1" t="str">
        <f t="shared" ref="AY25:AY29" si="38">IF(AU25=100%,IF(AU25&gt;75%,"CUMPLIDA","PENDIENTE"),IF(AU25&lt;75%,"INCUMPLIDA","PENDIENTE"))</f>
        <v>CUMPLIDA</v>
      </c>
      <c r="AZ25" s="39"/>
      <c r="BA25" s="29"/>
      <c r="BB25" s="29"/>
      <c r="BC25" s="43" t="str">
        <f t="shared" si="6"/>
        <v/>
      </c>
      <c r="BD25" s="44" t="str">
        <f t="shared" si="7"/>
        <v/>
      </c>
      <c r="BE25" s="27" t="str">
        <f t="shared" si="8"/>
        <v/>
      </c>
      <c r="BF25" s="125"/>
      <c r="BG25" s="1" t="str">
        <f t="shared" si="9"/>
        <v>PENDIENTE</v>
      </c>
      <c r="BH25" s="2"/>
      <c r="BI25" s="2" t="str">
        <f t="shared" si="27"/>
        <v>ABIERTO</v>
      </c>
      <c r="BJ25" s="2" t="str">
        <f t="shared" ref="BJ25:BJ29" si="39">IF(AY25="CUMPLIDA","CERRADO","ABIERTO")</f>
        <v>CERRADO</v>
      </c>
      <c r="BK25" s="67"/>
      <c r="BL25" s="67"/>
      <c r="BM25" s="67"/>
      <c r="BN25" s="67"/>
      <c r="BO25" s="67"/>
      <c r="BP25" s="67"/>
      <c r="BQ25" s="67"/>
    </row>
    <row r="26" spans="1:69" s="53" customFormat="1" ht="35.1" customHeight="1">
      <c r="A26" s="54"/>
      <c r="B26" s="54"/>
      <c r="C26" s="100" t="s">
        <v>81</v>
      </c>
      <c r="D26" s="55"/>
      <c r="E26" s="124"/>
      <c r="F26" s="56">
        <v>44130</v>
      </c>
      <c r="G26" s="55">
        <v>18</v>
      </c>
      <c r="H26" s="57" t="s">
        <v>83</v>
      </c>
      <c r="I26" s="62" t="s">
        <v>241</v>
      </c>
      <c r="J26" s="126"/>
      <c r="K26" s="124"/>
      <c r="L26" s="124"/>
      <c r="M26" s="20">
        <v>1</v>
      </c>
      <c r="N26" s="100" t="s">
        <v>88</v>
      </c>
      <c r="O26" s="100" t="str">
        <f>IF(H26="","",VLOOKUP(H26,'[1]Procedimientos Publicar'!$C$6:$E$85,3,FALSE))</f>
        <v>SECRETARIA GENERAL</v>
      </c>
      <c r="P26" s="66" t="s">
        <v>89</v>
      </c>
      <c r="Q26" s="59"/>
      <c r="R26" s="59"/>
      <c r="S26" s="59"/>
      <c r="T26" s="61">
        <v>1</v>
      </c>
      <c r="U26" s="55"/>
      <c r="V26" s="23">
        <v>44235</v>
      </c>
      <c r="W26" s="23">
        <v>44600</v>
      </c>
      <c r="X26" s="59"/>
      <c r="Y26" s="56">
        <v>44286</v>
      </c>
      <c r="Z26" s="86" t="s">
        <v>150</v>
      </c>
      <c r="AA26" s="87">
        <v>0.01</v>
      </c>
      <c r="AB26" s="88">
        <f t="shared" si="16"/>
        <v>0.01</v>
      </c>
      <c r="AC26" s="89">
        <f t="shared" si="12"/>
        <v>0.01</v>
      </c>
      <c r="AD26" s="27" t="str">
        <f t="shared" si="0"/>
        <v>ALERTA</v>
      </c>
      <c r="AE26" s="29" t="s">
        <v>151</v>
      </c>
      <c r="AF26" s="51"/>
      <c r="AG26" s="1" t="str">
        <f>IF(AC26=100%,IF(AC26&gt;0.01%,"CUMPLIDA","PENDIENTE"),IF(AC26&lt;0%,"INCUMPLIDA","PENDIENTE"))</f>
        <v>PENDIENTE</v>
      </c>
      <c r="AH26" s="37" t="s">
        <v>92</v>
      </c>
      <c r="AI26" s="98" t="s">
        <v>237</v>
      </c>
      <c r="AJ26" s="29">
        <v>0.5</v>
      </c>
      <c r="AK26" s="43">
        <f t="shared" si="17"/>
        <v>0.5</v>
      </c>
      <c r="AL26" s="38">
        <f t="shared" si="1"/>
        <v>0.5</v>
      </c>
      <c r="AM26" s="27" t="str">
        <f t="shared" si="2"/>
        <v>EN TERMINO</v>
      </c>
      <c r="AN26" s="98" t="s">
        <v>242</v>
      </c>
      <c r="AO26" s="2" t="s">
        <v>94</v>
      </c>
      <c r="AP26" s="1" t="str">
        <f t="shared" si="34"/>
        <v>PENDIENTE</v>
      </c>
      <c r="AQ26" s="39">
        <v>44469</v>
      </c>
      <c r="AR26" s="29" t="s">
        <v>239</v>
      </c>
      <c r="AS26" s="29">
        <v>1</v>
      </c>
      <c r="AT26" s="40">
        <f t="shared" si="35"/>
        <v>1</v>
      </c>
      <c r="AU26" s="41">
        <f t="shared" si="36"/>
        <v>1</v>
      </c>
      <c r="AV26" s="27" t="str">
        <f t="shared" si="37"/>
        <v>OK</v>
      </c>
      <c r="AW26" s="29" t="s">
        <v>243</v>
      </c>
      <c r="AX26" s="29" t="s">
        <v>97</v>
      </c>
      <c r="AY26" s="1" t="str">
        <f t="shared" si="38"/>
        <v>CUMPLIDA</v>
      </c>
      <c r="AZ26" s="39"/>
      <c r="BA26" s="29"/>
      <c r="BB26" s="29"/>
      <c r="BC26" s="43" t="str">
        <f t="shared" si="6"/>
        <v/>
      </c>
      <c r="BD26" s="44" t="str">
        <f t="shared" si="7"/>
        <v/>
      </c>
      <c r="BE26" s="27" t="str">
        <f t="shared" si="8"/>
        <v/>
      </c>
      <c r="BF26" s="125"/>
      <c r="BG26" s="1" t="str">
        <f t="shared" si="9"/>
        <v>PENDIENTE</v>
      </c>
      <c r="BH26" s="2"/>
      <c r="BI26" s="2" t="str">
        <f t="shared" si="27"/>
        <v>ABIERTO</v>
      </c>
      <c r="BJ26" s="2" t="str">
        <f t="shared" si="39"/>
        <v>CERRADO</v>
      </c>
      <c r="BK26" s="67"/>
      <c r="BL26" s="67"/>
      <c r="BM26" s="67"/>
      <c r="BN26" s="67"/>
      <c r="BO26" s="67"/>
      <c r="BP26" s="67"/>
      <c r="BQ26" s="67"/>
    </row>
    <row r="27" spans="1:69" s="53" customFormat="1" ht="35.1" customHeight="1">
      <c r="A27" s="54"/>
      <c r="B27" s="54"/>
      <c r="C27" s="100" t="s">
        <v>81</v>
      </c>
      <c r="D27" s="55"/>
      <c r="E27" s="124"/>
      <c r="F27" s="56">
        <v>44130</v>
      </c>
      <c r="G27" s="55">
        <v>19</v>
      </c>
      <c r="H27" s="57" t="s">
        <v>83</v>
      </c>
      <c r="I27" s="63" t="s">
        <v>244</v>
      </c>
      <c r="J27" s="126"/>
      <c r="K27" s="126" t="s">
        <v>245</v>
      </c>
      <c r="L27" s="124" t="s">
        <v>246</v>
      </c>
      <c r="M27" s="20">
        <v>1</v>
      </c>
      <c r="N27" s="100" t="s">
        <v>88</v>
      </c>
      <c r="O27" s="100" t="str">
        <f>IF(H27="","",VLOOKUP(H27,'[1]Procedimientos Publicar'!$C$6:$E$85,3,FALSE))</f>
        <v>SECRETARIA GENERAL</v>
      </c>
      <c r="P27" s="66" t="s">
        <v>89</v>
      </c>
      <c r="Q27" s="59"/>
      <c r="R27" s="59"/>
      <c r="S27" s="59"/>
      <c r="T27" s="61">
        <v>1</v>
      </c>
      <c r="U27" s="55"/>
      <c r="V27" s="23">
        <v>44235</v>
      </c>
      <c r="W27" s="23">
        <v>44600</v>
      </c>
      <c r="X27" s="59"/>
      <c r="Y27" s="56">
        <v>44286</v>
      </c>
      <c r="Z27" s="86" t="s">
        <v>150</v>
      </c>
      <c r="AA27" s="87">
        <v>0.01</v>
      </c>
      <c r="AB27" s="88">
        <f t="shared" si="16"/>
        <v>0.01</v>
      </c>
      <c r="AC27" s="89">
        <f t="shared" si="12"/>
        <v>0.01</v>
      </c>
      <c r="AD27" s="27" t="str">
        <f t="shared" si="0"/>
        <v>ALERTA</v>
      </c>
      <c r="AE27" s="29" t="s">
        <v>151</v>
      </c>
      <c r="AF27" s="51"/>
      <c r="AG27" s="1" t="str">
        <f>IF(AC27=100%,IF(AC27&gt;0.01%,"CUMPLIDA","PENDIENTE"),IF(AC27&lt;0%,"INCUMPLIDA","PENDIENTE"))</f>
        <v>PENDIENTE</v>
      </c>
      <c r="AH27" s="37" t="s">
        <v>92</v>
      </c>
      <c r="AI27" s="98" t="s">
        <v>219</v>
      </c>
      <c r="AJ27" s="29">
        <v>0.01</v>
      </c>
      <c r="AK27" s="43">
        <f t="shared" si="17"/>
        <v>0.01</v>
      </c>
      <c r="AL27" s="38">
        <f t="shared" si="1"/>
        <v>0.01</v>
      </c>
      <c r="AM27" s="27" t="str">
        <f t="shared" si="2"/>
        <v>ALERTA</v>
      </c>
      <c r="AN27" s="98" t="s">
        <v>184</v>
      </c>
      <c r="AO27" s="2" t="s">
        <v>94</v>
      </c>
      <c r="AP27" s="1" t="str">
        <f t="shared" si="34"/>
        <v>ATENCIÓN</v>
      </c>
      <c r="AQ27" s="39">
        <v>44469</v>
      </c>
      <c r="AR27" s="29" t="s">
        <v>247</v>
      </c>
      <c r="AS27" s="29">
        <v>0.4</v>
      </c>
      <c r="AT27" s="40">
        <f t="shared" si="35"/>
        <v>0.4</v>
      </c>
      <c r="AU27" s="41">
        <f t="shared" si="36"/>
        <v>0.4</v>
      </c>
      <c r="AV27" s="27" t="str">
        <f t="shared" si="37"/>
        <v>ALERTA</v>
      </c>
      <c r="AW27" s="29" t="s">
        <v>248</v>
      </c>
      <c r="AX27" s="29" t="s">
        <v>97</v>
      </c>
      <c r="AY27" s="1" t="str">
        <f t="shared" ref="AY27:AY29" si="40">IF(AU27=100%,IF(AU27&gt;50%,"CUMPLIDA","PENDIENTE"),IF(AU27&lt;40%,"ATENCIÓN","PENDIENTE"))</f>
        <v>PENDIENTE</v>
      </c>
      <c r="AZ27" s="39"/>
      <c r="BA27" s="29"/>
      <c r="BB27" s="29"/>
      <c r="BC27" s="43" t="str">
        <f t="shared" si="6"/>
        <v/>
      </c>
      <c r="BD27" s="44" t="str">
        <f t="shared" si="7"/>
        <v/>
      </c>
      <c r="BE27" s="27" t="str">
        <f t="shared" si="8"/>
        <v/>
      </c>
      <c r="BF27" s="125"/>
      <c r="BG27" s="1" t="str">
        <f t="shared" si="9"/>
        <v>PENDIENTE</v>
      </c>
      <c r="BH27" s="2"/>
      <c r="BI27" s="2" t="str">
        <f t="shared" si="27"/>
        <v>ABIERTO</v>
      </c>
      <c r="BJ27" s="2" t="str">
        <f t="shared" si="39"/>
        <v>ABIERTO</v>
      </c>
      <c r="BK27" s="67"/>
      <c r="BL27" s="67"/>
      <c r="BM27" s="67"/>
      <c r="BN27" s="67"/>
      <c r="BO27" s="67"/>
      <c r="BP27" s="67"/>
      <c r="BQ27" s="67"/>
    </row>
    <row r="28" spans="1:69" s="53" customFormat="1" ht="35.1" customHeight="1">
      <c r="A28" s="54"/>
      <c r="B28" s="54"/>
      <c r="C28" s="100" t="s">
        <v>81</v>
      </c>
      <c r="D28" s="55"/>
      <c r="E28" s="124"/>
      <c r="F28" s="56">
        <v>44130</v>
      </c>
      <c r="G28" s="55">
        <v>20</v>
      </c>
      <c r="H28" s="57" t="s">
        <v>83</v>
      </c>
      <c r="I28" s="63" t="s">
        <v>249</v>
      </c>
      <c r="J28" s="126"/>
      <c r="K28" s="126"/>
      <c r="L28" s="124"/>
      <c r="M28" s="20">
        <v>1</v>
      </c>
      <c r="N28" s="100" t="s">
        <v>88</v>
      </c>
      <c r="O28" s="100" t="str">
        <f>IF(H28="","",VLOOKUP(H28,'[1]Procedimientos Publicar'!$C$6:$E$85,3,FALSE))</f>
        <v>SECRETARIA GENERAL</v>
      </c>
      <c r="P28" s="66" t="s">
        <v>89</v>
      </c>
      <c r="Q28" s="59"/>
      <c r="R28" s="59"/>
      <c r="S28" s="59"/>
      <c r="T28" s="61">
        <v>1</v>
      </c>
      <c r="U28" s="55"/>
      <c r="V28" s="23">
        <v>44235</v>
      </c>
      <c r="W28" s="23">
        <v>44600</v>
      </c>
      <c r="X28" s="59"/>
      <c r="Y28" s="56">
        <v>44286</v>
      </c>
      <c r="Z28" s="86" t="s">
        <v>150</v>
      </c>
      <c r="AA28" s="87">
        <v>0.01</v>
      </c>
      <c r="AB28" s="88">
        <f t="shared" si="16"/>
        <v>0.01</v>
      </c>
      <c r="AC28" s="89">
        <f t="shared" si="12"/>
        <v>0.01</v>
      </c>
      <c r="AD28" s="27" t="str">
        <f t="shared" si="0"/>
        <v>ALERTA</v>
      </c>
      <c r="AE28" s="29" t="s">
        <v>151</v>
      </c>
      <c r="AF28" s="51"/>
      <c r="AG28" s="1" t="str">
        <f>IF(AC28=100%,IF(AC28&gt;0.01%,"CUMPLIDA","PENDIENTE"),IF(AC28&lt;0%,"INCUMPLIDA","PENDIENTE"))</f>
        <v>PENDIENTE</v>
      </c>
      <c r="AH28" s="37" t="s">
        <v>92</v>
      </c>
      <c r="AI28" s="98" t="s">
        <v>219</v>
      </c>
      <c r="AJ28" s="47">
        <v>0.01</v>
      </c>
      <c r="AK28" s="43">
        <f t="shared" si="17"/>
        <v>0.01</v>
      </c>
      <c r="AL28" s="38">
        <f t="shared" si="1"/>
        <v>0.01</v>
      </c>
      <c r="AM28" s="27" t="str">
        <f t="shared" si="2"/>
        <v>ALERTA</v>
      </c>
      <c r="AN28" s="98" t="s">
        <v>184</v>
      </c>
      <c r="AO28" s="2" t="s">
        <v>94</v>
      </c>
      <c r="AP28" s="1" t="str">
        <f t="shared" si="34"/>
        <v>ATENCIÓN</v>
      </c>
      <c r="AQ28" s="39">
        <v>44469</v>
      </c>
      <c r="AR28" s="29" t="s">
        <v>247</v>
      </c>
      <c r="AS28" s="29">
        <v>0.4</v>
      </c>
      <c r="AT28" s="40">
        <f t="shared" si="35"/>
        <v>0.4</v>
      </c>
      <c r="AU28" s="41">
        <f t="shared" si="36"/>
        <v>0.4</v>
      </c>
      <c r="AV28" s="27" t="str">
        <f t="shared" si="37"/>
        <v>ALERTA</v>
      </c>
      <c r="AW28" s="29" t="s">
        <v>248</v>
      </c>
      <c r="AX28" s="29" t="s">
        <v>97</v>
      </c>
      <c r="AY28" s="1" t="str">
        <f t="shared" si="40"/>
        <v>PENDIENTE</v>
      </c>
      <c r="AZ28" s="39"/>
      <c r="BA28" s="29"/>
      <c r="BB28" s="47"/>
      <c r="BC28" s="43" t="str">
        <f t="shared" si="6"/>
        <v/>
      </c>
      <c r="BD28" s="44" t="str">
        <f t="shared" si="7"/>
        <v/>
      </c>
      <c r="BE28" s="27" t="str">
        <f t="shared" si="8"/>
        <v/>
      </c>
      <c r="BF28" s="29"/>
      <c r="BG28" s="1" t="str">
        <f t="shared" si="9"/>
        <v>PENDIENTE</v>
      </c>
      <c r="BH28" s="2"/>
      <c r="BI28" s="2" t="str">
        <f t="shared" si="27"/>
        <v>ABIERTO</v>
      </c>
      <c r="BJ28" s="2" t="str">
        <f t="shared" si="39"/>
        <v>ABIERTO</v>
      </c>
      <c r="BK28" s="67"/>
      <c r="BL28" s="67"/>
      <c r="BM28" s="67"/>
      <c r="BN28" s="67"/>
      <c r="BO28" s="67"/>
      <c r="BP28" s="67"/>
      <c r="BQ28" s="67"/>
    </row>
    <row r="29" spans="1:69" s="53" customFormat="1" ht="35.1" customHeight="1">
      <c r="A29" s="54"/>
      <c r="B29" s="54"/>
      <c r="C29" s="100" t="s">
        <v>81</v>
      </c>
      <c r="D29" s="55"/>
      <c r="E29" s="124"/>
      <c r="F29" s="56">
        <v>44130</v>
      </c>
      <c r="G29" s="55">
        <v>21</v>
      </c>
      <c r="H29" s="57" t="s">
        <v>83</v>
      </c>
      <c r="I29" s="63" t="s">
        <v>250</v>
      </c>
      <c r="J29" s="100" t="s">
        <v>251</v>
      </c>
      <c r="K29" s="100" t="s">
        <v>252</v>
      </c>
      <c r="L29" s="100" t="s">
        <v>253</v>
      </c>
      <c r="M29" s="20">
        <v>1</v>
      </c>
      <c r="N29" s="100" t="s">
        <v>88</v>
      </c>
      <c r="O29" s="100" t="str">
        <f>IF(H29="","",VLOOKUP(H29,'[1]Procedimientos Publicar'!$C$6:$E$85,3,FALSE))</f>
        <v>SECRETARIA GENERAL</v>
      </c>
      <c r="P29" s="66" t="s">
        <v>89</v>
      </c>
      <c r="Q29" s="59"/>
      <c r="R29" s="59"/>
      <c r="S29" s="59"/>
      <c r="T29" s="61">
        <v>1</v>
      </c>
      <c r="U29" s="55"/>
      <c r="V29" s="23">
        <v>44235</v>
      </c>
      <c r="W29" s="23">
        <v>44600</v>
      </c>
      <c r="X29" s="59"/>
      <c r="Y29" s="56">
        <v>44286</v>
      </c>
      <c r="Z29" s="86" t="s">
        <v>254</v>
      </c>
      <c r="AA29" s="87">
        <v>0.25</v>
      </c>
      <c r="AB29" s="88">
        <f t="shared" si="16"/>
        <v>0.25</v>
      </c>
      <c r="AC29" s="89">
        <f t="shared" si="12"/>
        <v>0.25</v>
      </c>
      <c r="AD29" s="27" t="str">
        <f t="shared" si="0"/>
        <v>EN TERMINO</v>
      </c>
      <c r="AE29" s="28" t="s">
        <v>124</v>
      </c>
      <c r="AF29" s="51"/>
      <c r="AG29" s="1" t="str">
        <f>IF(AC29=100%,IF(AC29&gt;25%,"CUMPLIDA","PENDIENTE"),IF(AC29&lt;25%,"INCUMPLIDA","PENDIENTE"))</f>
        <v>PENDIENTE</v>
      </c>
      <c r="AH29" s="37" t="s">
        <v>92</v>
      </c>
      <c r="AI29" s="98" t="s">
        <v>255</v>
      </c>
      <c r="AJ29" s="47">
        <v>0.4</v>
      </c>
      <c r="AK29" s="43">
        <f t="shared" si="17"/>
        <v>0.4</v>
      </c>
      <c r="AL29" s="38">
        <f t="shared" si="1"/>
        <v>0.4</v>
      </c>
      <c r="AM29" s="27" t="str">
        <f t="shared" si="2"/>
        <v>ALERTA</v>
      </c>
      <c r="AN29" s="98" t="s">
        <v>256</v>
      </c>
      <c r="AO29" s="2" t="s">
        <v>94</v>
      </c>
      <c r="AP29" s="1" t="str">
        <f>IF(AL29=100%,IF(AL29&gt;50%,"CUMPLIDA","PENDIENTE"),IF(AL29&lt;40%,"ATENCIÓN","PENDIENTE"))</f>
        <v>PENDIENTE</v>
      </c>
      <c r="AQ29" s="39">
        <v>44469</v>
      </c>
      <c r="AR29" s="48" t="s">
        <v>257</v>
      </c>
      <c r="AS29" s="47">
        <v>0.5</v>
      </c>
      <c r="AT29" s="40">
        <f t="shared" si="35"/>
        <v>0.5</v>
      </c>
      <c r="AU29" s="41">
        <f t="shared" si="36"/>
        <v>0.5</v>
      </c>
      <c r="AV29" s="27" t="str">
        <f t="shared" si="37"/>
        <v>ALERTA</v>
      </c>
      <c r="AW29" s="29" t="s">
        <v>258</v>
      </c>
      <c r="AX29" s="29" t="s">
        <v>97</v>
      </c>
      <c r="AY29" s="1" t="str">
        <f t="shared" si="40"/>
        <v>PENDIENTE</v>
      </c>
      <c r="AZ29" s="39"/>
      <c r="BA29" s="29"/>
      <c r="BB29" s="47"/>
      <c r="BC29" s="43" t="str">
        <f t="shared" si="6"/>
        <v/>
      </c>
      <c r="BD29" s="44" t="str">
        <f t="shared" si="7"/>
        <v/>
      </c>
      <c r="BE29" s="27" t="str">
        <f t="shared" si="8"/>
        <v/>
      </c>
      <c r="BF29" s="29"/>
      <c r="BG29" s="1" t="str">
        <f t="shared" si="9"/>
        <v>PENDIENTE</v>
      </c>
      <c r="BH29" s="2"/>
      <c r="BI29" s="2" t="str">
        <f t="shared" si="27"/>
        <v>ABIERTO</v>
      </c>
      <c r="BJ29" s="2" t="str">
        <f t="shared" si="39"/>
        <v>ABIERTO</v>
      </c>
      <c r="BK29" s="67"/>
      <c r="BL29" s="67"/>
      <c r="BM29" s="67"/>
      <c r="BN29" s="67"/>
      <c r="BO29" s="67"/>
      <c r="BP29" s="67"/>
      <c r="BQ29" s="67"/>
    </row>
    <row r="30" spans="1:69" s="53" customFormat="1" ht="35.1" customHeight="1">
      <c r="A30" s="54"/>
      <c r="B30" s="54"/>
      <c r="C30" s="100" t="s">
        <v>81</v>
      </c>
      <c r="D30" s="55"/>
      <c r="E30" s="124"/>
      <c r="F30" s="56">
        <v>44130</v>
      </c>
      <c r="G30" s="55">
        <v>22</v>
      </c>
      <c r="H30" s="57" t="s">
        <v>83</v>
      </c>
      <c r="I30" s="63" t="s">
        <v>259</v>
      </c>
      <c r="J30" s="100" t="s">
        <v>260</v>
      </c>
      <c r="K30" s="100" t="s">
        <v>261</v>
      </c>
      <c r="L30" s="65" t="s">
        <v>262</v>
      </c>
      <c r="M30" s="20">
        <v>1</v>
      </c>
      <c r="N30" s="100" t="s">
        <v>88</v>
      </c>
      <c r="O30" s="100" t="str">
        <f>IF(H30="","",VLOOKUP(H30,'[1]Procedimientos Publicar'!$C$6:$E$85,3,FALSE))</f>
        <v>SECRETARIA GENERAL</v>
      </c>
      <c r="P30" s="66" t="s">
        <v>89</v>
      </c>
      <c r="Q30" s="59"/>
      <c r="R30" s="59"/>
      <c r="S30" s="59"/>
      <c r="T30" s="61">
        <v>1</v>
      </c>
      <c r="U30" s="55"/>
      <c r="V30" s="23">
        <v>44235</v>
      </c>
      <c r="W30" s="23">
        <v>44600</v>
      </c>
      <c r="X30" s="59"/>
      <c r="Y30" s="56">
        <v>44286</v>
      </c>
      <c r="Z30" s="86" t="s">
        <v>150</v>
      </c>
      <c r="AA30" s="87">
        <v>0.01</v>
      </c>
      <c r="AB30" s="88">
        <f>(IF(AA30="","",IF(OR($M30=0,$M30="",$Y30=""),"",AA30/$M30)))</f>
        <v>0.01</v>
      </c>
      <c r="AC30" s="89">
        <f t="shared" si="12"/>
        <v>0.01</v>
      </c>
      <c r="AD30" s="27" t="str">
        <f t="shared" si="0"/>
        <v>ALERTA</v>
      </c>
      <c r="AE30" s="29" t="s">
        <v>151</v>
      </c>
      <c r="AF30" s="51"/>
      <c r="AG30" s="1" t="str">
        <f>IF(AC30=100%,IF(AC30&gt;0.01%,"CUMPLIDA","PENDIENTE"),IF(AC30&lt;0%,"INCUMPLIDA","PENDIENTE"))</f>
        <v>PENDIENTE</v>
      </c>
      <c r="AH30" s="37" t="s">
        <v>92</v>
      </c>
      <c r="AI30" s="99" t="s">
        <v>263</v>
      </c>
      <c r="AJ30" s="47">
        <v>1</v>
      </c>
      <c r="AK30" s="43">
        <f t="shared" si="17"/>
        <v>1</v>
      </c>
      <c r="AL30" s="38">
        <f t="shared" si="1"/>
        <v>1</v>
      </c>
      <c r="AM30" s="27" t="str">
        <f t="shared" si="2"/>
        <v>OK</v>
      </c>
      <c r="AN30" s="99" t="s">
        <v>264</v>
      </c>
      <c r="AO30" s="2" t="s">
        <v>94</v>
      </c>
      <c r="AP30" s="1" t="str">
        <f>IF(AL30=100%,IF(AL30&gt;50%,"CUMPLIDA","PENDIENTE"),IF(AL30&lt;40%,"ATENCIÓN","PENDIENTE"))</f>
        <v>CUMPLIDA</v>
      </c>
      <c r="AQ30" s="39"/>
      <c r="AR30" s="48"/>
      <c r="AS30" s="47"/>
      <c r="AT30" s="47"/>
      <c r="AU30" s="47"/>
      <c r="AV30" s="47"/>
      <c r="AW30" s="49"/>
      <c r="AX30" s="47"/>
      <c r="AY30" s="47"/>
      <c r="AZ30" s="39"/>
      <c r="BA30" s="29"/>
      <c r="BB30" s="47"/>
      <c r="BC30" s="43" t="str">
        <f t="shared" si="6"/>
        <v/>
      </c>
      <c r="BD30" s="44" t="str">
        <f t="shared" si="7"/>
        <v/>
      </c>
      <c r="BE30" s="27" t="str">
        <f t="shared" si="8"/>
        <v/>
      </c>
      <c r="BF30" s="29"/>
      <c r="BG30" s="1" t="str">
        <f t="shared" si="9"/>
        <v>PENDIENTE</v>
      </c>
      <c r="BH30" s="2"/>
      <c r="BI30" s="2" t="str">
        <f t="shared" si="27"/>
        <v>ABIERTO</v>
      </c>
      <c r="BJ30" s="2" t="str">
        <f>IF(AP30="CUMPLIDA","CERRADO","ABIERTO")</f>
        <v>CERRADO</v>
      </c>
      <c r="BK30" s="67"/>
      <c r="BL30" s="67"/>
      <c r="BM30" s="67"/>
      <c r="BN30" s="67"/>
      <c r="BO30" s="67"/>
      <c r="BP30" s="67"/>
      <c r="BQ30" s="67"/>
    </row>
  </sheetData>
  <mergeCells count="77">
    <mergeCell ref="N2:N3"/>
    <mergeCell ref="A1:I1"/>
    <mergeCell ref="J1:W1"/>
    <mergeCell ref="Y1:AG1"/>
    <mergeCell ref="AH1:AP1"/>
    <mergeCell ref="A2:A3"/>
    <mergeCell ref="B2:B3"/>
    <mergeCell ref="C2:C3"/>
    <mergeCell ref="D2:D3"/>
    <mergeCell ref="E2:E3"/>
    <mergeCell ref="F2:F3"/>
    <mergeCell ref="G2:G3"/>
    <mergeCell ref="H2:H3"/>
    <mergeCell ref="I2:I3"/>
    <mergeCell ref="J2:J3"/>
    <mergeCell ref="K2:M2"/>
    <mergeCell ref="AA2:AA3"/>
    <mergeCell ref="O2:O3"/>
    <mergeCell ref="P2:P3"/>
    <mergeCell ref="Q2:Q3"/>
    <mergeCell ref="R2:R3"/>
    <mergeCell ref="S2:S3"/>
    <mergeCell ref="T2:T3"/>
    <mergeCell ref="U2:U3"/>
    <mergeCell ref="V2:V3"/>
    <mergeCell ref="W2:W3"/>
    <mergeCell ref="Y2:Y3"/>
    <mergeCell ref="Z2:Z3"/>
    <mergeCell ref="AN2:AN3"/>
    <mergeCell ref="AB2:AB3"/>
    <mergeCell ref="AC2:AC3"/>
    <mergeCell ref="AD2:AD3"/>
    <mergeCell ref="AE2:AE3"/>
    <mergeCell ref="AF2:AF3"/>
    <mergeCell ref="AH2:AH3"/>
    <mergeCell ref="AI2:AI3"/>
    <mergeCell ref="AJ2:AJ3"/>
    <mergeCell ref="AK2:AK3"/>
    <mergeCell ref="AL2:AL3"/>
    <mergeCell ref="AM2:AM3"/>
    <mergeCell ref="AR2:AR3"/>
    <mergeCell ref="BJ2:BJ3"/>
    <mergeCell ref="BK2:BK3"/>
    <mergeCell ref="AQ1:AY1"/>
    <mergeCell ref="AZ1:BH1"/>
    <mergeCell ref="AS2:AS3"/>
    <mergeCell ref="AT2:AT3"/>
    <mergeCell ref="AU2:AU3"/>
    <mergeCell ref="AV2:AV3"/>
    <mergeCell ref="BB2:BB3"/>
    <mergeCell ref="BC2:BC3"/>
    <mergeCell ref="BL2:BL4"/>
    <mergeCell ref="BI1:BL1"/>
    <mergeCell ref="E5:E8"/>
    <mergeCell ref="BF5:BF8"/>
    <mergeCell ref="BD2:BD3"/>
    <mergeCell ref="BE2:BE3"/>
    <mergeCell ref="BF2:BF3"/>
    <mergeCell ref="BG2:BG3"/>
    <mergeCell ref="BH2:BH3"/>
    <mergeCell ref="BI2:BI3"/>
    <mergeCell ref="AW2:AW3"/>
    <mergeCell ref="AX2:AX3"/>
    <mergeCell ref="AZ2:AZ3"/>
    <mergeCell ref="BA2:BA3"/>
    <mergeCell ref="AO2:AO3"/>
    <mergeCell ref="AQ2:AQ3"/>
    <mergeCell ref="E9:E30"/>
    <mergeCell ref="BF9:BF12"/>
    <mergeCell ref="BF14:BF17"/>
    <mergeCell ref="BF19:BF22"/>
    <mergeCell ref="BF24:BF27"/>
    <mergeCell ref="J25:J28"/>
    <mergeCell ref="K25:K26"/>
    <mergeCell ref="L25:L26"/>
    <mergeCell ref="K27:K28"/>
    <mergeCell ref="L27:L28"/>
  </mergeCells>
  <conditionalFormatting sqref="AM13 AM19:AM20 AM24 BE5:BE30 AD5:AD30">
    <cfRule type="containsText" dxfId="128" priority="197" stopIfTrue="1" operator="containsText" text="EN TERMINO">
      <formula>NOT(ISERROR(SEARCH("EN TERMINO",AD5)))</formula>
    </cfRule>
    <cfRule type="containsText" priority="198" operator="containsText" text="AMARILLO">
      <formula>NOT(ISERROR(SEARCH("AMARILLO",AD5)))</formula>
    </cfRule>
    <cfRule type="containsText" dxfId="127" priority="199" stopIfTrue="1" operator="containsText" text="ALERTA">
      <formula>NOT(ISERROR(SEARCH("ALERTA",AD5)))</formula>
    </cfRule>
    <cfRule type="containsText" dxfId="126" priority="200" stopIfTrue="1" operator="containsText" text="OK">
      <formula>NOT(ISERROR(SEARCH("OK",AD5)))</formula>
    </cfRule>
  </conditionalFormatting>
  <conditionalFormatting sqref="AP13 AP19:AP20 AP24 BG5:BG30 AG5:AG30">
    <cfRule type="containsText" dxfId="125" priority="196" stopIfTrue="1" operator="containsText" text="CUMPLIDA">
      <formula>NOT(ISERROR(SEARCH("CUMPLIDA",AG5)))</formula>
    </cfRule>
  </conditionalFormatting>
  <conditionalFormatting sqref="AP13 AP19:AP20 AP24 BG5:BG30 AG5:AG30">
    <cfRule type="containsText" dxfId="124" priority="195" stopIfTrue="1" operator="containsText" text="INCUMPLIDA">
      <formula>NOT(ISERROR(SEARCH("INCUMPLIDA",AG5)))</formula>
    </cfRule>
  </conditionalFormatting>
  <conditionalFormatting sqref="AP13 AP19:AP20 AP24 BG5:BG30 AG5:AG30">
    <cfRule type="containsText" dxfId="123" priority="194" stopIfTrue="1" operator="containsText" text="PENDIENTE">
      <formula>NOT(ISERROR(SEARCH("PENDIENTE",AG5)))</formula>
    </cfRule>
  </conditionalFormatting>
  <conditionalFormatting sqref="BI5:BJ30">
    <cfRule type="containsText" dxfId="122" priority="191" operator="containsText" text="cerrada">
      <formula>NOT(ISERROR(SEARCH("cerrada",BI5)))</formula>
    </cfRule>
    <cfRule type="containsText" dxfId="121" priority="192" operator="containsText" text="cerrado">
      <formula>NOT(ISERROR(SEARCH("cerrado",BI5)))</formula>
    </cfRule>
    <cfRule type="containsText" dxfId="120" priority="193" operator="containsText" text="Abierto">
      <formula>NOT(ISERROR(SEARCH("Abierto",BI5)))</formula>
    </cfRule>
  </conditionalFormatting>
  <conditionalFormatting sqref="AV19:AV20 AV24">
    <cfRule type="containsText" dxfId="119" priority="186" stopIfTrue="1" operator="containsText" text="EN TERMINO">
      <formula>NOT(ISERROR(SEARCH("EN TERMINO",AV19)))</formula>
    </cfRule>
    <cfRule type="containsText" priority="187" operator="containsText" text="AMARILLO">
      <formula>NOT(ISERROR(SEARCH("AMARILLO",AV19)))</formula>
    </cfRule>
    <cfRule type="containsText" dxfId="118" priority="188" stopIfTrue="1" operator="containsText" text="ALERTA">
      <formula>NOT(ISERROR(SEARCH("ALERTA",AV19)))</formula>
    </cfRule>
    <cfRule type="containsText" dxfId="117" priority="189" stopIfTrue="1" operator="containsText" text="OK">
      <formula>NOT(ISERROR(SEARCH("OK",AV19)))</formula>
    </cfRule>
  </conditionalFormatting>
  <conditionalFormatting sqref="AY19:AY20 AY24">
    <cfRule type="containsText" dxfId="116" priority="185" stopIfTrue="1" operator="containsText" text="CUMPLIDA">
      <formula>NOT(ISERROR(SEARCH("CUMPLIDA",AY19)))</formula>
    </cfRule>
  </conditionalFormatting>
  <conditionalFormatting sqref="AY19:AY20 AY24">
    <cfRule type="containsText" dxfId="115" priority="184" stopIfTrue="1" operator="containsText" text="INCUMPLIDA">
      <formula>NOT(ISERROR(SEARCH("INCUMPLIDA",AY19)))</formula>
    </cfRule>
  </conditionalFormatting>
  <conditionalFormatting sqref="AY19:AY20 AY24">
    <cfRule type="containsText" dxfId="114" priority="183" stopIfTrue="1" operator="containsText" text="PENDIENTE">
      <formula>NOT(ISERROR(SEARCH("PENDIENTE",AY19)))</formula>
    </cfRule>
  </conditionalFormatting>
  <conditionalFormatting sqref="AG5:AG17 AG19:AG22 AG24:AG28">
    <cfRule type="containsText" dxfId="113" priority="182" operator="containsText" text="PENDIENTE">
      <formula>NOT(ISERROR(SEARCH("PENDIENTE",AG5)))</formula>
    </cfRule>
  </conditionalFormatting>
  <conditionalFormatting sqref="AV19:AV20 AV24">
    <cfRule type="dataBar" priority="190">
      <dataBar>
        <cfvo type="min"/>
        <cfvo type="max"/>
        <color rgb="FF638EC6"/>
      </dataBar>
    </cfRule>
  </conditionalFormatting>
  <conditionalFormatting sqref="AG18">
    <cfRule type="containsText" dxfId="112" priority="181" operator="containsText" text="PENDIENTE">
      <formula>NOT(ISERROR(SEARCH("PENDIENTE",AG18)))</formula>
    </cfRule>
  </conditionalFormatting>
  <conditionalFormatting sqref="AG23">
    <cfRule type="containsText" dxfId="111" priority="180" operator="containsText" text="PENDIENTE">
      <formula>NOT(ISERROR(SEARCH("PENDIENTE",AG23)))</formula>
    </cfRule>
  </conditionalFormatting>
  <conditionalFormatting sqref="AG30">
    <cfRule type="containsText" dxfId="110" priority="179" operator="containsText" text="PENDIENTE">
      <formula>NOT(ISERROR(SEARCH("PENDIENTE",AG30)))</formula>
    </cfRule>
  </conditionalFormatting>
  <conditionalFormatting sqref="AM5:AM8">
    <cfRule type="containsText" dxfId="109" priority="175" stopIfTrue="1" operator="containsText" text="EN TERMINO">
      <formula>NOT(ISERROR(SEARCH("EN TERMINO",AM5)))</formula>
    </cfRule>
    <cfRule type="containsText" priority="176" operator="containsText" text="AMARILLO">
      <formula>NOT(ISERROR(SEARCH("AMARILLO",AM5)))</formula>
    </cfRule>
    <cfRule type="containsText" dxfId="108" priority="177" stopIfTrue="1" operator="containsText" text="ALERTA">
      <formula>NOT(ISERROR(SEARCH("ALERTA",AM5)))</formula>
    </cfRule>
    <cfRule type="containsText" dxfId="107" priority="178" stopIfTrue="1" operator="containsText" text="OK">
      <formula>NOT(ISERROR(SEARCH("OK",AM5)))</formula>
    </cfRule>
  </conditionalFormatting>
  <conditionalFormatting sqref="AP5:AP8">
    <cfRule type="containsText" dxfId="106" priority="174" stopIfTrue="1" operator="containsText" text="CUMPLIDA">
      <formula>NOT(ISERROR(SEARCH("CUMPLIDA",AP5)))</formula>
    </cfRule>
  </conditionalFormatting>
  <conditionalFormatting sqref="AP5:AP8">
    <cfRule type="containsText" dxfId="105" priority="173" stopIfTrue="1" operator="containsText" text="INCUMPLIDA">
      <formula>NOT(ISERROR(SEARCH("INCUMPLIDA",AP5)))</formula>
    </cfRule>
  </conditionalFormatting>
  <conditionalFormatting sqref="AP5:AP8">
    <cfRule type="containsText" dxfId="104" priority="172" stopIfTrue="1" operator="containsText" text="PENDIENTE">
      <formula>NOT(ISERROR(SEARCH("PENDIENTE",AP5)))</formula>
    </cfRule>
  </conditionalFormatting>
  <conditionalFormatting sqref="AP5:AP8">
    <cfRule type="containsText" dxfId="103" priority="170" operator="containsText" text="ATENCIÓN">
      <formula>NOT(ISERROR(SEARCH("ATENCIÓN",AP5)))</formula>
    </cfRule>
    <cfRule type="expression" priority="171" stopIfTrue="1">
      <formula>"ATENCIÓN"</formula>
    </cfRule>
  </conditionalFormatting>
  <conditionalFormatting sqref="AP5:AP8">
    <cfRule type="containsText" dxfId="102" priority="168" operator="containsText" text="ATENCIÓN">
      <formula>NOT(ISERROR(SEARCH("ATENCIÓN",AP5)))</formula>
    </cfRule>
    <cfRule type="expression" priority="169" stopIfTrue="1">
      <formula>"ATENCIÓN"</formula>
    </cfRule>
  </conditionalFormatting>
  <conditionalFormatting sqref="AM9:AM12">
    <cfRule type="containsText" dxfId="101" priority="153" stopIfTrue="1" operator="containsText" text="EN TERMINO">
      <formula>NOT(ISERROR(SEARCH("EN TERMINO",AM9)))</formula>
    </cfRule>
    <cfRule type="containsText" priority="154" operator="containsText" text="AMARILLO">
      <formula>NOT(ISERROR(SEARCH("AMARILLO",AM9)))</formula>
    </cfRule>
    <cfRule type="containsText" dxfId="100" priority="155" stopIfTrue="1" operator="containsText" text="ALERTA">
      <formula>NOT(ISERROR(SEARCH("ALERTA",AM9)))</formula>
    </cfRule>
    <cfRule type="containsText" dxfId="99" priority="156" stopIfTrue="1" operator="containsText" text="OK">
      <formula>NOT(ISERROR(SEARCH("OK",AM9)))</formula>
    </cfRule>
  </conditionalFormatting>
  <conditionalFormatting sqref="AP9:AP12">
    <cfRule type="containsText" dxfId="98" priority="152" stopIfTrue="1" operator="containsText" text="CUMPLIDA">
      <formula>NOT(ISERROR(SEARCH("CUMPLIDA",AP9)))</formula>
    </cfRule>
  </conditionalFormatting>
  <conditionalFormatting sqref="AP9:AP12">
    <cfRule type="containsText" dxfId="97" priority="151" stopIfTrue="1" operator="containsText" text="INCUMPLIDA">
      <formula>NOT(ISERROR(SEARCH("INCUMPLIDA",AP9)))</formula>
    </cfRule>
  </conditionalFormatting>
  <conditionalFormatting sqref="AP9:AP12">
    <cfRule type="containsText" dxfId="96" priority="150" stopIfTrue="1" operator="containsText" text="PENDIENTE">
      <formula>NOT(ISERROR(SEARCH("PENDIENTE",AP9)))</formula>
    </cfRule>
  </conditionalFormatting>
  <conditionalFormatting sqref="AP10">
    <cfRule type="containsText" dxfId="95" priority="148" operator="containsText" text="ATENCIÓN">
      <formula>NOT(ISERROR(SEARCH("ATENCIÓN",AP10)))</formula>
    </cfRule>
    <cfRule type="expression" priority="149" stopIfTrue="1">
      <formula>"ATENCIÓN"</formula>
    </cfRule>
  </conditionalFormatting>
  <conditionalFormatting sqref="AP11">
    <cfRule type="containsText" dxfId="94" priority="146" operator="containsText" text="ATENCIÓN">
      <formula>NOT(ISERROR(SEARCH("ATENCIÓN",AP11)))</formula>
    </cfRule>
    <cfRule type="expression" priority="147" stopIfTrue="1">
      <formula>"ATENCIÓN"</formula>
    </cfRule>
  </conditionalFormatting>
  <conditionalFormatting sqref="AP9:AP12">
    <cfRule type="containsText" dxfId="93" priority="144" operator="containsText" text="ATENCIÓN">
      <formula>NOT(ISERROR(SEARCH("ATENCIÓN",AP9)))</formula>
    </cfRule>
    <cfRule type="expression" priority="145" stopIfTrue="1">
      <formula>"ATENCIÓN"</formula>
    </cfRule>
  </conditionalFormatting>
  <conditionalFormatting sqref="AP9:AP12">
    <cfRule type="containsText" dxfId="92" priority="142" operator="containsText" text="ATENCIÓN">
      <formula>NOT(ISERROR(SEARCH("ATENCIÓN",AP9)))</formula>
    </cfRule>
    <cfRule type="expression" priority="143" stopIfTrue="1">
      <formula>"ATENCIÓN"</formula>
    </cfRule>
  </conditionalFormatting>
  <conditionalFormatting sqref="AM14:AM18">
    <cfRule type="containsText" dxfId="91" priority="138" stopIfTrue="1" operator="containsText" text="EN TERMINO">
      <formula>NOT(ISERROR(SEARCH("EN TERMINO",AM14)))</formula>
    </cfRule>
    <cfRule type="containsText" priority="139" operator="containsText" text="AMARILLO">
      <formula>NOT(ISERROR(SEARCH("AMARILLO",AM14)))</formula>
    </cfRule>
    <cfRule type="containsText" dxfId="90" priority="140" stopIfTrue="1" operator="containsText" text="ALERTA">
      <formula>NOT(ISERROR(SEARCH("ALERTA",AM14)))</formula>
    </cfRule>
    <cfRule type="containsText" dxfId="89" priority="141" stopIfTrue="1" operator="containsText" text="OK">
      <formula>NOT(ISERROR(SEARCH("OK",AM14)))</formula>
    </cfRule>
  </conditionalFormatting>
  <conditionalFormatting sqref="AP14:AP18">
    <cfRule type="containsText" dxfId="88" priority="137" stopIfTrue="1" operator="containsText" text="CUMPLIDA">
      <formula>NOT(ISERROR(SEARCH("CUMPLIDA",AP14)))</formula>
    </cfRule>
  </conditionalFormatting>
  <conditionalFormatting sqref="AP14:AP18">
    <cfRule type="containsText" dxfId="87" priority="136" stopIfTrue="1" operator="containsText" text="INCUMPLIDA">
      <formula>NOT(ISERROR(SEARCH("INCUMPLIDA",AP14)))</formula>
    </cfRule>
  </conditionalFormatting>
  <conditionalFormatting sqref="AP14:AP18">
    <cfRule type="containsText" dxfId="86" priority="135" stopIfTrue="1" operator="containsText" text="PENDIENTE">
      <formula>NOT(ISERROR(SEARCH("PENDIENTE",AP14)))</formula>
    </cfRule>
  </conditionalFormatting>
  <conditionalFormatting sqref="AP14">
    <cfRule type="containsText" dxfId="85" priority="133" operator="containsText" text="ATENCIÓN">
      <formula>NOT(ISERROR(SEARCH("ATENCIÓN",AP14)))</formula>
    </cfRule>
    <cfRule type="expression" priority="134" stopIfTrue="1">
      <formula>"ATENCIÓN"</formula>
    </cfRule>
  </conditionalFormatting>
  <conditionalFormatting sqref="AP14">
    <cfRule type="containsText" dxfId="84" priority="131" operator="containsText" text="ATENCIÓN">
      <formula>NOT(ISERROR(SEARCH("ATENCIÓN",AP14)))</formula>
    </cfRule>
    <cfRule type="expression" priority="132" stopIfTrue="1">
      <formula>"ATENCIÓN"</formula>
    </cfRule>
  </conditionalFormatting>
  <conditionalFormatting sqref="AP16">
    <cfRule type="containsText" dxfId="83" priority="129" operator="containsText" text="ATENCIÓN">
      <formula>NOT(ISERROR(SEARCH("ATENCIÓN",AP16)))</formula>
    </cfRule>
    <cfRule type="expression" priority="130" stopIfTrue="1">
      <formula>"ATENCIÓN"</formula>
    </cfRule>
  </conditionalFormatting>
  <conditionalFormatting sqref="AP16">
    <cfRule type="containsText" dxfId="82" priority="127" operator="containsText" text="ATENCIÓN">
      <formula>NOT(ISERROR(SEARCH("ATENCIÓN",AP16)))</formula>
    </cfRule>
    <cfRule type="expression" priority="128" stopIfTrue="1">
      <formula>"ATENCIÓN"</formula>
    </cfRule>
  </conditionalFormatting>
  <conditionalFormatting sqref="AP18">
    <cfRule type="containsText" dxfId="81" priority="125" operator="containsText" text="ATENCIÓN">
      <formula>NOT(ISERROR(SEARCH("ATENCIÓN",AP18)))</formula>
    </cfRule>
    <cfRule type="expression" priority="126" stopIfTrue="1">
      <formula>"ATENCIÓN"</formula>
    </cfRule>
  </conditionalFormatting>
  <conditionalFormatting sqref="AP18">
    <cfRule type="containsText" dxfId="80" priority="123" operator="containsText" text="ATENCIÓN">
      <formula>NOT(ISERROR(SEARCH("ATENCIÓN",AP18)))</formula>
    </cfRule>
    <cfRule type="expression" priority="124" stopIfTrue="1">
      <formula>"ATENCIÓN"</formula>
    </cfRule>
  </conditionalFormatting>
  <conditionalFormatting sqref="AP14:AP18">
    <cfRule type="containsText" dxfId="79" priority="121" operator="containsText" text="ATENCIÓN">
      <formula>NOT(ISERROR(SEARCH("ATENCIÓN",AP14)))</formula>
    </cfRule>
    <cfRule type="expression" priority="122" stopIfTrue="1">
      <formula>"ATENCIÓN"</formula>
    </cfRule>
  </conditionalFormatting>
  <conditionalFormatting sqref="AP14:AP18">
    <cfRule type="containsText" dxfId="78" priority="119" operator="containsText" text="ATENCIÓN">
      <formula>NOT(ISERROR(SEARCH("ATENCIÓN",AP14)))</formula>
    </cfRule>
    <cfRule type="expression" priority="120" stopIfTrue="1">
      <formula>"ATENCIÓN"</formula>
    </cfRule>
  </conditionalFormatting>
  <conditionalFormatting sqref="AM21:AM23">
    <cfRule type="containsText" dxfId="77" priority="115" stopIfTrue="1" operator="containsText" text="EN TERMINO">
      <formula>NOT(ISERROR(SEARCH("EN TERMINO",AM21)))</formula>
    </cfRule>
    <cfRule type="containsText" priority="116" operator="containsText" text="AMARILLO">
      <formula>NOT(ISERROR(SEARCH("AMARILLO",AM21)))</formula>
    </cfRule>
    <cfRule type="containsText" dxfId="76" priority="117" stopIfTrue="1" operator="containsText" text="ALERTA">
      <formula>NOT(ISERROR(SEARCH("ALERTA",AM21)))</formula>
    </cfRule>
    <cfRule type="containsText" dxfId="75" priority="118" stopIfTrue="1" operator="containsText" text="OK">
      <formula>NOT(ISERROR(SEARCH("OK",AM21)))</formula>
    </cfRule>
  </conditionalFormatting>
  <conditionalFormatting sqref="AP21:AP23">
    <cfRule type="containsText" dxfId="74" priority="114" stopIfTrue="1" operator="containsText" text="CUMPLIDA">
      <formula>NOT(ISERROR(SEARCH("CUMPLIDA",AP21)))</formula>
    </cfRule>
  </conditionalFormatting>
  <conditionalFormatting sqref="AP21:AP23">
    <cfRule type="containsText" dxfId="73" priority="113" stopIfTrue="1" operator="containsText" text="INCUMPLIDA">
      <formula>NOT(ISERROR(SEARCH("INCUMPLIDA",AP21)))</formula>
    </cfRule>
  </conditionalFormatting>
  <conditionalFormatting sqref="AP21:AP23">
    <cfRule type="containsText" dxfId="72" priority="112" stopIfTrue="1" operator="containsText" text="PENDIENTE">
      <formula>NOT(ISERROR(SEARCH("PENDIENTE",AP21)))</formula>
    </cfRule>
  </conditionalFormatting>
  <conditionalFormatting sqref="AP22:AP23">
    <cfRule type="containsText" dxfId="71" priority="110" operator="containsText" text="ATENCIÓN">
      <formula>NOT(ISERROR(SEARCH("ATENCIÓN",AP22)))</formula>
    </cfRule>
    <cfRule type="expression" priority="111" stopIfTrue="1">
      <formula>"ATENCIÓN"</formula>
    </cfRule>
  </conditionalFormatting>
  <conditionalFormatting sqref="AP22:AP23">
    <cfRule type="containsText" dxfId="70" priority="108" operator="containsText" text="ATENCIÓN">
      <formula>NOT(ISERROR(SEARCH("ATENCIÓN",AP22)))</formula>
    </cfRule>
    <cfRule type="expression" priority="109" stopIfTrue="1">
      <formula>"ATENCIÓN"</formula>
    </cfRule>
  </conditionalFormatting>
  <conditionalFormatting sqref="AP21:AP23">
    <cfRule type="containsText" dxfId="69" priority="106" operator="containsText" text="ATENCIÓN">
      <formula>NOT(ISERROR(SEARCH("ATENCIÓN",AP21)))</formula>
    </cfRule>
    <cfRule type="expression" priority="107" stopIfTrue="1">
      <formula>"ATENCIÓN"</formula>
    </cfRule>
  </conditionalFormatting>
  <conditionalFormatting sqref="AP21:AP23">
    <cfRule type="containsText" dxfId="68" priority="104" operator="containsText" text="ATENCIÓN">
      <formula>NOT(ISERROR(SEARCH("ATENCIÓN",AP21)))</formula>
    </cfRule>
    <cfRule type="expression" priority="105" stopIfTrue="1">
      <formula>"ATENCIÓN"</formula>
    </cfRule>
  </conditionalFormatting>
  <conditionalFormatting sqref="AM25:AM30">
    <cfRule type="containsText" dxfId="67" priority="100" stopIfTrue="1" operator="containsText" text="EN TERMINO">
      <formula>NOT(ISERROR(SEARCH("EN TERMINO",AM25)))</formula>
    </cfRule>
    <cfRule type="containsText" priority="101" operator="containsText" text="AMARILLO">
      <formula>NOT(ISERROR(SEARCH("AMARILLO",AM25)))</formula>
    </cfRule>
    <cfRule type="containsText" dxfId="66" priority="102" stopIfTrue="1" operator="containsText" text="ALERTA">
      <formula>NOT(ISERROR(SEARCH("ALERTA",AM25)))</formula>
    </cfRule>
    <cfRule type="containsText" dxfId="65" priority="103" stopIfTrue="1" operator="containsText" text="OK">
      <formula>NOT(ISERROR(SEARCH("OK",AM25)))</formula>
    </cfRule>
  </conditionalFormatting>
  <conditionalFormatting sqref="AP25:AP30">
    <cfRule type="containsText" dxfId="64" priority="99" stopIfTrue="1" operator="containsText" text="CUMPLIDA">
      <formula>NOT(ISERROR(SEARCH("CUMPLIDA",AP25)))</formula>
    </cfRule>
  </conditionalFormatting>
  <conditionalFormatting sqref="AP25:AP30">
    <cfRule type="containsText" dxfId="63" priority="98" stopIfTrue="1" operator="containsText" text="INCUMPLIDA">
      <formula>NOT(ISERROR(SEARCH("INCUMPLIDA",AP25)))</formula>
    </cfRule>
  </conditionalFormatting>
  <conditionalFormatting sqref="AP25:AP30">
    <cfRule type="containsText" dxfId="62" priority="97" stopIfTrue="1" operator="containsText" text="PENDIENTE">
      <formula>NOT(ISERROR(SEARCH("PENDIENTE",AP25)))</formula>
    </cfRule>
  </conditionalFormatting>
  <conditionalFormatting sqref="AP25:AP30">
    <cfRule type="containsText" dxfId="61" priority="95" operator="containsText" text="ATENCIÓN">
      <formula>NOT(ISERROR(SEARCH("ATENCIÓN",AP25)))</formula>
    </cfRule>
    <cfRule type="expression" priority="96" stopIfTrue="1">
      <formula>"ATENCIÓN"</formula>
    </cfRule>
  </conditionalFormatting>
  <conditionalFormatting sqref="AP25:AP30">
    <cfRule type="containsText" dxfId="60" priority="93" operator="containsText" text="ATENCIÓN">
      <formula>NOT(ISERROR(SEARCH("ATENCIÓN",AP25)))</formula>
    </cfRule>
    <cfRule type="expression" priority="94" stopIfTrue="1">
      <formula>"ATENCIÓN"</formula>
    </cfRule>
  </conditionalFormatting>
  <conditionalFormatting sqref="BE5:BE30">
    <cfRule type="dataBar" priority="754">
      <dataBar>
        <cfvo type="min"/>
        <cfvo type="max"/>
        <color rgb="FF638EC6"/>
      </dataBar>
    </cfRule>
  </conditionalFormatting>
  <conditionalFormatting sqref="AV5:AV8">
    <cfRule type="containsText" dxfId="59" priority="88" stopIfTrue="1" operator="containsText" text="EN TERMINO">
      <formula>NOT(ISERROR(SEARCH("EN TERMINO",AV5)))</formula>
    </cfRule>
    <cfRule type="containsText" priority="89" operator="containsText" text="AMARILLO">
      <formula>NOT(ISERROR(SEARCH("AMARILLO",AV5)))</formula>
    </cfRule>
    <cfRule type="containsText" dxfId="58" priority="90" stopIfTrue="1" operator="containsText" text="ALERTA">
      <formula>NOT(ISERROR(SEARCH("ALERTA",AV5)))</formula>
    </cfRule>
    <cfRule type="containsText" dxfId="57" priority="91" stopIfTrue="1" operator="containsText" text="OK">
      <formula>NOT(ISERROR(SEARCH("OK",AV5)))</formula>
    </cfRule>
  </conditionalFormatting>
  <conditionalFormatting sqref="AY5:AY8">
    <cfRule type="containsText" dxfId="56" priority="87" stopIfTrue="1" operator="containsText" text="CUMPLIDA">
      <formula>NOT(ISERROR(SEARCH("CUMPLIDA",AY5)))</formula>
    </cfRule>
  </conditionalFormatting>
  <conditionalFormatting sqref="AY5:AY8">
    <cfRule type="containsText" dxfId="55" priority="86" stopIfTrue="1" operator="containsText" text="INCUMPLIDA">
      <formula>NOT(ISERROR(SEARCH("INCUMPLIDA",AY5)))</formula>
    </cfRule>
  </conditionalFormatting>
  <conditionalFormatting sqref="AY5:AY8">
    <cfRule type="containsText" dxfId="54" priority="85" stopIfTrue="1" operator="containsText" text="PENDIENTE">
      <formula>NOT(ISERROR(SEARCH("PENDIENTE",AY5)))</formula>
    </cfRule>
  </conditionalFormatting>
  <conditionalFormatting sqref="AV5:AV8">
    <cfRule type="dataBar" priority="92">
      <dataBar>
        <cfvo type="min"/>
        <cfvo type="max"/>
        <color rgb="FF638EC6"/>
      </dataBar>
    </cfRule>
  </conditionalFormatting>
  <conditionalFormatting sqref="AY5:AY8">
    <cfRule type="containsText" dxfId="53" priority="83" operator="containsText" text="ATENCIÓN">
      <formula>NOT(ISERROR(SEARCH("ATENCIÓN",AY5)))</formula>
    </cfRule>
    <cfRule type="expression" priority="84" stopIfTrue="1">
      <formula>"ATENCIÓN"</formula>
    </cfRule>
  </conditionalFormatting>
  <conditionalFormatting sqref="AY5:AY8">
    <cfRule type="containsText" dxfId="52" priority="81" operator="containsText" text="ATENCIÓN">
      <formula>NOT(ISERROR(SEARCH("ATENCIÓN",AY5)))</formula>
    </cfRule>
    <cfRule type="expression" priority="82" stopIfTrue="1">
      <formula>"ATENCIÓN"</formula>
    </cfRule>
  </conditionalFormatting>
  <conditionalFormatting sqref="AY9:AY12">
    <cfRule type="containsText" dxfId="51" priority="80" stopIfTrue="1" operator="containsText" text="CUMPLIDA">
      <formula>NOT(ISERROR(SEARCH("CUMPLIDA",AY9)))</formula>
    </cfRule>
  </conditionalFormatting>
  <conditionalFormatting sqref="AY9:AY12">
    <cfRule type="containsText" dxfId="50" priority="79" stopIfTrue="1" operator="containsText" text="INCUMPLIDA">
      <formula>NOT(ISERROR(SEARCH("INCUMPLIDA",AY9)))</formula>
    </cfRule>
  </conditionalFormatting>
  <conditionalFormatting sqref="AY9:AY12">
    <cfRule type="containsText" dxfId="49" priority="78" stopIfTrue="1" operator="containsText" text="PENDIENTE">
      <formula>NOT(ISERROR(SEARCH("PENDIENTE",AY9)))</formula>
    </cfRule>
  </conditionalFormatting>
  <conditionalFormatting sqref="AV9">
    <cfRule type="containsText" dxfId="48" priority="73" stopIfTrue="1" operator="containsText" text="EN TERMINO">
      <formula>NOT(ISERROR(SEARCH("EN TERMINO",AV9)))</formula>
    </cfRule>
    <cfRule type="containsText" priority="74" operator="containsText" text="AMARILLO">
      <formula>NOT(ISERROR(SEARCH("AMARILLO",AV9)))</formula>
    </cfRule>
    <cfRule type="containsText" dxfId="47" priority="75" stopIfTrue="1" operator="containsText" text="ALERTA">
      <formula>NOT(ISERROR(SEARCH("ALERTA",AV9)))</formula>
    </cfRule>
    <cfRule type="containsText" dxfId="46" priority="76" stopIfTrue="1" operator="containsText" text="OK">
      <formula>NOT(ISERROR(SEARCH("OK",AV9)))</formula>
    </cfRule>
  </conditionalFormatting>
  <conditionalFormatting sqref="AV9">
    <cfRule type="dataBar" priority="77">
      <dataBar>
        <cfvo type="min"/>
        <cfvo type="max"/>
        <color rgb="FF638EC6"/>
      </dataBar>
    </cfRule>
  </conditionalFormatting>
  <conditionalFormatting sqref="AV10">
    <cfRule type="containsText" dxfId="45" priority="68" stopIfTrue="1" operator="containsText" text="EN TERMINO">
      <formula>NOT(ISERROR(SEARCH("EN TERMINO",AV10)))</formula>
    </cfRule>
    <cfRule type="containsText" priority="69" operator="containsText" text="AMARILLO">
      <formula>NOT(ISERROR(SEARCH("AMARILLO",AV10)))</formula>
    </cfRule>
    <cfRule type="containsText" dxfId="44" priority="70" stopIfTrue="1" operator="containsText" text="ALERTA">
      <formula>NOT(ISERROR(SEARCH("ALERTA",AV10)))</formula>
    </cfRule>
    <cfRule type="containsText" dxfId="43" priority="71" stopIfTrue="1" operator="containsText" text="OK">
      <formula>NOT(ISERROR(SEARCH("OK",AV10)))</formula>
    </cfRule>
  </conditionalFormatting>
  <conditionalFormatting sqref="AV10">
    <cfRule type="dataBar" priority="72">
      <dataBar>
        <cfvo type="min"/>
        <cfvo type="max"/>
        <color rgb="FF638EC6"/>
      </dataBar>
    </cfRule>
  </conditionalFormatting>
  <conditionalFormatting sqref="AY10">
    <cfRule type="containsText" dxfId="42" priority="67" operator="containsText" text="ATENCIÓN">
      <formula>NOT(ISERROR(SEARCH("ATENCIÓN",AY10)))</formula>
    </cfRule>
  </conditionalFormatting>
  <conditionalFormatting sqref="AV11">
    <cfRule type="containsText" dxfId="41" priority="62" stopIfTrue="1" operator="containsText" text="EN TERMINO">
      <formula>NOT(ISERROR(SEARCH("EN TERMINO",AV11)))</formula>
    </cfRule>
    <cfRule type="containsText" priority="63" operator="containsText" text="AMARILLO">
      <formula>NOT(ISERROR(SEARCH("AMARILLO",AV11)))</formula>
    </cfRule>
    <cfRule type="containsText" dxfId="40" priority="64" stopIfTrue="1" operator="containsText" text="ALERTA">
      <formula>NOT(ISERROR(SEARCH("ALERTA",AV11)))</formula>
    </cfRule>
    <cfRule type="containsText" dxfId="39" priority="65" stopIfTrue="1" operator="containsText" text="OK">
      <formula>NOT(ISERROR(SEARCH("OK",AV11)))</formula>
    </cfRule>
  </conditionalFormatting>
  <conditionalFormatting sqref="AV11">
    <cfRule type="dataBar" priority="66">
      <dataBar>
        <cfvo type="min"/>
        <cfvo type="max"/>
        <color rgb="FF638EC6"/>
      </dataBar>
    </cfRule>
  </conditionalFormatting>
  <conditionalFormatting sqref="AV12">
    <cfRule type="containsText" dxfId="38" priority="57" stopIfTrue="1" operator="containsText" text="EN TERMINO">
      <formula>NOT(ISERROR(SEARCH("EN TERMINO",AV12)))</formula>
    </cfRule>
    <cfRule type="containsText" priority="58" operator="containsText" text="AMARILLO">
      <formula>NOT(ISERROR(SEARCH("AMARILLO",AV12)))</formula>
    </cfRule>
    <cfRule type="containsText" dxfId="37" priority="59" stopIfTrue="1" operator="containsText" text="ALERTA">
      <formula>NOT(ISERROR(SEARCH("ALERTA",AV12)))</formula>
    </cfRule>
    <cfRule type="containsText" dxfId="36" priority="60" stopIfTrue="1" operator="containsText" text="OK">
      <formula>NOT(ISERROR(SEARCH("OK",AV12)))</formula>
    </cfRule>
  </conditionalFormatting>
  <conditionalFormatting sqref="AV12">
    <cfRule type="dataBar" priority="61">
      <dataBar>
        <cfvo type="min"/>
        <cfvo type="max"/>
        <color rgb="FF638EC6"/>
      </dataBar>
    </cfRule>
  </conditionalFormatting>
  <conditionalFormatting sqref="AV14">
    <cfRule type="containsText" dxfId="35" priority="52" stopIfTrue="1" operator="containsText" text="EN TERMINO">
      <formula>NOT(ISERROR(SEARCH("EN TERMINO",AV14)))</formula>
    </cfRule>
    <cfRule type="containsText" priority="53" operator="containsText" text="AMARILLO">
      <formula>NOT(ISERROR(SEARCH("AMARILLO",AV14)))</formula>
    </cfRule>
    <cfRule type="containsText" dxfId="34" priority="54" stopIfTrue="1" operator="containsText" text="ALERTA">
      <formula>NOT(ISERROR(SEARCH("ALERTA",AV14)))</formula>
    </cfRule>
    <cfRule type="containsText" dxfId="33" priority="55" stopIfTrue="1" operator="containsText" text="OK">
      <formula>NOT(ISERROR(SEARCH("OK",AV14)))</formula>
    </cfRule>
  </conditionalFormatting>
  <conditionalFormatting sqref="AY14:AY18">
    <cfRule type="containsText" dxfId="32" priority="51" stopIfTrue="1" operator="containsText" text="CUMPLIDA">
      <formula>NOT(ISERROR(SEARCH("CUMPLIDA",AY14)))</formula>
    </cfRule>
  </conditionalFormatting>
  <conditionalFormatting sqref="AY14:AY18">
    <cfRule type="containsText" dxfId="31" priority="50" stopIfTrue="1" operator="containsText" text="INCUMPLIDA">
      <formula>NOT(ISERROR(SEARCH("INCUMPLIDA",AY14)))</formula>
    </cfRule>
  </conditionalFormatting>
  <conditionalFormatting sqref="AY14:AY18">
    <cfRule type="containsText" dxfId="30" priority="49" stopIfTrue="1" operator="containsText" text="PENDIENTE">
      <formula>NOT(ISERROR(SEARCH("PENDIENTE",AY14)))</formula>
    </cfRule>
  </conditionalFormatting>
  <conditionalFormatting sqref="AV14">
    <cfRule type="dataBar" priority="56">
      <dataBar>
        <cfvo type="min"/>
        <cfvo type="max"/>
        <color rgb="FF638EC6"/>
      </dataBar>
    </cfRule>
  </conditionalFormatting>
  <conditionalFormatting sqref="AV15">
    <cfRule type="containsText" dxfId="29" priority="44" stopIfTrue="1" operator="containsText" text="EN TERMINO">
      <formula>NOT(ISERROR(SEARCH("EN TERMINO",AV15)))</formula>
    </cfRule>
    <cfRule type="containsText" priority="45" operator="containsText" text="AMARILLO">
      <formula>NOT(ISERROR(SEARCH("AMARILLO",AV15)))</formula>
    </cfRule>
    <cfRule type="containsText" dxfId="28" priority="46" stopIfTrue="1" operator="containsText" text="ALERTA">
      <formula>NOT(ISERROR(SEARCH("ALERTA",AV15)))</formula>
    </cfRule>
    <cfRule type="containsText" dxfId="27" priority="47" stopIfTrue="1" operator="containsText" text="OK">
      <formula>NOT(ISERROR(SEARCH("OK",AV15)))</formula>
    </cfRule>
  </conditionalFormatting>
  <conditionalFormatting sqref="AV15">
    <cfRule type="dataBar" priority="48">
      <dataBar>
        <cfvo type="min"/>
        <cfvo type="max"/>
        <color rgb="FF638EC6"/>
      </dataBar>
    </cfRule>
  </conditionalFormatting>
  <conditionalFormatting sqref="AV16:AV18">
    <cfRule type="containsText" dxfId="26" priority="39" stopIfTrue="1" operator="containsText" text="EN TERMINO">
      <formula>NOT(ISERROR(SEARCH("EN TERMINO",AV16)))</formula>
    </cfRule>
    <cfRule type="containsText" priority="40" operator="containsText" text="AMARILLO">
      <formula>NOT(ISERROR(SEARCH("AMARILLO",AV16)))</formula>
    </cfRule>
    <cfRule type="containsText" dxfId="25" priority="41" stopIfTrue="1" operator="containsText" text="ALERTA">
      <formula>NOT(ISERROR(SEARCH("ALERTA",AV16)))</formula>
    </cfRule>
    <cfRule type="containsText" dxfId="24" priority="42" stopIfTrue="1" operator="containsText" text="OK">
      <formula>NOT(ISERROR(SEARCH("OK",AV16)))</formula>
    </cfRule>
  </conditionalFormatting>
  <conditionalFormatting sqref="AV16:AV18">
    <cfRule type="dataBar" priority="43">
      <dataBar>
        <cfvo type="min"/>
        <cfvo type="max"/>
        <color rgb="FF638EC6"/>
      </dataBar>
    </cfRule>
  </conditionalFormatting>
  <conditionalFormatting sqref="AV21:AV23">
    <cfRule type="containsText" dxfId="23" priority="34" stopIfTrue="1" operator="containsText" text="EN TERMINO">
      <formula>NOT(ISERROR(SEARCH("EN TERMINO",AV21)))</formula>
    </cfRule>
    <cfRule type="containsText" priority="35" operator="containsText" text="AMARILLO">
      <formula>NOT(ISERROR(SEARCH("AMARILLO",AV21)))</formula>
    </cfRule>
    <cfRule type="containsText" dxfId="22" priority="36" stopIfTrue="1" operator="containsText" text="ALERTA">
      <formula>NOT(ISERROR(SEARCH("ALERTA",AV21)))</formula>
    </cfRule>
    <cfRule type="containsText" dxfId="21" priority="37" stopIfTrue="1" operator="containsText" text="OK">
      <formula>NOT(ISERROR(SEARCH("OK",AV21)))</formula>
    </cfRule>
  </conditionalFormatting>
  <conditionalFormatting sqref="AY21:AY23">
    <cfRule type="containsText" dxfId="20" priority="33" stopIfTrue="1" operator="containsText" text="CUMPLIDA">
      <formula>NOT(ISERROR(SEARCH("CUMPLIDA",AY21)))</formula>
    </cfRule>
  </conditionalFormatting>
  <conditionalFormatting sqref="AY21:AY23">
    <cfRule type="containsText" dxfId="19" priority="32" stopIfTrue="1" operator="containsText" text="INCUMPLIDA">
      <formula>NOT(ISERROR(SEARCH("INCUMPLIDA",AY21)))</formula>
    </cfRule>
  </conditionalFormatting>
  <conditionalFormatting sqref="AY21:AY23">
    <cfRule type="containsText" dxfId="18" priority="31" stopIfTrue="1" operator="containsText" text="PENDIENTE">
      <formula>NOT(ISERROR(SEARCH("PENDIENTE",AY21)))</formula>
    </cfRule>
  </conditionalFormatting>
  <conditionalFormatting sqref="AV21:AV23">
    <cfRule type="dataBar" priority="38">
      <dataBar>
        <cfvo type="min"/>
        <cfvo type="max"/>
        <color rgb="FF638EC6"/>
      </dataBar>
    </cfRule>
  </conditionalFormatting>
  <conditionalFormatting sqref="AV25 AV27 AV29">
    <cfRule type="containsText" dxfId="17" priority="26" stopIfTrue="1" operator="containsText" text="EN TERMINO">
      <formula>NOT(ISERROR(SEARCH("EN TERMINO",AV25)))</formula>
    </cfRule>
    <cfRule type="containsText" priority="27" operator="containsText" text="AMARILLO">
      <formula>NOT(ISERROR(SEARCH("AMARILLO",AV25)))</formula>
    </cfRule>
    <cfRule type="containsText" dxfId="16" priority="28" stopIfTrue="1" operator="containsText" text="ALERTA">
      <formula>NOT(ISERROR(SEARCH("ALERTA",AV25)))</formula>
    </cfRule>
    <cfRule type="containsText" dxfId="15" priority="29" stopIfTrue="1" operator="containsText" text="OK">
      <formula>NOT(ISERROR(SEARCH("OK",AV25)))</formula>
    </cfRule>
  </conditionalFormatting>
  <conditionalFormatting sqref="AY25:AY29">
    <cfRule type="containsText" dxfId="14" priority="25" stopIfTrue="1" operator="containsText" text="CUMPLIDA">
      <formula>NOT(ISERROR(SEARCH("CUMPLIDA",AY25)))</formula>
    </cfRule>
  </conditionalFormatting>
  <conditionalFormatting sqref="AY25:AY29">
    <cfRule type="containsText" dxfId="13" priority="24" stopIfTrue="1" operator="containsText" text="INCUMPLIDA">
      <formula>NOT(ISERROR(SEARCH("INCUMPLIDA",AY25)))</formula>
    </cfRule>
  </conditionalFormatting>
  <conditionalFormatting sqref="AY25:AY29">
    <cfRule type="containsText" dxfId="12" priority="23" stopIfTrue="1" operator="containsText" text="PENDIENTE">
      <formula>NOT(ISERROR(SEARCH("PENDIENTE",AY25)))</formula>
    </cfRule>
  </conditionalFormatting>
  <conditionalFormatting sqref="AV25 AV27 AV29">
    <cfRule type="dataBar" priority="30">
      <dataBar>
        <cfvo type="min"/>
        <cfvo type="max"/>
        <color rgb="FF638EC6"/>
      </dataBar>
    </cfRule>
  </conditionalFormatting>
  <conditionalFormatting sqref="AV26">
    <cfRule type="containsText" dxfId="11" priority="18" stopIfTrue="1" operator="containsText" text="EN TERMINO">
      <formula>NOT(ISERROR(SEARCH("EN TERMINO",AV26)))</formula>
    </cfRule>
    <cfRule type="containsText" priority="19" operator="containsText" text="AMARILLO">
      <formula>NOT(ISERROR(SEARCH("AMARILLO",AV26)))</formula>
    </cfRule>
    <cfRule type="containsText" dxfId="10" priority="20" stopIfTrue="1" operator="containsText" text="ALERTA">
      <formula>NOT(ISERROR(SEARCH("ALERTA",AV26)))</formula>
    </cfRule>
    <cfRule type="containsText" dxfId="9" priority="21" stopIfTrue="1" operator="containsText" text="OK">
      <formula>NOT(ISERROR(SEARCH("OK",AV26)))</formula>
    </cfRule>
  </conditionalFormatting>
  <conditionalFormatting sqref="AV26">
    <cfRule type="dataBar" priority="22">
      <dataBar>
        <cfvo type="min"/>
        <cfvo type="max"/>
        <color rgb="FF638EC6"/>
      </dataBar>
    </cfRule>
  </conditionalFormatting>
  <conditionalFormatting sqref="AY27">
    <cfRule type="containsText" dxfId="8" priority="16" operator="containsText" text="ATENCIÓN">
      <formula>NOT(ISERROR(SEARCH("ATENCIÓN",AY27)))</formula>
    </cfRule>
    <cfRule type="expression" priority="17" stopIfTrue="1">
      <formula>"ATENCIÓN"</formula>
    </cfRule>
  </conditionalFormatting>
  <conditionalFormatting sqref="AY27">
    <cfRule type="containsText" dxfId="7" priority="14" operator="containsText" text="ATENCIÓN">
      <formula>NOT(ISERROR(SEARCH("ATENCIÓN",AY27)))</formula>
    </cfRule>
    <cfRule type="expression" priority="15" stopIfTrue="1">
      <formula>"ATENCIÓN"</formula>
    </cfRule>
  </conditionalFormatting>
  <conditionalFormatting sqref="AV28">
    <cfRule type="containsText" dxfId="6" priority="9" stopIfTrue="1" operator="containsText" text="EN TERMINO">
      <formula>NOT(ISERROR(SEARCH("EN TERMINO",AV28)))</formula>
    </cfRule>
    <cfRule type="containsText" priority="10" operator="containsText" text="AMARILLO">
      <formula>NOT(ISERROR(SEARCH("AMARILLO",AV28)))</formula>
    </cfRule>
    <cfRule type="containsText" dxfId="5" priority="11" stopIfTrue="1" operator="containsText" text="ALERTA">
      <formula>NOT(ISERROR(SEARCH("ALERTA",AV28)))</formula>
    </cfRule>
    <cfRule type="containsText" dxfId="4" priority="12" stopIfTrue="1" operator="containsText" text="OK">
      <formula>NOT(ISERROR(SEARCH("OK",AV28)))</formula>
    </cfRule>
  </conditionalFormatting>
  <conditionalFormatting sqref="AV28">
    <cfRule type="dataBar" priority="13">
      <dataBar>
        <cfvo type="min"/>
        <cfvo type="max"/>
        <color rgb="FF638EC6"/>
      </dataBar>
    </cfRule>
  </conditionalFormatting>
  <conditionalFormatting sqref="AY28">
    <cfRule type="containsText" dxfId="3" priority="7" operator="containsText" text="ATENCIÓN">
      <formula>NOT(ISERROR(SEARCH("ATENCIÓN",AY28)))</formula>
    </cfRule>
    <cfRule type="expression" priority="8" stopIfTrue="1">
      <formula>"ATENCIÓN"</formula>
    </cfRule>
  </conditionalFormatting>
  <conditionalFormatting sqref="AY28">
    <cfRule type="containsText" dxfId="2" priority="5" operator="containsText" text="ATENCIÓN">
      <formula>NOT(ISERROR(SEARCH("ATENCIÓN",AY28)))</formula>
    </cfRule>
    <cfRule type="expression" priority="6" stopIfTrue="1">
      <formula>"ATENCIÓN"</formula>
    </cfRule>
  </conditionalFormatting>
  <conditionalFormatting sqref="AY29">
    <cfRule type="containsText" dxfId="1" priority="3" operator="containsText" text="ATENCIÓN">
      <formula>NOT(ISERROR(SEARCH("ATENCIÓN",AY29)))</formula>
    </cfRule>
    <cfRule type="expression" priority="4" stopIfTrue="1">
      <formula>"ATENCIÓN"</formula>
    </cfRule>
  </conditionalFormatting>
  <conditionalFormatting sqref="AY29">
    <cfRule type="containsText" dxfId="0" priority="1" operator="containsText" text="ATENCIÓN">
      <formula>NOT(ISERROR(SEARCH("ATENCIÓN",AY29)))</formula>
    </cfRule>
    <cfRule type="expression" priority="2" stopIfTrue="1">
      <formula>"ATENCIÓN"</formula>
    </cfRule>
  </conditionalFormatting>
  <dataValidations count="10">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J6" xr:uid="{35D75561-4E03-4380-9B53-23442A527493}">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7:J8 J5" xr:uid="{577550D6-93BE-4CB4-B825-399EF6DE963F}">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5:K8 S5:S8" xr:uid="{DAEB20D0-CD6C-4F89-8F8A-EF4E38FA6622}">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5:L8" xr:uid="{99F87EDB-4E37-4791-A5AC-0DBBD8DADF0A}">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5:I8" xr:uid="{BC710DA5-628B-41A1-85CA-B33A66019BCB}">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M30" xr:uid="{B5947800-9244-486D-B105-B1E87B7BA3C5}">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W8 X5 V6:V7" xr:uid="{E6B0A380-8152-4E38-A5C5-B79BE6B0CECA}">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 V8" xr:uid="{CED08545-2852-4672-A04F-4210B67EB74B}">
      <formula1>1900/1/1</formula1>
      <formula2>3000/1/1</formula2>
    </dataValidation>
    <dataValidation type="list" allowBlank="1" showInputMessage="1" showErrorMessage="1" sqref="N5:N30" xr:uid="{B8FF3026-B58D-4FAE-AB8E-A170CAB75C58}">
      <formula1>"Correctiva, Preventiva, Acción de mejora"</formula1>
    </dataValidation>
    <dataValidation type="list" allowBlank="1" showInputMessage="1" showErrorMessage="1" sqref="P5:P30" xr:uid="{96F84178-39D5-4B70-B030-1551A073807B}">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hyperlinks>
    <hyperlink ref="AR21" r:id="rId1" display="https://www.loteriadebogota.com/plan-institucional-de-archivos/" xr:uid="{F58614C3-D73B-4300-BEA2-1B71D375168B}"/>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CE0AF-E83A-4B51-AE50-9A4E0FCF1D3E}">
  <dimension ref="B1:O20"/>
  <sheetViews>
    <sheetView zoomScale="90" zoomScaleNormal="90" workbookViewId="0">
      <pane ySplit="6" topLeftCell="A7" activePane="bottomLeft" state="frozen"/>
      <selection pane="bottomLeft" activeCell="E12" sqref="E12"/>
    </sheetView>
  </sheetViews>
  <sheetFormatPr defaultColWidth="11.42578125" defaultRowHeight="12"/>
  <cols>
    <col min="1" max="1" width="3.85546875" style="76" customWidth="1"/>
    <col min="2" max="2" width="17.28515625" style="76" customWidth="1"/>
    <col min="3" max="3" width="52.7109375" style="76" customWidth="1"/>
    <col min="4" max="4" width="12.85546875" style="76" customWidth="1"/>
    <col min="5" max="6" width="10.85546875" style="76" customWidth="1"/>
    <col min="7" max="7" width="11.7109375" style="76" customWidth="1"/>
    <col min="8" max="8" width="12.85546875" style="76" customWidth="1"/>
    <col min="9" max="9" width="10.85546875" style="76" customWidth="1"/>
    <col min="10" max="10" width="14.140625" style="76" customWidth="1"/>
    <col min="11" max="11" width="14.7109375" style="76" customWidth="1"/>
    <col min="12" max="13" width="10.5703125" style="76" customWidth="1"/>
    <col min="14" max="14" width="11.5703125" style="76" customWidth="1"/>
    <col min="15" max="16" width="11.42578125" style="76"/>
    <col min="17" max="17" width="18.140625" style="76" customWidth="1"/>
    <col min="18" max="18" width="43.5703125" style="76" customWidth="1"/>
    <col min="19" max="20" width="11.42578125" style="76"/>
    <col min="21" max="21" width="12.28515625" style="76" customWidth="1"/>
    <col min="22" max="22" width="13.42578125" style="76" customWidth="1"/>
    <col min="23" max="16384" width="11.42578125" style="76"/>
  </cols>
  <sheetData>
    <row r="1" spans="2:15" ht="14.25" customHeight="1"/>
    <row r="3" spans="2:15">
      <c r="B3" s="68"/>
      <c r="C3" s="68"/>
      <c r="D3" s="69"/>
      <c r="E3" s="69"/>
      <c r="F3" s="120" t="s">
        <v>265</v>
      </c>
      <c r="G3" s="120"/>
      <c r="H3" s="120"/>
      <c r="I3" s="120"/>
      <c r="J3" s="120"/>
      <c r="K3" s="120"/>
      <c r="L3" s="120"/>
      <c r="M3" s="120"/>
      <c r="N3" s="120"/>
      <c r="O3" s="120"/>
    </row>
    <row r="4" spans="2:15">
      <c r="B4" s="68"/>
      <c r="C4" s="68"/>
      <c r="D4" s="69"/>
      <c r="E4" s="69"/>
      <c r="F4" s="121" t="s">
        <v>266</v>
      </c>
      <c r="G4" s="121"/>
      <c r="H4" s="121"/>
      <c r="I4" s="121"/>
      <c r="J4" s="122" t="s">
        <v>266</v>
      </c>
      <c r="K4" s="122"/>
      <c r="L4" s="122"/>
      <c r="M4" s="122"/>
      <c r="N4" s="122"/>
      <c r="O4" s="122"/>
    </row>
    <row r="5" spans="2:15" ht="40.5" customHeight="1">
      <c r="B5" s="114" t="s">
        <v>267</v>
      </c>
      <c r="C5" s="114" t="s">
        <v>268</v>
      </c>
      <c r="D5" s="114" t="s">
        <v>269</v>
      </c>
      <c r="E5" s="116" t="s">
        <v>269</v>
      </c>
      <c r="F5" s="121" t="s">
        <v>270</v>
      </c>
      <c r="G5" s="121" t="s">
        <v>271</v>
      </c>
      <c r="H5" s="121" t="s">
        <v>272</v>
      </c>
      <c r="I5" s="121" t="s">
        <v>273</v>
      </c>
      <c r="J5" s="122" t="s">
        <v>274</v>
      </c>
      <c r="K5" s="122" t="s">
        <v>275</v>
      </c>
      <c r="L5" s="122" t="s">
        <v>276</v>
      </c>
      <c r="M5" s="122"/>
      <c r="N5" s="122" t="s">
        <v>277</v>
      </c>
      <c r="O5" s="122" t="s">
        <v>278</v>
      </c>
    </row>
    <row r="6" spans="2:15" ht="24.75" customHeight="1">
      <c r="B6" s="115"/>
      <c r="C6" s="115"/>
      <c r="D6" s="115"/>
      <c r="E6" s="117"/>
      <c r="F6" s="121"/>
      <c r="G6" s="121"/>
      <c r="H6" s="121"/>
      <c r="I6" s="121"/>
      <c r="J6" s="122"/>
      <c r="K6" s="122"/>
      <c r="L6" s="70" t="s">
        <v>279</v>
      </c>
      <c r="M6" s="70" t="s">
        <v>280</v>
      </c>
      <c r="N6" s="122"/>
      <c r="O6" s="122"/>
    </row>
    <row r="7" spans="2:15" ht="30" customHeight="1">
      <c r="B7" s="118" t="s">
        <v>281</v>
      </c>
      <c r="C7" s="72" t="s">
        <v>82</v>
      </c>
      <c r="D7" s="71">
        <v>15</v>
      </c>
      <c r="E7" s="26">
        <v>15</v>
      </c>
      <c r="F7" s="26">
        <v>11</v>
      </c>
      <c r="G7" s="26"/>
      <c r="H7" s="26"/>
      <c r="I7" s="74">
        <v>11</v>
      </c>
      <c r="J7" s="79"/>
      <c r="K7" s="77">
        <v>4</v>
      </c>
      <c r="L7" s="26"/>
      <c r="M7" s="26"/>
      <c r="N7" s="26">
        <v>4</v>
      </c>
      <c r="O7" s="78" t="s">
        <v>282</v>
      </c>
    </row>
    <row r="8" spans="2:15" ht="30" customHeight="1">
      <c r="B8" s="119"/>
      <c r="C8" s="73" t="s">
        <v>118</v>
      </c>
      <c r="D8" s="26">
        <v>22</v>
      </c>
      <c r="E8" s="26">
        <v>20</v>
      </c>
      <c r="F8" s="26">
        <v>5</v>
      </c>
      <c r="G8" s="26"/>
      <c r="H8" s="26"/>
      <c r="I8" s="74">
        <v>5</v>
      </c>
      <c r="J8" s="75"/>
      <c r="K8" s="77">
        <v>10</v>
      </c>
      <c r="L8" s="26"/>
      <c r="M8" s="26">
        <v>5</v>
      </c>
      <c r="N8" s="26">
        <v>15</v>
      </c>
      <c r="O8" s="78"/>
    </row>
    <row r="9" spans="2:15" ht="30" customHeight="1">
      <c r="C9" s="80" t="s">
        <v>283</v>
      </c>
      <c r="D9" s="81">
        <f>SUM(D7:D8)</f>
        <v>37</v>
      </c>
      <c r="E9" s="82">
        <f>SUM(E7:E8)</f>
        <v>35</v>
      </c>
      <c r="F9" s="82">
        <f>SUM(F7:F8)</f>
        <v>16</v>
      </c>
      <c r="G9" s="82"/>
      <c r="H9" s="82">
        <f t="shared" ref="H9:N9" si="0">SUM(H7:H8)</f>
        <v>0</v>
      </c>
      <c r="I9" s="82">
        <f t="shared" si="0"/>
        <v>16</v>
      </c>
      <c r="J9" s="82">
        <f t="shared" si="0"/>
        <v>0</v>
      </c>
      <c r="K9" s="83">
        <f t="shared" si="0"/>
        <v>14</v>
      </c>
      <c r="L9" s="84">
        <f t="shared" si="0"/>
        <v>0</v>
      </c>
      <c r="M9" s="84">
        <f t="shared" si="0"/>
        <v>5</v>
      </c>
      <c r="N9" s="82">
        <f t="shared" si="0"/>
        <v>19</v>
      </c>
    </row>
    <row r="11" spans="2:15">
      <c r="I11" s="85">
        <f>I9/E9</f>
        <v>0.45714285714285713</v>
      </c>
      <c r="J11" s="85">
        <f>J9/N9</f>
        <v>0</v>
      </c>
      <c r="K11" s="85">
        <f>K9/N9</f>
        <v>0.73684210526315785</v>
      </c>
      <c r="L11" s="85">
        <f>L9/N9</f>
        <v>0</v>
      </c>
      <c r="M11" s="85">
        <f>M9/N9</f>
        <v>0.26315789473684209</v>
      </c>
    </row>
    <row r="13" spans="2:15">
      <c r="I13" s="85">
        <f>I9/E9</f>
        <v>0.45714285714285713</v>
      </c>
      <c r="J13" s="85">
        <f>J9/E9</f>
        <v>0</v>
      </c>
      <c r="K13" s="85">
        <f>K9/E9</f>
        <v>0.4</v>
      </c>
      <c r="L13" s="85">
        <f>L9/E9</f>
        <v>0</v>
      </c>
      <c r="M13" s="85">
        <f>M9/E9</f>
        <v>0.14285714285714285</v>
      </c>
    </row>
    <row r="19" spans="3:5">
      <c r="C19" s="90"/>
      <c r="E19" s="90"/>
    </row>
    <row r="20" spans="3:5">
      <c r="C20" s="90"/>
      <c r="E20" s="90"/>
    </row>
  </sheetData>
  <mergeCells count="17">
    <mergeCell ref="N5:N6"/>
    <mergeCell ref="O5:O6"/>
    <mergeCell ref="F3:O3"/>
    <mergeCell ref="F4:I4"/>
    <mergeCell ref="J4:O4"/>
    <mergeCell ref="F5:F6"/>
    <mergeCell ref="G5:G6"/>
    <mergeCell ref="H5:H6"/>
    <mergeCell ref="B7:B8"/>
    <mergeCell ref="I5:I6"/>
    <mergeCell ref="J5:J6"/>
    <mergeCell ref="K5:K6"/>
    <mergeCell ref="L5:M5"/>
    <mergeCell ref="B5:B6"/>
    <mergeCell ref="C5:C6"/>
    <mergeCell ref="D5:D6"/>
    <mergeCell ref="E5: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2022-06-14T19:43:52Z</dcterms:modified>
  <cp:category/>
  <cp:contentStatus/>
</cp:coreProperties>
</file>