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409"/>
  <workbookPr/>
  <mc:AlternateContent xmlns:mc="http://schemas.openxmlformats.org/markup-compatibility/2006">
    <mc:Choice Requires="x15">
      <x15ac:absPath xmlns:x15ac="http://schemas.microsoft.com/office/spreadsheetml/2010/11/ac" url="\\129.9.200.2\Control Interno\ARCHIVOS 2021\Seguimiento Planes de Mejoramiento 2021\PLANES INTERNOS\1. Consolidado\3. Corte Septiembre-2021\"/>
    </mc:Choice>
  </mc:AlternateContent>
  <xr:revisionPtr revIDLastSave="4" documentId="13_ncr:1_{BAD64673-07BF-4468-86C0-1BB6E864F768}" xr6:coauthVersionLast="47" xr6:coauthVersionMax="47" xr10:uidLastSave="{9A686389-1DD5-4C60-BE95-201509358851}"/>
  <bookViews>
    <workbookView xWindow="0" yWindow="0" windowWidth="20400" windowHeight="6945" tabRatio="437" activeTab="1" xr2:uid="{00000000-000D-0000-FFFF-FFFF00000000}"/>
  </bookViews>
  <sheets>
    <sheet name="MATRIZ SEGUMIENTO" sheetId="3" r:id="rId1"/>
    <sheet name="SCI- 2021" sheetId="8" r:id="rId2"/>
  </sheets>
  <externalReferences>
    <externalReference r:id="rId3"/>
  </externalReferences>
  <definedNames>
    <definedName name="_xlnm._FilterDatabase" localSheetId="0" hidden="1">'MATRIZ SEGUMIENTO'!$A$3:$BL$182</definedName>
    <definedName name="_xlnm._FilterDatabase" localSheetId="1" hidden="1">'SCI- 2021'!$A$3:$BL$3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B23" i="8" l="1"/>
  <c r="AC23" i="8" s="1"/>
  <c r="AD23" i="8" s="1"/>
  <c r="AB22" i="8"/>
  <c r="AC22" i="8" s="1"/>
  <c r="AD22" i="8" s="1"/>
  <c r="AD21" i="8"/>
  <c r="AB21" i="8"/>
  <c r="AC21" i="8" s="1"/>
  <c r="AD20" i="8"/>
  <c r="AB20" i="8"/>
  <c r="AC20" i="8" s="1"/>
  <c r="AD19" i="8"/>
  <c r="AB19" i="8"/>
  <c r="AC19" i="8" s="1"/>
  <c r="AD18" i="8"/>
  <c r="AB18" i="8"/>
  <c r="AC18" i="8" s="1"/>
  <c r="AB17" i="8"/>
  <c r="AC17" i="8" s="1"/>
  <c r="AD17" i="8" s="1"/>
  <c r="AB16" i="8"/>
  <c r="AC16" i="8" s="1"/>
  <c r="AD16" i="8" s="1"/>
  <c r="AD15" i="8"/>
  <c r="AB15" i="8"/>
  <c r="AC15" i="8" s="1"/>
  <c r="AB14" i="8"/>
  <c r="AC14" i="8" s="1"/>
  <c r="AD14" i="8" s="1"/>
  <c r="AD13" i="8"/>
  <c r="AB13" i="8"/>
  <c r="AC13" i="8" s="1"/>
  <c r="AD12" i="8"/>
  <c r="AB12" i="8"/>
  <c r="AC12" i="8" s="1"/>
  <c r="AD11" i="8"/>
  <c r="AB11" i="8"/>
  <c r="AC11" i="8" s="1"/>
  <c r="AB10" i="8"/>
  <c r="AC10" i="8" s="1"/>
  <c r="AD10" i="8" s="1"/>
  <c r="AB9" i="8"/>
  <c r="AC9" i="8" s="1"/>
  <c r="AD9" i="8" s="1"/>
  <c r="AD8" i="8"/>
  <c r="AB8" i="8"/>
  <c r="AC8" i="8" s="1"/>
  <c r="AD7" i="8"/>
  <c r="AB7" i="8"/>
  <c r="AC7" i="8" s="1"/>
  <c r="AD6" i="8"/>
  <c r="AB6" i="8"/>
  <c r="AC6" i="8" s="1"/>
  <c r="AB5" i="8"/>
  <c r="AC5" i="8" s="1"/>
  <c r="AD5" i="8" s="1"/>
  <c r="AT155" i="3" l="1"/>
  <c r="AU155" i="3" s="1"/>
  <c r="AT154" i="3"/>
  <c r="AU154" i="3" s="1"/>
  <c r="AV155" i="3" l="1"/>
  <c r="AY155" i="3"/>
  <c r="AY154" i="3"/>
  <c r="AV154" i="3"/>
  <c r="BJ112" i="3" l="1"/>
  <c r="AT116" i="3"/>
  <c r="AU116" i="3" s="1"/>
  <c r="AT115" i="3"/>
  <c r="AU115" i="3" s="1"/>
  <c r="AT114" i="3"/>
  <c r="AU114" i="3" s="1"/>
  <c r="AT113" i="3"/>
  <c r="AU113" i="3" s="1"/>
  <c r="AT112" i="3"/>
  <c r="AU112" i="3" s="1"/>
  <c r="AV112" i="3" s="1"/>
  <c r="AT111" i="3"/>
  <c r="AU111" i="3" s="1"/>
  <c r="AY113" i="3" l="1"/>
  <c r="BJ113" i="3" s="1"/>
  <c r="AV113" i="3"/>
  <c r="AY115" i="3"/>
  <c r="BJ115" i="3" s="1"/>
  <c r="AV115" i="3"/>
  <c r="AY116" i="3"/>
  <c r="BJ116" i="3" s="1"/>
  <c r="AV116" i="3"/>
  <c r="AV114" i="3"/>
  <c r="AY114" i="3"/>
  <c r="BJ114" i="3" s="1"/>
  <c r="AY111" i="3"/>
  <c r="BJ111" i="3" s="1"/>
  <c r="AV111" i="3"/>
  <c r="AT109" i="3" l="1"/>
  <c r="AU109" i="3" s="1"/>
  <c r="AT106" i="3"/>
  <c r="AU106" i="3" s="1"/>
  <c r="AT105" i="3"/>
  <c r="AU105" i="3" s="1"/>
  <c r="AT104" i="3"/>
  <c r="AU104" i="3" s="1"/>
  <c r="AT103" i="3"/>
  <c r="AU103" i="3" s="1"/>
  <c r="AT102" i="3"/>
  <c r="AU102" i="3" s="1"/>
  <c r="AT101" i="3"/>
  <c r="AU101" i="3" s="1"/>
  <c r="AT100" i="3"/>
  <c r="AU100" i="3" s="1"/>
  <c r="AV109" i="3" l="1"/>
  <c r="AY109" i="3"/>
  <c r="AY105" i="3"/>
  <c r="AV105" i="3"/>
  <c r="AY106" i="3"/>
  <c r="AV106" i="3"/>
  <c r="AY103" i="3"/>
  <c r="AV103" i="3"/>
  <c r="AY104" i="3"/>
  <c r="AV104" i="3"/>
  <c r="AY101" i="3"/>
  <c r="BJ101" i="3" s="1"/>
  <c r="AV101" i="3"/>
  <c r="AY102" i="3"/>
  <c r="AV102" i="3"/>
  <c r="AY100" i="3"/>
  <c r="BJ100" i="3" s="1"/>
  <c r="AV100" i="3"/>
  <c r="AT24" i="3" l="1"/>
  <c r="AU24" i="3" s="1"/>
  <c r="AT25" i="3"/>
  <c r="AU25" i="3"/>
  <c r="AY25" i="3" s="1"/>
  <c r="AV25" i="3"/>
  <c r="AT23" i="3"/>
  <c r="AU23" i="3" s="1"/>
  <c r="AV23" i="3" s="1"/>
  <c r="AY24" i="3" l="1"/>
  <c r="AV24" i="3"/>
  <c r="AY23" i="3"/>
  <c r="AT18" i="3" l="1"/>
  <c r="AU18" i="3" s="1"/>
  <c r="AV18" i="3" l="1"/>
  <c r="AY18" i="3"/>
  <c r="AT19" i="3" l="1"/>
  <c r="AU19" i="3" s="1"/>
  <c r="AV19" i="3" l="1"/>
  <c r="AY19" i="3"/>
  <c r="AT16" i="3" l="1"/>
  <c r="AU16" i="3" s="1"/>
  <c r="AT15" i="3"/>
  <c r="AU15" i="3" s="1"/>
  <c r="AT11" i="3"/>
  <c r="AU11" i="3" s="1"/>
  <c r="AT8" i="3"/>
  <c r="AU8" i="3" s="1"/>
  <c r="AY16" i="3" l="1"/>
  <c r="AV16" i="3"/>
  <c r="AY15" i="3"/>
  <c r="AV15" i="3"/>
  <c r="AY11" i="3"/>
  <c r="AV11" i="3"/>
  <c r="AY8" i="3"/>
  <c r="AV8" i="3"/>
  <c r="AT5" i="3"/>
  <c r="AG6" i="8" l="1"/>
  <c r="BJ6" i="8" s="1"/>
  <c r="AG7" i="8"/>
  <c r="BJ7" i="8" s="1"/>
  <c r="AG8" i="8"/>
  <c r="BJ8" i="8" s="1"/>
  <c r="AG9" i="8"/>
  <c r="BJ9" i="8" s="1"/>
  <c r="AG10" i="8"/>
  <c r="BJ10" i="8" s="1"/>
  <c r="AG11" i="8"/>
  <c r="BJ11" i="8" s="1"/>
  <c r="AG12" i="8"/>
  <c r="BJ12" i="8" s="1"/>
  <c r="AG13" i="8"/>
  <c r="BJ13" i="8" s="1"/>
  <c r="AG14" i="8"/>
  <c r="BJ14" i="8" s="1"/>
  <c r="AG15" i="8"/>
  <c r="BJ15" i="8" s="1"/>
  <c r="AG16" i="8"/>
  <c r="BJ16" i="8" s="1"/>
  <c r="AG17" i="8"/>
  <c r="BJ17" i="8" s="1"/>
  <c r="AG18" i="8"/>
  <c r="BJ18" i="8" s="1"/>
  <c r="AG19" i="8"/>
  <c r="BJ19" i="8" s="1"/>
  <c r="AG20" i="8"/>
  <c r="BJ20" i="8" s="1"/>
  <c r="AG21" i="8"/>
  <c r="BJ21" i="8" s="1"/>
  <c r="AG22" i="8"/>
  <c r="BJ22" i="8" s="1"/>
  <c r="AG23" i="8"/>
  <c r="BJ23" i="8" s="1"/>
  <c r="AG5" i="8" l="1"/>
  <c r="BJ5" i="8" s="1"/>
  <c r="AK110" i="3"/>
  <c r="AL110" i="3" s="1"/>
  <c r="AK109" i="3"/>
  <c r="AL109" i="3" s="1"/>
  <c r="AK108" i="3"/>
  <c r="AL108" i="3" s="1"/>
  <c r="AK107" i="3"/>
  <c r="AL107" i="3" s="1"/>
  <c r="AK106" i="3"/>
  <c r="AL106" i="3" s="1"/>
  <c r="AK105" i="3"/>
  <c r="AL105" i="3" s="1"/>
  <c r="AK104" i="3"/>
  <c r="AL104" i="3" s="1"/>
  <c r="AK103" i="3"/>
  <c r="AL103" i="3" s="1"/>
  <c r="AK102" i="3"/>
  <c r="AL102" i="3" s="1"/>
  <c r="AK101" i="3"/>
  <c r="AL101" i="3" s="1"/>
  <c r="AK100" i="3"/>
  <c r="AL100" i="3" s="1"/>
  <c r="AM110" i="3" l="1"/>
  <c r="AP110" i="3"/>
  <c r="AP103" i="3"/>
  <c r="AM103" i="3"/>
  <c r="AM104" i="3"/>
  <c r="AP104" i="3"/>
  <c r="AP105" i="3"/>
  <c r="AM105" i="3"/>
  <c r="AP109" i="3"/>
  <c r="AM109" i="3"/>
  <c r="AP106" i="3"/>
  <c r="AM106" i="3"/>
  <c r="AP107" i="3"/>
  <c r="AM107" i="3"/>
  <c r="AM108" i="3"/>
  <c r="AP108" i="3"/>
  <c r="AP100" i="3"/>
  <c r="AM100" i="3"/>
  <c r="AP101" i="3"/>
  <c r="AM101" i="3"/>
  <c r="AP102" i="3"/>
  <c r="AM102" i="3"/>
  <c r="AK143" i="3"/>
  <c r="AL143" i="3" s="1"/>
  <c r="AM143" i="3" s="1"/>
  <c r="AK144" i="3"/>
  <c r="AL144" i="3" s="1"/>
  <c r="AK145" i="3"/>
  <c r="AL145" i="3" s="1"/>
  <c r="AK146" i="3"/>
  <c r="AL146" i="3" s="1"/>
  <c r="AK147" i="3"/>
  <c r="AL147" i="3" s="1"/>
  <c r="AK148" i="3"/>
  <c r="AL148" i="3" s="1"/>
  <c r="AK149" i="3"/>
  <c r="AL149" i="3" s="1"/>
  <c r="AK142" i="3"/>
  <c r="AL142" i="3" s="1"/>
  <c r="AP145" i="3" l="1"/>
  <c r="AM145" i="3"/>
  <c r="AP147" i="3"/>
  <c r="AM147" i="3"/>
  <c r="AP149" i="3"/>
  <c r="AM149" i="3"/>
  <c r="AP142" i="3"/>
  <c r="AM142" i="3"/>
  <c r="AP144" i="3"/>
  <c r="AM144" i="3"/>
  <c r="AM146" i="3"/>
  <c r="AP146" i="3"/>
  <c r="AP148" i="3"/>
  <c r="AM148" i="3"/>
  <c r="AP143" i="3"/>
  <c r="AK18" i="3" l="1"/>
  <c r="AL18" i="3" s="1"/>
  <c r="AP18" i="3" s="1"/>
  <c r="AM18" i="3" l="1"/>
  <c r="AK16" i="3" l="1"/>
  <c r="AL16" i="3" s="1"/>
  <c r="AK15" i="3"/>
  <c r="AL15" i="3" s="1"/>
  <c r="AK11" i="3"/>
  <c r="AL11" i="3" s="1"/>
  <c r="AK8" i="3"/>
  <c r="AL8" i="3" s="1"/>
  <c r="AM8" i="3" s="1"/>
  <c r="AP8" i="3" l="1"/>
  <c r="AP15" i="3"/>
  <c r="AM15" i="3"/>
  <c r="AP16" i="3"/>
  <c r="AM16" i="3"/>
  <c r="AP11" i="3"/>
  <c r="AM11" i="3"/>
  <c r="AB182" i="3" l="1"/>
  <c r="AC182" i="3" s="1"/>
  <c r="AB181" i="3"/>
  <c r="AC181" i="3" s="1"/>
  <c r="AG181" i="3" s="1"/>
  <c r="BJ181" i="3" s="1"/>
  <c r="AB180" i="3"/>
  <c r="AC180" i="3" s="1"/>
  <c r="AB179" i="3"/>
  <c r="AC179" i="3" s="1"/>
  <c r="AB178" i="3"/>
  <c r="AC178" i="3" s="1"/>
  <c r="AG178" i="3" s="1"/>
  <c r="AT178" i="3" s="1"/>
  <c r="AU178" i="3" s="1"/>
  <c r="AB177" i="3"/>
  <c r="AC177" i="3" s="1"/>
  <c r="AB176" i="3"/>
  <c r="AC176" i="3" s="1"/>
  <c r="AB175" i="3"/>
  <c r="AC175" i="3" s="1"/>
  <c r="AB174" i="3"/>
  <c r="AC174" i="3" s="1"/>
  <c r="AB173" i="3"/>
  <c r="AC173" i="3" s="1"/>
  <c r="AG173" i="3" s="1"/>
  <c r="BJ173" i="3" s="1"/>
  <c r="AB172" i="3"/>
  <c r="AC172" i="3" s="1"/>
  <c r="AB171" i="3"/>
  <c r="AC171" i="3" s="1"/>
  <c r="AG171" i="3" s="1"/>
  <c r="BJ171" i="3" s="1"/>
  <c r="AB170" i="3"/>
  <c r="AC170" i="3" s="1"/>
  <c r="AG170" i="3" s="1"/>
  <c r="AT170" i="3" s="1"/>
  <c r="AU170" i="3" s="1"/>
  <c r="AB169" i="3"/>
  <c r="AC169" i="3" s="1"/>
  <c r="AG169" i="3" s="1"/>
  <c r="BJ169" i="3" s="1"/>
  <c r="AB168" i="3"/>
  <c r="AC168" i="3" s="1"/>
  <c r="AG168" i="3" s="1"/>
  <c r="BJ168" i="3" s="1"/>
  <c r="AB167" i="3"/>
  <c r="AC167" i="3" s="1"/>
  <c r="AB166" i="3"/>
  <c r="AC166" i="3" s="1"/>
  <c r="AG166" i="3" s="1"/>
  <c r="BJ166" i="3" s="1"/>
  <c r="AB165" i="3"/>
  <c r="AC165" i="3" s="1"/>
  <c r="AG165" i="3" s="1"/>
  <c r="BJ165" i="3" s="1"/>
  <c r="AB164" i="3"/>
  <c r="AC164" i="3" s="1"/>
  <c r="AB163" i="3"/>
  <c r="AC163" i="3" s="1"/>
  <c r="AG163" i="3" s="1"/>
  <c r="BJ163" i="3" s="1"/>
  <c r="AB162" i="3"/>
  <c r="AC162" i="3" s="1"/>
  <c r="AB161" i="3"/>
  <c r="AC161" i="3" s="1"/>
  <c r="AB160" i="3"/>
  <c r="AC160" i="3" s="1"/>
  <c r="AB159" i="3"/>
  <c r="AC159" i="3" s="1"/>
  <c r="AG159" i="3" s="1"/>
  <c r="BJ159" i="3" s="1"/>
  <c r="AB158" i="3"/>
  <c r="AC158" i="3" s="1"/>
  <c r="AG158" i="3" s="1"/>
  <c r="BJ158" i="3" s="1"/>
  <c r="AB157" i="3"/>
  <c r="AC157" i="3" s="1"/>
  <c r="AG157" i="3" s="1"/>
  <c r="BJ157" i="3" s="1"/>
  <c r="AB156" i="3"/>
  <c r="AC156" i="3" s="1"/>
  <c r="AB155" i="3"/>
  <c r="AC155" i="3" s="1"/>
  <c r="AG155" i="3" s="1"/>
  <c r="BJ155" i="3" s="1"/>
  <c r="AB154" i="3"/>
  <c r="AC154" i="3" s="1"/>
  <c r="AB153" i="3"/>
  <c r="AC153" i="3" s="1"/>
  <c r="AG153" i="3" s="1"/>
  <c r="BJ153" i="3" s="1"/>
  <c r="AB152" i="3"/>
  <c r="AC152" i="3" s="1"/>
  <c r="AG152" i="3" s="1"/>
  <c r="BJ152" i="3" s="1"/>
  <c r="AB151" i="3"/>
  <c r="AC151" i="3" s="1"/>
  <c r="AG151" i="3" s="1"/>
  <c r="BJ151" i="3" s="1"/>
  <c r="AB150" i="3"/>
  <c r="AC150" i="3" s="1"/>
  <c r="AB100" i="3"/>
  <c r="AY170" i="3" l="1"/>
  <c r="AV170" i="3"/>
  <c r="AY178" i="3"/>
  <c r="AV178" i="3"/>
  <c r="AG156" i="3"/>
  <c r="BJ156" i="3" s="1"/>
  <c r="AD156" i="3"/>
  <c r="AG161" i="3"/>
  <c r="AG160" i="3"/>
  <c r="AG167" i="3"/>
  <c r="AG175" i="3"/>
  <c r="AG179" i="3"/>
  <c r="AG176" i="3"/>
  <c r="AG180" i="3"/>
  <c r="BJ180" i="3" s="1"/>
  <c r="AG177" i="3"/>
  <c r="AG182" i="3"/>
  <c r="BJ182" i="3" s="1"/>
  <c r="AD182" i="3"/>
  <c r="AD181" i="3"/>
  <c r="AD180" i="3"/>
  <c r="AD179" i="3"/>
  <c r="BJ178" i="3"/>
  <c r="AD178" i="3"/>
  <c r="AD177" i="3"/>
  <c r="AD176" i="3"/>
  <c r="AD172" i="3"/>
  <c r="AG172" i="3"/>
  <c r="AG174" i="3"/>
  <c r="BJ174" i="3" s="1"/>
  <c r="AD174" i="3"/>
  <c r="AD173" i="3"/>
  <c r="AD171" i="3"/>
  <c r="AD175" i="3"/>
  <c r="BJ170" i="3"/>
  <c r="AD170" i="3"/>
  <c r="AD167" i="3"/>
  <c r="AD168" i="3"/>
  <c r="AD169" i="3"/>
  <c r="AG162" i="3"/>
  <c r="BJ162" i="3" s="1"/>
  <c r="AD162" i="3"/>
  <c r="AD164" i="3"/>
  <c r="AG164" i="3"/>
  <c r="BJ164" i="3" s="1"/>
  <c r="AD166" i="3"/>
  <c r="AD163" i="3"/>
  <c r="AD165" i="3"/>
  <c r="AD161" i="3"/>
  <c r="AD160" i="3"/>
  <c r="AD159" i="3"/>
  <c r="AD157" i="3"/>
  <c r="AD158" i="3"/>
  <c r="AD155" i="3"/>
  <c r="AG154" i="3"/>
  <c r="BJ154" i="3" s="1"/>
  <c r="AD154" i="3"/>
  <c r="AD151" i="3"/>
  <c r="AG150" i="3"/>
  <c r="BJ150" i="3" s="1"/>
  <c r="AD150" i="3"/>
  <c r="AD153" i="3"/>
  <c r="AD152" i="3"/>
  <c r="O13" i="3"/>
  <c r="AB13" i="3"/>
  <c r="AC13" i="3" s="1"/>
  <c r="BJ172" i="3" l="1"/>
  <c r="AT172" i="3"/>
  <c r="AU172" i="3" s="1"/>
  <c r="AV172" i="3" s="1"/>
  <c r="BJ177" i="3"/>
  <c r="AT177" i="3"/>
  <c r="AU177" i="3" s="1"/>
  <c r="BJ176" i="3"/>
  <c r="AT176" i="3"/>
  <c r="AU176" i="3" s="1"/>
  <c r="BJ179" i="3"/>
  <c r="AT179" i="3"/>
  <c r="AU179" i="3" s="1"/>
  <c r="BJ175" i="3"/>
  <c r="AT175" i="3"/>
  <c r="AU175" i="3" s="1"/>
  <c r="BJ167" i="3"/>
  <c r="AT167" i="3"/>
  <c r="AU167" i="3" s="1"/>
  <c r="BJ160" i="3"/>
  <c r="AT160" i="3"/>
  <c r="AU160" i="3" s="1"/>
  <c r="BJ161" i="3"/>
  <c r="AT161" i="3"/>
  <c r="AU161" i="3" s="1"/>
  <c r="AD13" i="3"/>
  <c r="AG13" i="3"/>
  <c r="BJ13" i="3" s="1"/>
  <c r="AV161" i="3" l="1"/>
  <c r="AY161" i="3"/>
  <c r="AY160" i="3"/>
  <c r="AV160" i="3"/>
  <c r="AY167" i="3"/>
  <c r="AV167" i="3"/>
  <c r="AY175" i="3"/>
  <c r="AV175" i="3"/>
  <c r="AY179" i="3"/>
  <c r="AV179" i="3"/>
  <c r="AV176" i="3"/>
  <c r="AY176" i="3"/>
  <c r="AV177" i="3"/>
  <c r="AY177" i="3"/>
  <c r="AB111" i="3"/>
  <c r="AC111" i="3" s="1"/>
  <c r="AD111" i="3" s="1"/>
  <c r="AB116" i="3"/>
  <c r="AC116" i="3" s="1"/>
  <c r="AD116" i="3" s="1"/>
  <c r="AB115" i="3"/>
  <c r="AC115" i="3" s="1"/>
  <c r="AD115" i="3" s="1"/>
  <c r="AB114" i="3"/>
  <c r="AC114" i="3" s="1"/>
  <c r="AD114" i="3" s="1"/>
  <c r="AB113" i="3"/>
  <c r="AC113" i="3" s="1"/>
  <c r="AD113" i="3" s="1"/>
  <c r="AB112" i="3"/>
  <c r="AC112" i="3" s="1"/>
  <c r="AD112" i="3" s="1"/>
  <c r="AD99" i="3" l="1"/>
  <c r="AB99" i="3"/>
  <c r="AC99" i="3" s="1"/>
  <c r="AG99" i="3" s="1"/>
  <c r="AD98" i="3"/>
  <c r="AB98" i="3"/>
  <c r="AC98" i="3" s="1"/>
  <c r="AG98" i="3" s="1"/>
  <c r="AD97" i="3"/>
  <c r="AB97" i="3"/>
  <c r="AC97" i="3" s="1"/>
  <c r="AG97" i="3" s="1"/>
  <c r="AD96" i="3"/>
  <c r="AB96" i="3"/>
  <c r="AC96" i="3" s="1"/>
  <c r="AG96" i="3" s="1"/>
  <c r="AD95" i="3"/>
  <c r="AB95" i="3"/>
  <c r="AC95" i="3" s="1"/>
  <c r="AG95" i="3" s="1"/>
  <c r="AD94" i="3"/>
  <c r="AB94" i="3"/>
  <c r="AC94" i="3" s="1"/>
  <c r="AG94" i="3" s="1"/>
  <c r="AD93" i="3"/>
  <c r="AB93" i="3"/>
  <c r="AC93" i="3" s="1"/>
  <c r="AG93" i="3" s="1"/>
  <c r="AD92" i="3"/>
  <c r="AB92" i="3"/>
  <c r="AC92" i="3" s="1"/>
  <c r="AG92" i="3" s="1"/>
  <c r="AD91" i="3"/>
  <c r="AB91" i="3"/>
  <c r="AC91" i="3" s="1"/>
  <c r="AG91" i="3" s="1"/>
  <c r="AB90" i="3"/>
  <c r="AC90" i="3" s="1"/>
  <c r="AB89" i="3"/>
  <c r="AC89" i="3" s="1"/>
  <c r="AG89" i="3" s="1"/>
  <c r="AD88" i="3"/>
  <c r="AB88" i="3"/>
  <c r="AC88" i="3" s="1"/>
  <c r="AG88" i="3" s="1"/>
  <c r="AD87" i="3"/>
  <c r="AB87" i="3"/>
  <c r="AC87" i="3" s="1"/>
  <c r="AG87" i="3" s="1"/>
  <c r="AD86" i="3"/>
  <c r="AB86" i="3"/>
  <c r="AC86" i="3" s="1"/>
  <c r="AG86" i="3" s="1"/>
  <c r="AD85" i="3"/>
  <c r="AB85" i="3"/>
  <c r="AC85" i="3" s="1"/>
  <c r="AG85" i="3" s="1"/>
  <c r="AD84" i="3"/>
  <c r="AB84" i="3"/>
  <c r="AC84" i="3" s="1"/>
  <c r="AG84" i="3" s="1"/>
  <c r="AD83" i="3"/>
  <c r="AB83" i="3"/>
  <c r="AC83" i="3" s="1"/>
  <c r="AG83" i="3" s="1"/>
  <c r="AD82" i="3"/>
  <c r="AB82" i="3"/>
  <c r="AC82" i="3" s="1"/>
  <c r="AG82" i="3" s="1"/>
  <c r="AD81" i="3"/>
  <c r="AB81" i="3"/>
  <c r="AC81" i="3" s="1"/>
  <c r="AG81" i="3" s="1"/>
  <c r="AD80" i="3"/>
  <c r="AB80" i="3"/>
  <c r="AC80" i="3" s="1"/>
  <c r="AG80" i="3" s="1"/>
  <c r="AD79" i="3"/>
  <c r="AB79" i="3"/>
  <c r="AC79" i="3" s="1"/>
  <c r="AG79" i="3" s="1"/>
  <c r="AD78" i="3"/>
  <c r="AB78" i="3"/>
  <c r="AC78" i="3" s="1"/>
  <c r="AG78" i="3" s="1"/>
  <c r="AD77" i="3"/>
  <c r="AB77" i="3"/>
  <c r="AC77" i="3" s="1"/>
  <c r="AG77" i="3" s="1"/>
  <c r="AD76" i="3"/>
  <c r="AB76" i="3"/>
  <c r="AC76" i="3" s="1"/>
  <c r="AG76" i="3" s="1"/>
  <c r="AD75" i="3"/>
  <c r="AB75" i="3"/>
  <c r="AC75" i="3" s="1"/>
  <c r="AG75" i="3" s="1"/>
  <c r="AD74" i="3"/>
  <c r="AB74" i="3"/>
  <c r="AC74" i="3" s="1"/>
  <c r="AG74" i="3" s="1"/>
  <c r="AD73" i="3"/>
  <c r="AB73" i="3"/>
  <c r="AC73" i="3" s="1"/>
  <c r="AG73" i="3" s="1"/>
  <c r="AD72" i="3"/>
  <c r="AB72" i="3"/>
  <c r="AC72" i="3" s="1"/>
  <c r="AG72" i="3" s="1"/>
  <c r="AD71" i="3"/>
  <c r="AB71" i="3"/>
  <c r="AC71" i="3" s="1"/>
  <c r="AG71" i="3" s="1"/>
  <c r="AD70" i="3"/>
  <c r="AB70" i="3"/>
  <c r="AC70" i="3" s="1"/>
  <c r="AG70" i="3" s="1"/>
  <c r="AD69" i="3"/>
  <c r="AB69" i="3"/>
  <c r="AC69" i="3" s="1"/>
  <c r="AG69" i="3" s="1"/>
  <c r="AD68" i="3"/>
  <c r="AB68" i="3"/>
  <c r="AC68" i="3" s="1"/>
  <c r="AG68" i="3" s="1"/>
  <c r="AD67" i="3"/>
  <c r="AB67" i="3"/>
  <c r="AC67" i="3" s="1"/>
  <c r="AG67" i="3" s="1"/>
  <c r="AD66" i="3"/>
  <c r="AB66" i="3"/>
  <c r="AC66" i="3" s="1"/>
  <c r="AG66" i="3" s="1"/>
  <c r="AD65" i="3"/>
  <c r="AB65" i="3"/>
  <c r="AC65" i="3" s="1"/>
  <c r="AG65" i="3" s="1"/>
  <c r="AD64" i="3"/>
  <c r="AB64" i="3"/>
  <c r="AC64" i="3" s="1"/>
  <c r="AG64" i="3" s="1"/>
  <c r="AD63" i="3"/>
  <c r="AB63" i="3"/>
  <c r="AC63" i="3" s="1"/>
  <c r="AG63" i="3" s="1"/>
  <c r="AD62" i="3"/>
  <c r="AB62" i="3"/>
  <c r="AC62" i="3" s="1"/>
  <c r="AG62" i="3" s="1"/>
  <c r="AB61" i="3"/>
  <c r="AC61" i="3" s="1"/>
  <c r="AG61" i="3" s="1"/>
  <c r="AB60" i="3"/>
  <c r="AC60" i="3" s="1"/>
  <c r="AG60" i="3" s="1"/>
  <c r="AB59" i="3"/>
  <c r="AC59" i="3" s="1"/>
  <c r="AB58" i="3"/>
  <c r="AC58" i="3" s="1"/>
  <c r="AB57" i="3"/>
  <c r="AC57" i="3" s="1"/>
  <c r="AB56" i="3"/>
  <c r="AC56" i="3" s="1"/>
  <c r="AB55" i="3"/>
  <c r="AC55" i="3" s="1"/>
  <c r="AB54" i="3"/>
  <c r="AC54" i="3" s="1"/>
  <c r="AB53" i="3"/>
  <c r="AC53" i="3" s="1"/>
  <c r="AB52" i="3"/>
  <c r="AC52" i="3" s="1"/>
  <c r="AB51" i="3"/>
  <c r="AC51" i="3" s="1"/>
  <c r="AD50" i="3"/>
  <c r="AB50" i="3"/>
  <c r="AC50" i="3" s="1"/>
  <c r="AG50" i="3" s="1"/>
  <c r="AD49" i="3"/>
  <c r="AB49" i="3"/>
  <c r="AC49" i="3" s="1"/>
  <c r="AG49" i="3" s="1"/>
  <c r="AD48" i="3"/>
  <c r="AB48" i="3"/>
  <c r="AC48" i="3" s="1"/>
  <c r="AG48" i="3" s="1"/>
  <c r="AD47" i="3"/>
  <c r="AB47" i="3"/>
  <c r="AC47" i="3" s="1"/>
  <c r="AG47" i="3" s="1"/>
  <c r="AB46" i="3"/>
  <c r="AC46" i="3" s="1"/>
  <c r="AB45" i="3"/>
  <c r="AC45" i="3" s="1"/>
  <c r="AD44" i="3"/>
  <c r="AB44" i="3"/>
  <c r="AC44" i="3" s="1"/>
  <c r="AG44" i="3" s="1"/>
  <c r="AD43" i="3"/>
  <c r="AB43" i="3"/>
  <c r="AC43" i="3" s="1"/>
  <c r="AG43" i="3" s="1"/>
  <c r="AD42" i="3"/>
  <c r="AB42" i="3"/>
  <c r="AC42" i="3" s="1"/>
  <c r="AG42" i="3" s="1"/>
  <c r="AD41" i="3"/>
  <c r="AB41" i="3"/>
  <c r="AC41" i="3" s="1"/>
  <c r="AG41" i="3" s="1"/>
  <c r="AD40" i="3"/>
  <c r="AB40" i="3"/>
  <c r="AC40" i="3" s="1"/>
  <c r="AG40" i="3" s="1"/>
  <c r="AD39" i="3"/>
  <c r="AB39" i="3"/>
  <c r="AC39" i="3" s="1"/>
  <c r="AG39" i="3" s="1"/>
  <c r="AD38" i="3"/>
  <c r="AB38" i="3"/>
  <c r="AC38" i="3" s="1"/>
  <c r="AG38" i="3" s="1"/>
  <c r="AD37" i="3"/>
  <c r="AB37" i="3"/>
  <c r="AC37" i="3" s="1"/>
  <c r="AG37" i="3" s="1"/>
  <c r="AD36" i="3"/>
  <c r="AB36" i="3"/>
  <c r="AC36" i="3" s="1"/>
  <c r="AG36" i="3" s="1"/>
  <c r="AD35" i="3"/>
  <c r="AB35" i="3"/>
  <c r="AC35" i="3" s="1"/>
  <c r="AG35" i="3" s="1"/>
  <c r="AD34" i="3"/>
  <c r="AB34" i="3"/>
  <c r="AC34" i="3" s="1"/>
  <c r="AG34" i="3" s="1"/>
  <c r="AB33" i="3"/>
  <c r="AC33" i="3" s="1"/>
  <c r="AD33" i="3" s="1"/>
  <c r="AD32" i="3"/>
  <c r="AB32" i="3"/>
  <c r="AC32" i="3" s="1"/>
  <c r="AG32" i="3" s="1"/>
  <c r="AB31" i="3"/>
  <c r="AC31" i="3" s="1"/>
  <c r="AB30" i="3"/>
  <c r="AC30" i="3" s="1"/>
  <c r="AB29" i="3"/>
  <c r="AC29" i="3" s="1"/>
  <c r="AB28" i="3"/>
  <c r="AC28" i="3" s="1"/>
  <c r="AB27" i="3"/>
  <c r="AC27" i="3" s="1"/>
  <c r="AB26" i="3"/>
  <c r="AC26" i="3" s="1"/>
  <c r="AD25" i="3"/>
  <c r="AB25" i="3"/>
  <c r="AC25" i="3" s="1"/>
  <c r="AG25" i="3" s="1"/>
  <c r="AB24" i="3"/>
  <c r="AC24" i="3" s="1"/>
  <c r="AD23" i="3"/>
  <c r="AB23" i="3"/>
  <c r="AC23" i="3" s="1"/>
  <c r="AG23" i="3" s="1"/>
  <c r="AD61" i="3" l="1"/>
  <c r="AD60" i="3"/>
  <c r="AD89" i="3"/>
  <c r="AD31" i="3"/>
  <c r="AG31" i="3"/>
  <c r="AD27" i="3"/>
  <c r="AG27" i="3"/>
  <c r="AD29" i="3"/>
  <c r="AG29" i="3"/>
  <c r="AG33" i="3"/>
  <c r="AG46" i="3"/>
  <c r="AD46" i="3"/>
  <c r="AD59" i="3"/>
  <c r="AG59" i="3"/>
  <c r="AG52" i="3"/>
  <c r="AD52" i="3"/>
  <c r="AG26" i="3"/>
  <c r="AD26" i="3"/>
  <c r="AG30" i="3"/>
  <c r="AD30" i="3"/>
  <c r="AG53" i="3"/>
  <c r="AD53" i="3"/>
  <c r="AG51" i="3"/>
  <c r="AD51" i="3"/>
  <c r="AG54" i="3"/>
  <c r="AD54" i="3"/>
  <c r="AG55" i="3"/>
  <c r="AD55" i="3"/>
  <c r="AG58" i="3"/>
  <c r="AD58" i="3"/>
  <c r="AG90" i="3"/>
  <c r="AD90" i="3"/>
  <c r="AG24" i="3"/>
  <c r="AD24" i="3"/>
  <c r="AG56" i="3"/>
  <c r="AD56" i="3"/>
  <c r="AG28" i="3"/>
  <c r="AD28" i="3"/>
  <c r="AG45" i="3"/>
  <c r="AD45" i="3"/>
  <c r="AG57" i="3"/>
  <c r="AD57" i="3"/>
  <c r="AB135" i="3" l="1"/>
  <c r="AC135" i="3" s="1"/>
  <c r="AD135" i="3" s="1"/>
  <c r="AB136" i="3"/>
  <c r="AC136" i="3" s="1"/>
  <c r="AD136" i="3" s="1"/>
  <c r="AB137" i="3"/>
  <c r="AC137" i="3" s="1"/>
  <c r="AD137" i="3" s="1"/>
  <c r="AB138" i="3"/>
  <c r="AC138" i="3" s="1"/>
  <c r="AD138" i="3" s="1"/>
  <c r="AB139" i="3"/>
  <c r="AC139" i="3" s="1"/>
  <c r="AD139" i="3" s="1"/>
  <c r="AB140" i="3"/>
  <c r="AC140" i="3" s="1"/>
  <c r="AD140" i="3" s="1"/>
  <c r="AB141" i="3"/>
  <c r="AC141" i="3" s="1"/>
  <c r="AD141" i="3" s="1"/>
  <c r="AB134" i="3"/>
  <c r="AC134" i="3" s="1"/>
  <c r="AD134" i="3" s="1"/>
  <c r="AB133" i="3"/>
  <c r="AB127" i="3" l="1"/>
  <c r="AB126" i="3"/>
  <c r="AC126" i="3" s="1"/>
  <c r="AB117" i="3"/>
  <c r="AC117" i="3" s="1"/>
  <c r="AG117" i="3" s="1"/>
  <c r="AD117" i="3"/>
  <c r="AK117" i="3"/>
  <c r="AL117" i="3" s="1"/>
  <c r="AP117" i="3" s="1"/>
  <c r="AM117" i="3"/>
  <c r="BC117" i="3"/>
  <c r="BD117" i="3" s="1"/>
  <c r="BG117" i="3" s="1"/>
  <c r="BE117" i="3"/>
  <c r="AB118" i="3"/>
  <c r="AC118" i="3" s="1"/>
  <c r="AG118" i="3" s="1"/>
  <c r="BI118" i="3" s="1"/>
  <c r="AD118" i="3"/>
  <c r="AK118" i="3"/>
  <c r="AL118" i="3" s="1"/>
  <c r="AP118" i="3" s="1"/>
  <c r="AM118" i="3"/>
  <c r="BC118" i="3"/>
  <c r="BD118" i="3" s="1"/>
  <c r="BG118" i="3" s="1"/>
  <c r="BE118" i="3"/>
  <c r="AB119" i="3"/>
  <c r="AC119" i="3" s="1"/>
  <c r="AG119" i="3" s="1"/>
  <c r="AD119" i="3"/>
  <c r="AK119" i="3"/>
  <c r="AL119" i="3" s="1"/>
  <c r="AP119" i="3" s="1"/>
  <c r="AM119" i="3"/>
  <c r="BC119" i="3"/>
  <c r="BD119" i="3" s="1"/>
  <c r="BG119" i="3" s="1"/>
  <c r="BE119" i="3"/>
  <c r="AB120" i="3"/>
  <c r="AC120" i="3" s="1"/>
  <c r="BC120" i="3"/>
  <c r="BD120" i="3" s="1"/>
  <c r="BG120" i="3" s="1"/>
  <c r="BE120" i="3"/>
  <c r="AB121" i="3"/>
  <c r="AC121" i="3" s="1"/>
  <c r="AG121" i="3" s="1"/>
  <c r="BC121" i="3"/>
  <c r="BD121" i="3" s="1"/>
  <c r="BG121" i="3" s="1"/>
  <c r="BE121" i="3"/>
  <c r="AB122" i="3"/>
  <c r="AC122" i="3" s="1"/>
  <c r="AG122" i="3" s="1"/>
  <c r="BI122" i="3" s="1"/>
  <c r="BC122" i="3"/>
  <c r="BD122" i="3" s="1"/>
  <c r="BG122" i="3" s="1"/>
  <c r="BE122" i="3"/>
  <c r="AB123" i="3"/>
  <c r="AC123" i="3" s="1"/>
  <c r="BC123" i="3"/>
  <c r="BD123" i="3" s="1"/>
  <c r="BG123" i="3" s="1"/>
  <c r="BE123" i="3"/>
  <c r="AB124" i="3"/>
  <c r="AC124" i="3" s="1"/>
  <c r="BC124" i="3"/>
  <c r="BD124" i="3" s="1"/>
  <c r="BG124" i="3" s="1"/>
  <c r="BE124" i="3"/>
  <c r="AB125" i="3"/>
  <c r="AC125" i="3" s="1"/>
  <c r="AG125" i="3" s="1"/>
  <c r="BC125" i="3"/>
  <c r="BD125" i="3" s="1"/>
  <c r="BG125" i="3" s="1"/>
  <c r="BE125" i="3"/>
  <c r="BC126" i="3"/>
  <c r="BD126" i="3" s="1"/>
  <c r="BG126" i="3" s="1"/>
  <c r="BE126" i="3"/>
  <c r="AB103" i="3"/>
  <c r="O126" i="3"/>
  <c r="O125" i="3"/>
  <c r="O124" i="3"/>
  <c r="O123" i="3"/>
  <c r="O122" i="3"/>
  <c r="O121" i="3"/>
  <c r="O120" i="3"/>
  <c r="O119" i="3"/>
  <c r="O118" i="3"/>
  <c r="O117" i="3"/>
  <c r="AG120" i="3" l="1"/>
  <c r="BI120" i="3" s="1"/>
  <c r="AD120" i="3"/>
  <c r="AD125" i="3"/>
  <c r="AD122" i="3"/>
  <c r="AG126" i="3"/>
  <c r="BI126" i="3" s="1"/>
  <c r="AD126" i="3"/>
  <c r="AG124" i="3"/>
  <c r="BI124" i="3" s="1"/>
  <c r="AD124" i="3"/>
  <c r="AG123" i="3"/>
  <c r="BI123" i="3" s="1"/>
  <c r="AD123" i="3"/>
  <c r="AD121" i="3"/>
  <c r="BI125" i="3"/>
  <c r="BJ125" i="3"/>
  <c r="BI117" i="3"/>
  <c r="BI121" i="3"/>
  <c r="BJ121" i="3"/>
  <c r="BI119" i="3"/>
  <c r="BJ122" i="3"/>
  <c r="BJ120" i="3" l="1"/>
  <c r="BJ124" i="3"/>
  <c r="BJ126" i="3"/>
  <c r="BJ123" i="3"/>
  <c r="AB19" i="3"/>
  <c r="AC19" i="3" s="1"/>
  <c r="AK19" i="3"/>
  <c r="AL19" i="3" s="1"/>
  <c r="AP19" i="3" s="1"/>
  <c r="AM19" i="3"/>
  <c r="BC19" i="3"/>
  <c r="BD19" i="3" s="1"/>
  <c r="BG19" i="3" s="1"/>
  <c r="BE19" i="3"/>
  <c r="AB20" i="3"/>
  <c r="AC20" i="3" s="1"/>
  <c r="AG20" i="3" s="1"/>
  <c r="BI20" i="3" s="1"/>
  <c r="BC20" i="3"/>
  <c r="BD20" i="3" s="1"/>
  <c r="BG20" i="3" s="1"/>
  <c r="BE20" i="3"/>
  <c r="AB21" i="3"/>
  <c r="AC21" i="3" s="1"/>
  <c r="AD21" i="3" s="1"/>
  <c r="AK21" i="3"/>
  <c r="AL21" i="3" s="1"/>
  <c r="AP21" i="3" s="1"/>
  <c r="AM21" i="3"/>
  <c r="BC21" i="3"/>
  <c r="BD21" i="3" s="1"/>
  <c r="BG21" i="3" s="1"/>
  <c r="BE21" i="3"/>
  <c r="AB22" i="3"/>
  <c r="AC22" i="3" s="1"/>
  <c r="AG22" i="3" s="1"/>
  <c r="AK22" i="3"/>
  <c r="AL22" i="3" s="1"/>
  <c r="AP22" i="3" s="1"/>
  <c r="BJ22" i="3" s="1"/>
  <c r="BC22" i="3"/>
  <c r="BD22" i="3" s="1"/>
  <c r="BG22" i="3" s="1"/>
  <c r="BE22" i="3"/>
  <c r="AP23" i="3"/>
  <c r="BC23" i="3"/>
  <c r="BD23" i="3" s="1"/>
  <c r="BG23" i="3" s="1"/>
  <c r="BE23" i="3"/>
  <c r="BJ24" i="3"/>
  <c r="AP24" i="3"/>
  <c r="BC24" i="3"/>
  <c r="BD24" i="3" s="1"/>
  <c r="BG24" i="3" s="1"/>
  <c r="BE24" i="3"/>
  <c r="AP25" i="3"/>
  <c r="BC25" i="3"/>
  <c r="BD25" i="3" s="1"/>
  <c r="BG25" i="3" s="1"/>
  <c r="BE25" i="3"/>
  <c r="BI26" i="3"/>
  <c r="AP26" i="3"/>
  <c r="BC26" i="3"/>
  <c r="BD26" i="3" s="1"/>
  <c r="BG26" i="3" s="1"/>
  <c r="BE26" i="3"/>
  <c r="AP27" i="3"/>
  <c r="BC27" i="3"/>
  <c r="BD27" i="3" s="1"/>
  <c r="BG27" i="3" s="1"/>
  <c r="BE27" i="3"/>
  <c r="BI28" i="3"/>
  <c r="AP28" i="3"/>
  <c r="BC28" i="3"/>
  <c r="BD28" i="3" s="1"/>
  <c r="BG28" i="3" s="1"/>
  <c r="BE28" i="3"/>
  <c r="AP29" i="3"/>
  <c r="BC29" i="3"/>
  <c r="BD29" i="3" s="1"/>
  <c r="BG29" i="3" s="1"/>
  <c r="BE29" i="3"/>
  <c r="AP30" i="3"/>
  <c r="BC30" i="3"/>
  <c r="BD30" i="3" s="1"/>
  <c r="BG30" i="3" s="1"/>
  <c r="BE30" i="3"/>
  <c r="AP31" i="3"/>
  <c r="BC31" i="3"/>
  <c r="BD31" i="3" s="1"/>
  <c r="BG31" i="3" s="1"/>
  <c r="BE31" i="3"/>
  <c r="AP32" i="3"/>
  <c r="BC32" i="3"/>
  <c r="BD32" i="3" s="1"/>
  <c r="BG32" i="3" s="1"/>
  <c r="BE32" i="3"/>
  <c r="AP33" i="3"/>
  <c r="BC33" i="3"/>
  <c r="BD33" i="3" s="1"/>
  <c r="BG33" i="3" s="1"/>
  <c r="BE33" i="3"/>
  <c r="BI34" i="3"/>
  <c r="AP34" i="3"/>
  <c r="BC34" i="3"/>
  <c r="BD34" i="3" s="1"/>
  <c r="BG34" i="3" s="1"/>
  <c r="BE34" i="3"/>
  <c r="AP35" i="3"/>
  <c r="BC35" i="3"/>
  <c r="BD35" i="3" s="1"/>
  <c r="BG35" i="3" s="1"/>
  <c r="BE35" i="3"/>
  <c r="AP36" i="3"/>
  <c r="BC36" i="3"/>
  <c r="BD36" i="3" s="1"/>
  <c r="BG36" i="3" s="1"/>
  <c r="BE36" i="3"/>
  <c r="BJ37" i="3"/>
  <c r="AP37" i="3"/>
  <c r="BC37" i="3"/>
  <c r="BD37" i="3" s="1"/>
  <c r="BG37" i="3" s="1"/>
  <c r="BE37" i="3"/>
  <c r="BI37" i="3"/>
  <c r="AP38" i="3"/>
  <c r="BC38" i="3"/>
  <c r="BD38" i="3" s="1"/>
  <c r="BG38" i="3" s="1"/>
  <c r="BE38" i="3"/>
  <c r="AP39" i="3"/>
  <c r="BC39" i="3"/>
  <c r="BD39" i="3" s="1"/>
  <c r="BG39" i="3" s="1"/>
  <c r="BE39" i="3"/>
  <c r="AP40" i="3"/>
  <c r="BC40" i="3"/>
  <c r="BD40" i="3" s="1"/>
  <c r="BG40" i="3" s="1"/>
  <c r="BE40" i="3"/>
  <c r="BI41" i="3"/>
  <c r="AP41" i="3"/>
  <c r="BC41" i="3"/>
  <c r="BD41" i="3" s="1"/>
  <c r="BG41" i="3" s="1"/>
  <c r="BE41" i="3"/>
  <c r="BI42" i="3"/>
  <c r="AP42" i="3"/>
  <c r="BC42" i="3"/>
  <c r="BD42" i="3" s="1"/>
  <c r="BG42" i="3" s="1"/>
  <c r="BE42" i="3"/>
  <c r="AP43" i="3"/>
  <c r="BC43" i="3"/>
  <c r="BD43" i="3" s="1"/>
  <c r="BG43" i="3" s="1"/>
  <c r="BE43" i="3"/>
  <c r="BI44" i="3"/>
  <c r="AP44" i="3"/>
  <c r="BC44" i="3"/>
  <c r="BD44" i="3" s="1"/>
  <c r="BG44" i="3" s="1"/>
  <c r="BE44" i="3"/>
  <c r="BJ45" i="3"/>
  <c r="AP45" i="3"/>
  <c r="BC45" i="3"/>
  <c r="BD45" i="3" s="1"/>
  <c r="BG45" i="3" s="1"/>
  <c r="BE45" i="3"/>
  <c r="AP46" i="3"/>
  <c r="BC46" i="3"/>
  <c r="BD46" i="3" s="1"/>
  <c r="BG46" i="3" s="1"/>
  <c r="BE46" i="3"/>
  <c r="AP47" i="3"/>
  <c r="BC47" i="3"/>
  <c r="BD47" i="3" s="1"/>
  <c r="BG47" i="3" s="1"/>
  <c r="BE47" i="3"/>
  <c r="AP48" i="3"/>
  <c r="BC48" i="3"/>
  <c r="BD48" i="3" s="1"/>
  <c r="BG48" i="3" s="1"/>
  <c r="BE48" i="3"/>
  <c r="BI49" i="3"/>
  <c r="AP49" i="3"/>
  <c r="BC49" i="3"/>
  <c r="BD49" i="3" s="1"/>
  <c r="BG49" i="3" s="1"/>
  <c r="BE49" i="3"/>
  <c r="AP50" i="3"/>
  <c r="BC50" i="3"/>
  <c r="BD50" i="3" s="1"/>
  <c r="BG50" i="3" s="1"/>
  <c r="BE50" i="3"/>
  <c r="AP51" i="3"/>
  <c r="BC51" i="3"/>
  <c r="BD51" i="3" s="1"/>
  <c r="BG51" i="3" s="1"/>
  <c r="BE51" i="3"/>
  <c r="AP52" i="3"/>
  <c r="BC52" i="3"/>
  <c r="BD52" i="3" s="1"/>
  <c r="BG52" i="3" s="1"/>
  <c r="BE52" i="3"/>
  <c r="BJ53" i="3"/>
  <c r="AP53" i="3"/>
  <c r="BC53" i="3"/>
  <c r="BD53" i="3" s="1"/>
  <c r="BG53" i="3" s="1"/>
  <c r="BE53" i="3"/>
  <c r="BI53" i="3"/>
  <c r="AP54" i="3"/>
  <c r="BC54" i="3"/>
  <c r="BD54" i="3" s="1"/>
  <c r="BG54" i="3" s="1"/>
  <c r="BE54" i="3"/>
  <c r="AP55" i="3"/>
  <c r="BC55" i="3"/>
  <c r="BD55" i="3" s="1"/>
  <c r="BG55" i="3" s="1"/>
  <c r="BE55" i="3"/>
  <c r="AP56" i="3"/>
  <c r="BC56" i="3"/>
  <c r="BD56" i="3" s="1"/>
  <c r="BG56" i="3" s="1"/>
  <c r="BE56" i="3"/>
  <c r="BI57" i="3"/>
  <c r="AP57" i="3"/>
  <c r="BC57" i="3"/>
  <c r="BD57" i="3" s="1"/>
  <c r="BG57" i="3" s="1"/>
  <c r="BE57" i="3"/>
  <c r="BI58" i="3"/>
  <c r="AP58" i="3"/>
  <c r="BC58" i="3"/>
  <c r="BD58" i="3" s="1"/>
  <c r="BG58" i="3" s="1"/>
  <c r="BE58" i="3"/>
  <c r="AP59" i="3"/>
  <c r="BC59" i="3"/>
  <c r="BD59" i="3" s="1"/>
  <c r="BG59" i="3" s="1"/>
  <c r="BE59" i="3"/>
  <c r="BI60" i="3"/>
  <c r="AP60" i="3"/>
  <c r="BC60" i="3"/>
  <c r="BD60" i="3" s="1"/>
  <c r="BG60" i="3" s="1"/>
  <c r="BE60" i="3"/>
  <c r="BJ61" i="3"/>
  <c r="AP61" i="3"/>
  <c r="BC61" i="3"/>
  <c r="BD61" i="3" s="1"/>
  <c r="BG61" i="3" s="1"/>
  <c r="BE61" i="3"/>
  <c r="AP62" i="3"/>
  <c r="BC62" i="3"/>
  <c r="BD62" i="3" s="1"/>
  <c r="BG62" i="3" s="1"/>
  <c r="BE62" i="3"/>
  <c r="AP63" i="3"/>
  <c r="BC63" i="3"/>
  <c r="BD63" i="3" s="1"/>
  <c r="BG63" i="3" s="1"/>
  <c r="BE63" i="3"/>
  <c r="AP64" i="3"/>
  <c r="BC64" i="3"/>
  <c r="BD64" i="3" s="1"/>
  <c r="BG64" i="3" s="1"/>
  <c r="BE64" i="3"/>
  <c r="BI65" i="3"/>
  <c r="AP65" i="3"/>
  <c r="BC65" i="3"/>
  <c r="BD65" i="3" s="1"/>
  <c r="BG65" i="3" s="1"/>
  <c r="BE65" i="3"/>
  <c r="AP66" i="3"/>
  <c r="BC66" i="3"/>
  <c r="BD66" i="3" s="1"/>
  <c r="BG66" i="3" s="1"/>
  <c r="BE66" i="3"/>
  <c r="AP67" i="3"/>
  <c r="BC67" i="3"/>
  <c r="BD67" i="3" s="1"/>
  <c r="BG67" i="3" s="1"/>
  <c r="BE67" i="3"/>
  <c r="AP68" i="3"/>
  <c r="BC68" i="3"/>
  <c r="BD68" i="3" s="1"/>
  <c r="BG68" i="3" s="1"/>
  <c r="BE68" i="3"/>
  <c r="BJ69" i="3"/>
  <c r="AP69" i="3"/>
  <c r="BC69" i="3"/>
  <c r="BD69" i="3" s="1"/>
  <c r="BG69" i="3" s="1"/>
  <c r="BE69" i="3"/>
  <c r="BI69" i="3"/>
  <c r="AP70" i="3"/>
  <c r="BC70" i="3"/>
  <c r="BD70" i="3" s="1"/>
  <c r="BG70" i="3" s="1"/>
  <c r="BE70" i="3"/>
  <c r="AP71" i="3"/>
  <c r="BC71" i="3"/>
  <c r="BD71" i="3" s="1"/>
  <c r="BG71" i="3" s="1"/>
  <c r="BE71" i="3"/>
  <c r="AP72" i="3"/>
  <c r="BC72" i="3"/>
  <c r="BD72" i="3" s="1"/>
  <c r="BG72" i="3" s="1"/>
  <c r="BE72" i="3"/>
  <c r="BI73" i="3"/>
  <c r="AP73" i="3"/>
  <c r="BC73" i="3"/>
  <c r="BD73" i="3" s="1"/>
  <c r="BG73" i="3" s="1"/>
  <c r="BE73" i="3"/>
  <c r="BI74" i="3"/>
  <c r="AP74" i="3"/>
  <c r="BC74" i="3"/>
  <c r="BD74" i="3" s="1"/>
  <c r="BG74" i="3" s="1"/>
  <c r="BE74" i="3"/>
  <c r="AP75" i="3"/>
  <c r="BC75" i="3"/>
  <c r="BD75" i="3" s="1"/>
  <c r="BG75" i="3" s="1"/>
  <c r="BE75" i="3"/>
  <c r="BI76" i="3"/>
  <c r="AP76" i="3"/>
  <c r="BC76" i="3"/>
  <c r="BD76" i="3" s="1"/>
  <c r="BG76" i="3" s="1"/>
  <c r="BE76" i="3"/>
  <c r="BJ77" i="3"/>
  <c r="AP77" i="3"/>
  <c r="BC77" i="3"/>
  <c r="BD77" i="3" s="1"/>
  <c r="BG77" i="3" s="1"/>
  <c r="BE77" i="3"/>
  <c r="AP78" i="3"/>
  <c r="BC78" i="3"/>
  <c r="BD78" i="3" s="1"/>
  <c r="BG78" i="3" s="1"/>
  <c r="BE78" i="3"/>
  <c r="AP79" i="3"/>
  <c r="BC79" i="3"/>
  <c r="BD79" i="3" s="1"/>
  <c r="BG79" i="3" s="1"/>
  <c r="BE79" i="3"/>
  <c r="AP80" i="3"/>
  <c r="BC80" i="3"/>
  <c r="BD80" i="3" s="1"/>
  <c r="BG80" i="3" s="1"/>
  <c r="BE80" i="3"/>
  <c r="BJ81" i="3"/>
  <c r="AP81" i="3"/>
  <c r="BC81" i="3"/>
  <c r="BD81" i="3" s="1"/>
  <c r="BG81" i="3" s="1"/>
  <c r="BE81" i="3"/>
  <c r="AP82" i="3"/>
  <c r="BC82" i="3"/>
  <c r="BD82" i="3" s="1"/>
  <c r="BG82" i="3" s="1"/>
  <c r="BE82" i="3"/>
  <c r="AP83" i="3"/>
  <c r="BC83" i="3"/>
  <c r="BD83" i="3" s="1"/>
  <c r="BG83" i="3" s="1"/>
  <c r="BE83" i="3"/>
  <c r="AP84" i="3"/>
  <c r="BC84" i="3"/>
  <c r="BD84" i="3" s="1"/>
  <c r="BG84" i="3" s="1"/>
  <c r="BE84" i="3"/>
  <c r="AP85" i="3"/>
  <c r="BC85" i="3"/>
  <c r="BD85" i="3" s="1"/>
  <c r="BG85" i="3" s="1"/>
  <c r="BE85" i="3"/>
  <c r="AP86" i="3"/>
  <c r="BC86" i="3"/>
  <c r="BD86" i="3" s="1"/>
  <c r="BG86" i="3" s="1"/>
  <c r="BE86" i="3"/>
  <c r="AP87" i="3"/>
  <c r="BC87" i="3"/>
  <c r="BD87" i="3" s="1"/>
  <c r="BG87" i="3" s="1"/>
  <c r="BE87" i="3"/>
  <c r="AP88" i="3"/>
  <c r="BC88" i="3"/>
  <c r="BD88" i="3" s="1"/>
  <c r="BG88" i="3" s="1"/>
  <c r="BE88" i="3"/>
  <c r="BJ89" i="3"/>
  <c r="AP89" i="3"/>
  <c r="BC89" i="3"/>
  <c r="BD89" i="3" s="1"/>
  <c r="BG89" i="3" s="1"/>
  <c r="BE89" i="3"/>
  <c r="BI90" i="3"/>
  <c r="AP90" i="3"/>
  <c r="BC90" i="3"/>
  <c r="BD90" i="3" s="1"/>
  <c r="BG90" i="3" s="1"/>
  <c r="BE90" i="3"/>
  <c r="BJ90" i="3"/>
  <c r="BI91" i="3"/>
  <c r="AP91" i="3"/>
  <c r="BC91" i="3"/>
  <c r="BD91" i="3" s="1"/>
  <c r="BG91" i="3" s="1"/>
  <c r="BE91" i="3"/>
  <c r="BJ91" i="3"/>
  <c r="AP92" i="3"/>
  <c r="BC92" i="3"/>
  <c r="BD92" i="3" s="1"/>
  <c r="BG92" i="3" s="1"/>
  <c r="BE92" i="3"/>
  <c r="AP93" i="3"/>
  <c r="BC93" i="3"/>
  <c r="BD93" i="3" s="1"/>
  <c r="BG93" i="3" s="1"/>
  <c r="BE93" i="3"/>
  <c r="AP94" i="3"/>
  <c r="BC94" i="3"/>
  <c r="BD94" i="3" s="1"/>
  <c r="BG94" i="3" s="1"/>
  <c r="BE94" i="3"/>
  <c r="BI95" i="3"/>
  <c r="AP95" i="3"/>
  <c r="BC95" i="3"/>
  <c r="BD95" i="3" s="1"/>
  <c r="BG95" i="3" s="1"/>
  <c r="BE95" i="3"/>
  <c r="AP96" i="3"/>
  <c r="BC96" i="3"/>
  <c r="BD96" i="3" s="1"/>
  <c r="BG96" i="3" s="1"/>
  <c r="BE96" i="3"/>
  <c r="BJ97" i="3"/>
  <c r="AP97" i="3"/>
  <c r="BC97" i="3"/>
  <c r="BD97" i="3" s="1"/>
  <c r="BG97" i="3" s="1"/>
  <c r="BE97" i="3"/>
  <c r="BI98" i="3"/>
  <c r="AP98" i="3"/>
  <c r="BC98" i="3"/>
  <c r="BD98" i="3" s="1"/>
  <c r="BG98" i="3" s="1"/>
  <c r="BE98" i="3"/>
  <c r="BJ98" i="3"/>
  <c r="BI99" i="3"/>
  <c r="AP99" i="3"/>
  <c r="BC99" i="3"/>
  <c r="BD99" i="3" s="1"/>
  <c r="BG99" i="3" s="1"/>
  <c r="BE99" i="3"/>
  <c r="AC100" i="3"/>
  <c r="AG100" i="3" s="1"/>
  <c r="BC100" i="3"/>
  <c r="BD100" i="3" s="1"/>
  <c r="BG100" i="3" s="1"/>
  <c r="BE100" i="3"/>
  <c r="AB101" i="3"/>
  <c r="AC101" i="3" s="1"/>
  <c r="AG101" i="3" s="1"/>
  <c r="BC101" i="3"/>
  <c r="BD101" i="3" s="1"/>
  <c r="BG101" i="3" s="1"/>
  <c r="BE101" i="3"/>
  <c r="AB102" i="3"/>
  <c r="AC102" i="3" s="1"/>
  <c r="AG102" i="3" s="1"/>
  <c r="BJ102" i="3" s="1"/>
  <c r="AD102" i="3"/>
  <c r="BC102" i="3"/>
  <c r="BD102" i="3" s="1"/>
  <c r="BG102" i="3" s="1"/>
  <c r="BE102" i="3"/>
  <c r="AC103" i="3"/>
  <c r="AG103" i="3" s="1"/>
  <c r="AD103" i="3"/>
  <c r="BC103" i="3"/>
  <c r="BD103" i="3" s="1"/>
  <c r="BG103" i="3" s="1"/>
  <c r="BE103" i="3"/>
  <c r="AB104" i="3"/>
  <c r="AC104" i="3" s="1"/>
  <c r="AG104" i="3" s="1"/>
  <c r="AD104" i="3"/>
  <c r="BC104" i="3"/>
  <c r="BD104" i="3" s="1"/>
  <c r="BG104" i="3" s="1"/>
  <c r="BE104" i="3"/>
  <c r="AB105" i="3"/>
  <c r="AC105" i="3" s="1"/>
  <c r="AG105" i="3" s="1"/>
  <c r="AD105" i="3"/>
  <c r="BC105" i="3"/>
  <c r="BD105" i="3" s="1"/>
  <c r="BG105" i="3" s="1"/>
  <c r="BE105" i="3"/>
  <c r="AB106" i="3"/>
  <c r="AC106" i="3" s="1"/>
  <c r="AG106" i="3" s="1"/>
  <c r="AD106" i="3"/>
  <c r="BC106" i="3"/>
  <c r="BD106" i="3" s="1"/>
  <c r="BG106" i="3" s="1"/>
  <c r="BE106" i="3"/>
  <c r="AB107" i="3"/>
  <c r="AC107" i="3" s="1"/>
  <c r="AG107" i="3" s="1"/>
  <c r="AD107" i="3"/>
  <c r="BC107" i="3"/>
  <c r="BD107" i="3" s="1"/>
  <c r="BG107" i="3" s="1"/>
  <c r="BE107" i="3"/>
  <c r="AB108" i="3"/>
  <c r="AC108" i="3" s="1"/>
  <c r="AG108" i="3" s="1"/>
  <c r="AD108" i="3"/>
  <c r="BC108" i="3"/>
  <c r="BD108" i="3" s="1"/>
  <c r="BG108" i="3" s="1"/>
  <c r="BE108" i="3"/>
  <c r="AB109" i="3"/>
  <c r="AC109" i="3" s="1"/>
  <c r="AG109" i="3" s="1"/>
  <c r="BI109" i="3" s="1"/>
  <c r="AD109" i="3"/>
  <c r="BC109" i="3"/>
  <c r="BD109" i="3" s="1"/>
  <c r="BG109" i="3" s="1"/>
  <c r="BE109" i="3"/>
  <c r="AB110" i="3"/>
  <c r="AC110" i="3" s="1"/>
  <c r="AG110" i="3" s="1"/>
  <c r="BI110" i="3" s="1"/>
  <c r="AD110" i="3"/>
  <c r="BC110" i="3"/>
  <c r="BD110" i="3" s="1"/>
  <c r="BG110" i="3" s="1"/>
  <c r="BE110" i="3"/>
  <c r="AK111" i="3"/>
  <c r="AL111" i="3" s="1"/>
  <c r="AP111" i="3" s="1"/>
  <c r="AM111" i="3"/>
  <c r="BC111" i="3"/>
  <c r="BD111" i="3" s="1"/>
  <c r="BG111" i="3" s="1"/>
  <c r="BE111" i="3"/>
  <c r="AG112" i="3"/>
  <c r="BI112" i="3" s="1"/>
  <c r="AK112" i="3"/>
  <c r="AL112" i="3" s="1"/>
  <c r="AP112" i="3" s="1"/>
  <c r="AM112" i="3"/>
  <c r="BC112" i="3"/>
  <c r="BD112" i="3" s="1"/>
  <c r="BG112" i="3" s="1"/>
  <c r="BE112" i="3"/>
  <c r="AG113" i="3"/>
  <c r="AK113" i="3"/>
  <c r="AL113" i="3" s="1"/>
  <c r="AP113" i="3" s="1"/>
  <c r="AM113" i="3"/>
  <c r="BC113" i="3"/>
  <c r="BD113" i="3" s="1"/>
  <c r="BG113" i="3" s="1"/>
  <c r="BE113" i="3"/>
  <c r="AG114" i="3"/>
  <c r="AK114" i="3"/>
  <c r="AL114" i="3" s="1"/>
  <c r="AP114" i="3" s="1"/>
  <c r="AM114" i="3"/>
  <c r="BC114" i="3"/>
  <c r="BD114" i="3" s="1"/>
  <c r="BG114" i="3" s="1"/>
  <c r="BE114" i="3"/>
  <c r="AK115" i="3"/>
  <c r="AL115" i="3" s="1"/>
  <c r="AP115" i="3" s="1"/>
  <c r="AM115" i="3"/>
  <c r="BC115" i="3"/>
  <c r="BD115" i="3" s="1"/>
  <c r="BG115" i="3" s="1"/>
  <c r="BE115" i="3"/>
  <c r="AG116" i="3"/>
  <c r="AK116" i="3"/>
  <c r="AL116" i="3" s="1"/>
  <c r="AP116" i="3" s="1"/>
  <c r="AM116" i="3"/>
  <c r="BC116" i="3"/>
  <c r="BD116" i="3" s="1"/>
  <c r="BG116" i="3" s="1"/>
  <c r="BE116" i="3"/>
  <c r="AC127" i="3"/>
  <c r="AG127" i="3" s="1"/>
  <c r="BJ127" i="3" s="1"/>
  <c r="BC127" i="3"/>
  <c r="BD127" i="3" s="1"/>
  <c r="BG127" i="3" s="1"/>
  <c r="BE127" i="3"/>
  <c r="AB128" i="3"/>
  <c r="AC128" i="3" s="1"/>
  <c r="BC128" i="3"/>
  <c r="BD128" i="3" s="1"/>
  <c r="BG128" i="3" s="1"/>
  <c r="BE128" i="3"/>
  <c r="AB129" i="3"/>
  <c r="AC129" i="3" s="1"/>
  <c r="BC129" i="3"/>
  <c r="BD129" i="3" s="1"/>
  <c r="BG129" i="3" s="1"/>
  <c r="BE129" i="3"/>
  <c r="AB130" i="3"/>
  <c r="AC130" i="3" s="1"/>
  <c r="AG130" i="3" s="1"/>
  <c r="BI130" i="3" s="1"/>
  <c r="BC130" i="3"/>
  <c r="BD130" i="3" s="1"/>
  <c r="BG130" i="3" s="1"/>
  <c r="BE130" i="3"/>
  <c r="AB131" i="3"/>
  <c r="AC131" i="3" s="1"/>
  <c r="AG131" i="3" s="1"/>
  <c r="BC131" i="3"/>
  <c r="BD131" i="3" s="1"/>
  <c r="BG131" i="3" s="1"/>
  <c r="BE131" i="3"/>
  <c r="AB132" i="3"/>
  <c r="AC132" i="3" s="1"/>
  <c r="BC132" i="3"/>
  <c r="BD132" i="3" s="1"/>
  <c r="BG132" i="3" s="1"/>
  <c r="BE132" i="3"/>
  <c r="AC133" i="3"/>
  <c r="AG133" i="3" s="1"/>
  <c r="BI133" i="3" s="1"/>
  <c r="BC133" i="3"/>
  <c r="BD133" i="3" s="1"/>
  <c r="BG133" i="3" s="1"/>
  <c r="BE133" i="3"/>
  <c r="AG134" i="3"/>
  <c r="AK134" i="3"/>
  <c r="AL134" i="3" s="1"/>
  <c r="AP134" i="3" s="1"/>
  <c r="BC134" i="3"/>
  <c r="BD134" i="3" s="1"/>
  <c r="BG134" i="3" s="1"/>
  <c r="BE134" i="3"/>
  <c r="AG135" i="3"/>
  <c r="AK135" i="3"/>
  <c r="AL135" i="3" s="1"/>
  <c r="AP135" i="3" s="1"/>
  <c r="BC135" i="3"/>
  <c r="BD135" i="3" s="1"/>
  <c r="BG135" i="3" s="1"/>
  <c r="BE135" i="3"/>
  <c r="AG136" i="3"/>
  <c r="AK136" i="3"/>
  <c r="AL136" i="3" s="1"/>
  <c r="AP136" i="3" s="1"/>
  <c r="BC136" i="3"/>
  <c r="BD136" i="3" s="1"/>
  <c r="BG136" i="3" s="1"/>
  <c r="BE136" i="3"/>
  <c r="AG137" i="3"/>
  <c r="AK137" i="3"/>
  <c r="AL137" i="3" s="1"/>
  <c r="AP137" i="3" s="1"/>
  <c r="BC137" i="3"/>
  <c r="BD137" i="3" s="1"/>
  <c r="BG137" i="3" s="1"/>
  <c r="BE137" i="3"/>
  <c r="AG138" i="3"/>
  <c r="BI138" i="3" s="1"/>
  <c r="BC138" i="3"/>
  <c r="BD138" i="3" s="1"/>
  <c r="BG138" i="3" s="1"/>
  <c r="BE138" i="3"/>
  <c r="AG139" i="3"/>
  <c r="BJ139" i="3" s="1"/>
  <c r="BC139" i="3"/>
  <c r="BD139" i="3" s="1"/>
  <c r="BG139" i="3" s="1"/>
  <c r="BE139" i="3"/>
  <c r="AG140" i="3"/>
  <c r="BC140" i="3"/>
  <c r="BD140" i="3" s="1"/>
  <c r="BG140" i="3" s="1"/>
  <c r="BE140" i="3"/>
  <c r="AG141" i="3"/>
  <c r="BI141" i="3" s="1"/>
  <c r="BC141" i="3"/>
  <c r="BD141" i="3" s="1"/>
  <c r="BG141" i="3" s="1"/>
  <c r="BE141" i="3"/>
  <c r="AB142" i="3"/>
  <c r="AC142" i="3" s="1"/>
  <c r="AG142" i="3" s="1"/>
  <c r="AT142" i="3" s="1"/>
  <c r="AD142" i="3"/>
  <c r="BC142" i="3"/>
  <c r="BD142" i="3" s="1"/>
  <c r="BG142" i="3" s="1"/>
  <c r="BE142" i="3"/>
  <c r="AB143" i="3"/>
  <c r="AC143" i="3" s="1"/>
  <c r="AG143" i="3" s="1"/>
  <c r="AT143" i="3" s="1"/>
  <c r="AU143" i="3" s="1"/>
  <c r="AD143" i="3"/>
  <c r="BC143" i="3"/>
  <c r="BD143" i="3" s="1"/>
  <c r="BG143" i="3" s="1"/>
  <c r="BE143" i="3"/>
  <c r="AB144" i="3"/>
  <c r="AC144" i="3" s="1"/>
  <c r="AG144" i="3" s="1"/>
  <c r="AT144" i="3" s="1"/>
  <c r="AU144" i="3" s="1"/>
  <c r="AD144" i="3"/>
  <c r="BC144" i="3"/>
  <c r="BD144" i="3" s="1"/>
  <c r="BG144" i="3" s="1"/>
  <c r="BE144" i="3"/>
  <c r="AB145" i="3"/>
  <c r="AC145" i="3" s="1"/>
  <c r="AG145" i="3" s="1"/>
  <c r="AT145" i="3" s="1"/>
  <c r="AU145" i="3" s="1"/>
  <c r="AD145" i="3"/>
  <c r="BC145" i="3"/>
  <c r="BD145" i="3" s="1"/>
  <c r="BG145" i="3" s="1"/>
  <c r="BE145" i="3"/>
  <c r="AB146" i="3"/>
  <c r="AC146" i="3" s="1"/>
  <c r="AG146" i="3" s="1"/>
  <c r="AD146" i="3"/>
  <c r="BC146" i="3"/>
  <c r="BD146" i="3" s="1"/>
  <c r="BG146" i="3" s="1"/>
  <c r="BE146" i="3"/>
  <c r="AB147" i="3"/>
  <c r="AC147" i="3" s="1"/>
  <c r="AG147" i="3" s="1"/>
  <c r="AT147" i="3" s="1"/>
  <c r="AU147" i="3" s="1"/>
  <c r="AD147" i="3"/>
  <c r="BC147" i="3"/>
  <c r="BD147" i="3" s="1"/>
  <c r="BG147" i="3" s="1"/>
  <c r="BE147" i="3"/>
  <c r="AB148" i="3"/>
  <c r="AC148" i="3" s="1"/>
  <c r="AG148" i="3" s="1"/>
  <c r="AD148" i="3"/>
  <c r="BC148" i="3"/>
  <c r="BD148" i="3" s="1"/>
  <c r="BG148" i="3" s="1"/>
  <c r="BE148" i="3"/>
  <c r="AB149" i="3"/>
  <c r="AC149" i="3" s="1"/>
  <c r="AG149" i="3" s="1"/>
  <c r="AD149" i="3"/>
  <c r="BC149" i="3"/>
  <c r="BD149" i="3" s="1"/>
  <c r="BG149" i="3" s="1"/>
  <c r="BE149" i="3"/>
  <c r="BE18" i="3"/>
  <c r="BC18" i="3"/>
  <c r="BD18" i="3" s="1"/>
  <c r="BG18" i="3" s="1"/>
  <c r="AD18" i="3"/>
  <c r="AB18" i="3"/>
  <c r="AC18" i="3" s="1"/>
  <c r="AG18" i="3" s="1"/>
  <c r="BI18" i="3" s="1"/>
  <c r="BI149" i="3" l="1"/>
  <c r="AT149" i="3"/>
  <c r="AU149" i="3" s="1"/>
  <c r="BI148" i="3"/>
  <c r="AT148" i="3"/>
  <c r="AU148" i="3" s="1"/>
  <c r="AY147" i="3"/>
  <c r="BJ147" i="3" s="1"/>
  <c r="AV147" i="3"/>
  <c r="BI146" i="3"/>
  <c r="AT146" i="3"/>
  <c r="AU146" i="3" s="1"/>
  <c r="AY145" i="3"/>
  <c r="BJ145" i="3" s="1"/>
  <c r="AV145" i="3"/>
  <c r="AY144" i="3"/>
  <c r="BJ144" i="3" s="1"/>
  <c r="AV144" i="3"/>
  <c r="AY143" i="3"/>
  <c r="BJ143" i="3" s="1"/>
  <c r="AV143" i="3"/>
  <c r="AY142" i="3"/>
  <c r="BJ142" i="3" s="1"/>
  <c r="AU142" i="3"/>
  <c r="AV142" i="3" s="1"/>
  <c r="AM137" i="3"/>
  <c r="AM22" i="3"/>
  <c r="AM135" i="3"/>
  <c r="AM136" i="3"/>
  <c r="AM134" i="3"/>
  <c r="BI106" i="3"/>
  <c r="BJ106" i="3"/>
  <c r="BI107" i="3"/>
  <c r="BI71" i="3"/>
  <c r="BJ71" i="3"/>
  <c r="BI54" i="3"/>
  <c r="BJ54" i="3"/>
  <c r="BI39" i="3"/>
  <c r="BJ39" i="3"/>
  <c r="BI38" i="3"/>
  <c r="BJ38" i="3"/>
  <c r="BI55" i="3"/>
  <c r="BJ55" i="3"/>
  <c r="BI82" i="3"/>
  <c r="BJ82" i="3"/>
  <c r="AG132" i="3"/>
  <c r="BI132" i="3" s="1"/>
  <c r="AD132" i="3"/>
  <c r="AG19" i="3"/>
  <c r="BI19" i="3" s="1"/>
  <c r="AD19" i="3"/>
  <c r="BI83" i="3"/>
  <c r="BJ83" i="3"/>
  <c r="AG115" i="3"/>
  <c r="BI70" i="3"/>
  <c r="BJ70" i="3"/>
  <c r="AD20" i="3"/>
  <c r="BJ73" i="3"/>
  <c r="BJ41" i="3"/>
  <c r="BJ28" i="3"/>
  <c r="AD130" i="3"/>
  <c r="BJ130" i="3"/>
  <c r="BJ18" i="3"/>
  <c r="AD101" i="3"/>
  <c r="BJ57" i="3"/>
  <c r="BJ26" i="3"/>
  <c r="BJ141" i="3"/>
  <c r="BJ133" i="3"/>
  <c r="AD133" i="3"/>
  <c r="AD131" i="3"/>
  <c r="AG129" i="3"/>
  <c r="BI129" i="3" s="1"/>
  <c r="AD129" i="3"/>
  <c r="AG128" i="3"/>
  <c r="BI128" i="3" s="1"/>
  <c r="AD128" i="3"/>
  <c r="AD127" i="3"/>
  <c r="BJ138" i="3"/>
  <c r="AG111" i="3"/>
  <c r="AD100" i="3"/>
  <c r="AD22" i="3"/>
  <c r="AG21" i="3"/>
  <c r="BI21" i="3" s="1"/>
  <c r="BI68" i="3"/>
  <c r="BJ68" i="3"/>
  <c r="BI66" i="3"/>
  <c r="BJ66" i="3"/>
  <c r="BI52" i="3"/>
  <c r="BJ52" i="3"/>
  <c r="BI50" i="3"/>
  <c r="BJ50" i="3"/>
  <c r="BI35" i="3"/>
  <c r="BJ35" i="3"/>
  <c r="BI86" i="3"/>
  <c r="BJ86" i="3"/>
  <c r="BI136" i="3"/>
  <c r="BJ136" i="3"/>
  <c r="BI102" i="3"/>
  <c r="BI94" i="3"/>
  <c r="BJ94" i="3"/>
  <c r="BI78" i="3"/>
  <c r="BJ78" i="3"/>
  <c r="BI62" i="3"/>
  <c r="BJ62" i="3"/>
  <c r="BI46" i="3"/>
  <c r="BJ46" i="3"/>
  <c r="BI31" i="3"/>
  <c r="BJ31" i="3"/>
  <c r="BI135" i="3"/>
  <c r="BJ135" i="3"/>
  <c r="BI127" i="3"/>
  <c r="BJ105" i="3"/>
  <c r="BI105" i="3"/>
  <c r="BI103" i="3"/>
  <c r="BJ103" i="3"/>
  <c r="BI87" i="3"/>
  <c r="BJ87" i="3"/>
  <c r="BI77" i="3"/>
  <c r="BI61" i="3"/>
  <c r="BI45" i="3"/>
  <c r="BI97" i="3"/>
  <c r="BJ95" i="3"/>
  <c r="BJ74" i="3"/>
  <c r="BJ58" i="3"/>
  <c r="BJ42" i="3"/>
  <c r="BI144" i="3"/>
  <c r="BI143" i="3"/>
  <c r="BI113" i="3"/>
  <c r="BJ79" i="3"/>
  <c r="BI79" i="3"/>
  <c r="BJ63" i="3"/>
  <c r="BI63" i="3"/>
  <c r="BJ47" i="3"/>
  <c r="BI47" i="3"/>
  <c r="BJ32" i="3"/>
  <c r="BI32" i="3"/>
  <c r="BJ131" i="3"/>
  <c r="BI131" i="3"/>
  <c r="BI134" i="3"/>
  <c r="BJ134" i="3"/>
  <c r="BI100" i="3"/>
  <c r="BJ99" i="3"/>
  <c r="BI22" i="3"/>
  <c r="BI80" i="3"/>
  <c r="BJ80" i="3"/>
  <c r="BI72" i="3"/>
  <c r="BJ72" i="3"/>
  <c r="BJ65" i="3"/>
  <c r="BI64" i="3"/>
  <c r="BJ64" i="3"/>
  <c r="BI56" i="3"/>
  <c r="BJ56" i="3"/>
  <c r="BJ49" i="3"/>
  <c r="BI48" i="3"/>
  <c r="BJ48" i="3"/>
  <c r="BI40" i="3"/>
  <c r="BJ40" i="3"/>
  <c r="BJ34" i="3"/>
  <c r="BI33" i="3"/>
  <c r="BJ33" i="3"/>
  <c r="BJ109" i="3"/>
  <c r="BI88" i="3"/>
  <c r="BJ88" i="3"/>
  <c r="BJ76" i="3"/>
  <c r="BJ60" i="3"/>
  <c r="BJ44" i="3"/>
  <c r="BI29" i="3"/>
  <c r="BJ29" i="3"/>
  <c r="BI142" i="3"/>
  <c r="BI139" i="3"/>
  <c r="BI137" i="3"/>
  <c r="BJ137" i="3"/>
  <c r="BI114" i="3"/>
  <c r="BI108" i="3"/>
  <c r="BI96" i="3"/>
  <c r="BJ96" i="3"/>
  <c r="BI85" i="3"/>
  <c r="BJ85" i="3"/>
  <c r="BI75" i="3"/>
  <c r="BJ75" i="3"/>
  <c r="BI67" i="3"/>
  <c r="BJ67" i="3"/>
  <c r="BI59" i="3"/>
  <c r="BJ59" i="3"/>
  <c r="BI51" i="3"/>
  <c r="BJ51" i="3"/>
  <c r="BI43" i="3"/>
  <c r="BJ43" i="3"/>
  <c r="BI36" i="3"/>
  <c r="BJ36" i="3"/>
  <c r="BI24" i="3"/>
  <c r="BJ20" i="3"/>
  <c r="BI147" i="3"/>
  <c r="BI145" i="3"/>
  <c r="BI104" i="3"/>
  <c r="BJ104" i="3"/>
  <c r="BI93" i="3"/>
  <c r="BJ93" i="3"/>
  <c r="BI84" i="3"/>
  <c r="BJ84" i="3"/>
  <c r="BI81" i="3"/>
  <c r="BI140" i="3"/>
  <c r="BJ140" i="3"/>
  <c r="BI116" i="3"/>
  <c r="BI101" i="3"/>
  <c r="BI92" i="3"/>
  <c r="BJ92" i="3"/>
  <c r="BI89" i="3"/>
  <c r="BJ30" i="3"/>
  <c r="BI30" i="3"/>
  <c r="BI25" i="3"/>
  <c r="BJ25" i="3"/>
  <c r="BI27" i="3"/>
  <c r="BJ27" i="3"/>
  <c r="BI23" i="3"/>
  <c r="BJ23" i="3"/>
  <c r="AY146" i="3" l="1"/>
  <c r="BJ146" i="3" s="1"/>
  <c r="AV146" i="3"/>
  <c r="AY148" i="3"/>
  <c r="BJ148" i="3" s="1"/>
  <c r="AV148" i="3"/>
  <c r="AY149" i="3"/>
  <c r="BJ149" i="3" s="1"/>
  <c r="AV149" i="3"/>
  <c r="BJ21" i="3"/>
  <c r="BI111" i="3"/>
  <c r="BJ19" i="3"/>
  <c r="BJ132" i="3"/>
  <c r="BJ128" i="3"/>
  <c r="BI115" i="3"/>
  <c r="BJ129" i="3"/>
  <c r="AB17" i="3"/>
  <c r="AC17" i="3" s="1"/>
  <c r="AD16" i="3"/>
  <c r="AB16" i="3"/>
  <c r="AC16" i="3" s="1"/>
  <c r="AG16" i="3" s="1"/>
  <c r="BJ16" i="3" s="1"/>
  <c r="AD15" i="3"/>
  <c r="AB15" i="3"/>
  <c r="AC15" i="3" s="1"/>
  <c r="AG15" i="3" s="1"/>
  <c r="BJ15" i="3" s="1"/>
  <c r="AB14" i="3"/>
  <c r="AC14" i="3" s="1"/>
  <c r="AB12" i="3"/>
  <c r="AC12" i="3" s="1"/>
  <c r="AB11" i="3"/>
  <c r="AC11" i="3" s="1"/>
  <c r="AB10" i="3"/>
  <c r="AC10" i="3" s="1"/>
  <c r="AB9" i="3"/>
  <c r="AC9" i="3" s="1"/>
  <c r="AB8" i="3"/>
  <c r="AC8" i="3" s="1"/>
  <c r="AB7" i="3"/>
  <c r="AC7" i="3" s="1"/>
  <c r="AB6" i="3"/>
  <c r="AC6" i="3" s="1"/>
  <c r="AB5" i="3"/>
  <c r="AC5" i="3" s="1"/>
  <c r="AD7" i="3" l="1"/>
  <c r="AG7" i="3"/>
  <c r="BJ7" i="3" s="1"/>
  <c r="AD11" i="3"/>
  <c r="AG11" i="3"/>
  <c r="BJ11" i="3" s="1"/>
  <c r="AD17" i="3"/>
  <c r="AG17" i="3"/>
  <c r="BJ17" i="3" s="1"/>
  <c r="AD8" i="3"/>
  <c r="AG8" i="3"/>
  <c r="BJ8" i="3" s="1"/>
  <c r="AD12" i="3"/>
  <c r="AG12" i="3"/>
  <c r="BJ12" i="3" s="1"/>
  <c r="AD5" i="3"/>
  <c r="AG5" i="3"/>
  <c r="BJ5" i="3" s="1"/>
  <c r="AD9" i="3"/>
  <c r="AG9" i="3"/>
  <c r="BJ9" i="3" s="1"/>
  <c r="AD6" i="3"/>
  <c r="AG6" i="3"/>
  <c r="BJ6" i="3" s="1"/>
  <c r="AD10" i="3"/>
  <c r="AG10" i="3"/>
  <c r="BJ10" i="3" s="1"/>
  <c r="AD14" i="3"/>
  <c r="AG14" i="3"/>
  <c r="BJ14" i="3" s="1"/>
  <c r="O102" i="3" l="1"/>
  <c r="O133" i="3" l="1"/>
  <c r="O132" i="3"/>
  <c r="O131" i="3"/>
  <c r="O130" i="3"/>
  <c r="O129" i="3"/>
  <c r="O128" i="3"/>
  <c r="O127" i="3"/>
  <c r="O116" i="3"/>
  <c r="O115" i="3"/>
  <c r="O114" i="3"/>
  <c r="O113" i="3"/>
  <c r="O112" i="3"/>
  <c r="O111" i="3"/>
  <c r="O101" i="3"/>
  <c r="O100" i="3"/>
  <c r="O22" i="3"/>
  <c r="O21" i="3"/>
  <c r="O20" i="3"/>
  <c r="O19" i="3"/>
  <c r="O18" i="3"/>
  <c r="O17" i="3"/>
  <c r="O16" i="3"/>
  <c r="O15" i="3"/>
  <c r="O14" i="3"/>
  <c r="O12" i="3"/>
  <c r="O11" i="3"/>
  <c r="O10" i="3"/>
  <c r="O9" i="3"/>
  <c r="O8" i="3"/>
  <c r="O7" i="3"/>
  <c r="O6" i="3"/>
  <c r="O5" i="3"/>
  <c r="AV5" i="3"/>
  <c r="AM5" i="3" l="1"/>
  <c r="BC6" i="3" l="1"/>
  <c r="BD6" i="3" s="1"/>
  <c r="BE6" i="3" s="1"/>
  <c r="AT6" i="3"/>
  <c r="AU6" i="3" s="1"/>
  <c r="AV6" i="3" s="1"/>
  <c r="AK6" i="3"/>
  <c r="AL6" i="3" s="1"/>
  <c r="AM6" i="3" s="1"/>
  <c r="AK5" i="3"/>
  <c r="BH6" i="3" l="1"/>
  <c r="AU5" i="3" l="1"/>
  <c r="BC5" i="3"/>
  <c r="BD5" i="3" s="1"/>
  <c r="BE5" i="3" s="1"/>
  <c r="BH5" i="3" s="1"/>
  <c r="AL5" i="3" l="1"/>
</calcChain>
</file>

<file path=xl/sharedStrings.xml><?xml version="1.0" encoding="utf-8"?>
<sst xmlns="http://schemas.openxmlformats.org/spreadsheetml/2006/main" count="3024" uniqueCount="964">
  <si>
    <t>IDENTIFICACIÓN DEL HALLAZGO</t>
  </si>
  <si>
    <t>ESTABLECIMIENTO ACCIONES DE MEJORA</t>
  </si>
  <si>
    <t>PRIMER SEGUIMIENTO DE 2021</t>
  </si>
  <si>
    <t xml:space="preserve"> SEGUNDO SEGUIMIENTO DE 2021</t>
  </si>
  <si>
    <t xml:space="preserve"> TERCER SEGUIMIENTO DE 2021</t>
  </si>
  <si>
    <t xml:space="preserve"> CUARTO SEGUIMIENTO DE 2021</t>
  </si>
  <si>
    <t>CIERRES ACCION / HALLAZGO</t>
  </si>
  <si>
    <t>No. solicitud</t>
  </si>
  <si>
    <t>fecha de solicitud</t>
  </si>
  <si>
    <t>Fuente de hallazgo</t>
  </si>
  <si>
    <t>Fuente hallazgo 2</t>
  </si>
  <si>
    <t>Detalle de la fuente</t>
  </si>
  <si>
    <t>Fecha del hallazgo</t>
  </si>
  <si>
    <t>Código o capítulo</t>
  </si>
  <si>
    <t>Proceso afectado</t>
  </si>
  <si>
    <t>Hallazgo y/o situación</t>
  </si>
  <si>
    <t>Causa(s) del hallazgo</t>
  </si>
  <si>
    <t>ACCIÓN</t>
  </si>
  <si>
    <t>Tipo de acción Propuesta</t>
  </si>
  <si>
    <t>Líder proceso</t>
  </si>
  <si>
    <t>Área responsable de ejecución</t>
  </si>
  <si>
    <t>Líder área responsable de ejecución</t>
  </si>
  <si>
    <t>Recursos</t>
  </si>
  <si>
    <t>Meta de la acción</t>
  </si>
  <si>
    <t>% que se espera alcanzar de la meta</t>
  </si>
  <si>
    <t>Fórmula del indicador</t>
  </si>
  <si>
    <t>Fecha de inicio</t>
  </si>
  <si>
    <t>Fecha terminación</t>
  </si>
  <si>
    <t>2. Fecha seguimiento</t>
  </si>
  <si>
    <t>2.Evidencias o soportes ejecución acción de mejora</t>
  </si>
  <si>
    <t>2.Actividades realizadas  a la fecha</t>
  </si>
  <si>
    <t>2.Resultado del indicador</t>
  </si>
  <si>
    <t>2. 25% avance en ejecución de la meta</t>
  </si>
  <si>
    <t>2.Alerta</t>
  </si>
  <si>
    <t>2.Analisis - Seguimiento OCI4</t>
  </si>
  <si>
    <t>2.Auditor que realizó el seguimiento</t>
  </si>
  <si>
    <t>3.Fecha seguimiento</t>
  </si>
  <si>
    <t>3.Evidencias o soportes ejecución acción de mejora</t>
  </si>
  <si>
    <t>3.Actividades realizadas  a la fecha</t>
  </si>
  <si>
    <t>3.Resultado del indicador</t>
  </si>
  <si>
    <t>3. 50% avance en ejecución de la meta</t>
  </si>
  <si>
    <t>3.Alerta</t>
  </si>
  <si>
    <t>3.Analisis - Seguimiento OCI4</t>
  </si>
  <si>
    <t>3.Auditor que realizó el seguimiento</t>
  </si>
  <si>
    <t>4.Fecha seguimiento</t>
  </si>
  <si>
    <t>4.Evidencias o soportes ejecución acción de mejora</t>
  </si>
  <si>
    <t>4.Actividades realizadas  a la fecha</t>
  </si>
  <si>
    <t>4.Resultado del indicador</t>
  </si>
  <si>
    <t>4. 75% avance en ejecución de la meta</t>
  </si>
  <si>
    <t>4.Alerta</t>
  </si>
  <si>
    <t>4.Analisis - Seguimiento OCI4</t>
  </si>
  <si>
    <t>4.Auditor que realizó el seguimiento</t>
  </si>
  <si>
    <t>4. 100% avance en ejecución de la meta</t>
  </si>
  <si>
    <t>Estado de la acción</t>
  </si>
  <si>
    <t>Auditor que valida cumplimiento a la acción</t>
  </si>
  <si>
    <t>Cierre Hallazgo</t>
  </si>
  <si>
    <t>Auditor que cierra el hallazgo</t>
  </si>
  <si>
    <t>Soporte que evidencia que el ente externo cerró el hallazgo</t>
  </si>
  <si>
    <t>Detalle de actividades para ejecutar la acción</t>
  </si>
  <si>
    <t>Unidad de Medida</t>
  </si>
  <si>
    <t>Cantidad Unidad de Medida</t>
  </si>
  <si>
    <t>Modificación Fecha de Terminanción</t>
  </si>
  <si>
    <t>(Asignado por la Oficina de Control Interno)</t>
  </si>
  <si>
    <t>(DD-MM-AA)</t>
  </si>
  <si>
    <t>(Seleccione de la lista desplegable)</t>
  </si>
  <si>
    <t>(Indicar relación con otro  hallazgo / a acción)</t>
  </si>
  <si>
    <t>(Nombre completo del informe origen del hallazgo)</t>
  </si>
  <si>
    <t>(Identificación del  hallazgo, en el informe)</t>
  </si>
  <si>
    <t>table</t>
  </si>
  <si>
    <t>(Utilice cualquier técnica: 5 ¿por qué?, espina pescado, lluvia de ideas etc.)</t>
  </si>
  <si>
    <t>(Detalle todas las actividades que ejecutarán para eliminar la(s) causa(s) del hallazgo)</t>
  </si>
  <si>
    <t>(No. total de actividades, recursos, personas etc, de la acción - Columna K).</t>
  </si>
  <si>
    <t>(Información automática)</t>
  </si>
  <si>
    <t>(Financieros - Logísticos - Humanos - Tecnológicos )</t>
  </si>
  <si>
    <t>(Describa el resultado que espera obtener al ejecutar la acción)</t>
  </si>
  <si>
    <t>(Formule acorde con cantidad de actividades de la Columna L)</t>
  </si>
  <si>
    <t>(Relacione los documentos  que soportan y evidencian avances de ejecución)</t>
  </si>
  <si>
    <t>(No. actividades realizadas de las indicadas en la columna K).</t>
  </si>
  <si>
    <t>(Cálculo automático)</t>
  </si>
  <si>
    <t>(Información del análisis adelantado por el auditor que realizó el seguimiento)</t>
  </si>
  <si>
    <t>(Resultado automático)</t>
  </si>
  <si>
    <t>Origen Interno</t>
  </si>
  <si>
    <t xml:space="preserve">GESTIÓN CONTRATACTUAL 2018                      PROCESO: BIENES Y SERVICIOS   </t>
  </si>
  <si>
    <t>GESTIÓN JURÍDICA</t>
  </si>
  <si>
    <t xml:space="preserve">La estructura del Manual de Contratación, es dispersa, de una parte están las disposiciones de la Resolución 000112 de 2014 que aún siguen vigentes, (sin que haya claridad respecto de cuáles son las disposiciones que siguen vigentes); de otra parte, las modificaciones incorporadas con la Resolución 000007 de 2018, y la Normas Complementarias, aprobadas con ésta misma Resolución. </t>
  </si>
  <si>
    <t xml:space="preserve">Falta de precisión en el artículo correspondiente a las vigencias y a las normas derogadas </t>
  </si>
  <si>
    <t>Revisar, analizar y modificar el  Manual de Contratación en la parte pertinente a la vigencia y derogatoria expresa de disposiciones no vigentes</t>
  </si>
  <si>
    <t>Modificación al Manual de contratación</t>
  </si>
  <si>
    <t>Correctiva</t>
  </si>
  <si>
    <t>Secretaria General</t>
  </si>
  <si>
    <t xml:space="preserve">Acta comité institucional de gestion y desempeño, manual de contratación actualizado </t>
  </si>
  <si>
    <t>Se valida el avance reportado por la unidad; y se da cierre de la presente actividad de mejora</t>
  </si>
  <si>
    <t>Revisado el Manual de Contratación y sus Normas complementarias, se plantean observaciones en relación con diferentes aspectos, ver  detalle numeral 3 observación N°1</t>
  </si>
  <si>
    <t>Revisar, analizar y ajustar en lo pertinente el Manual de Contratación de acuerdo a las observaciones efectuadas por la OCI y respuestas dada por la Secretaría General</t>
  </si>
  <si>
    <t>Ausencia de proceso unificado para la gestión contractual; ver detalle en observación N°2</t>
  </si>
  <si>
    <t>Dentro de la Estructura de la Empresa no está contemplado un proceso de Gestión Contractual, ni un área independiente que lo contenga. Obedece  a un proceso institucional transversal</t>
  </si>
  <si>
    <t>Realizar reunión con el área de Planeación y analizar la viabiliad de elaborar un proceso unificado de gestión contractual que se incorpore a la estructura de la Lotería</t>
  </si>
  <si>
    <t>Acta Reunión con Planeación.</t>
  </si>
  <si>
    <t>Acta comité institucional con la aprobación de los procedimientos y formatos de gestión contractual</t>
  </si>
  <si>
    <t>Revisado el organigrama y las disposiciones que definen la estructura de la entidad (Res 003 2006, Acuerdo 003 2008 Acuerdo 005 2015, publicadas en la página web, no se identifica ninguna instancia o dependencia que tenga formalmente a su cargo, la responsabilidad frente al direccionamiento de la gestión contractual.</t>
  </si>
  <si>
    <r>
      <t xml:space="preserve">Ausencia de identificación en el </t>
    </r>
    <r>
      <rPr>
        <sz val="9"/>
        <color indexed="10"/>
        <rFont val="Arial"/>
        <family val="2"/>
      </rPr>
      <t xml:space="preserve">cronograma </t>
    </r>
    <r>
      <rPr>
        <sz val="9"/>
        <color indexed="8"/>
        <rFont val="Arial"/>
        <family val="2"/>
      </rPr>
      <t>de dependnecia o área encargada de la gestión contractual.</t>
    </r>
  </si>
  <si>
    <t xml:space="preserve">Realizar  reunión con el área de Planeación para analizar la posibilidad de incluir dentro del organigrama la responsabilidad de la ejecución de la gestión contractual </t>
  </si>
  <si>
    <t>Acta de Reunión con Planeación.</t>
  </si>
  <si>
    <t>Se está  revisando en el marco del proceso de reorganización</t>
  </si>
  <si>
    <t>Pendiente de envío de evidencias</t>
  </si>
  <si>
    <t>Se reporta copia de contrato de rediseño Institucional de fecha 31 /12/2020-El Dr. Gabriel Ernesto Bustos.</t>
  </si>
  <si>
    <t>No coincide el soporte con la acciòn propuesta de realizar reuniòn con  el area de planeaciòn para analizar la posibilidad de incluir dentro del organigrama la responsabilidad de la ejecución de la gestión contractual ,  con el  reporte del contrato de rediseño institucional.</t>
  </si>
  <si>
    <t>Divia Castillo A.</t>
  </si>
  <si>
    <t>Oficio de radicación; se envió solicitud de concepto fvorable al Deparatamento Administrativo del Servicio Civil</t>
  </si>
  <si>
    <t xml:space="preserve">Se adjunta solicitud de concepto ante el Deparatamento Administrativo del Servicio Civil, sobre el rediseño institucional que la entidad ha venido desarrollando en función de convertir a la entidad en un entidad moderna, diseñada para la innovación y el cambio. Así mismo, entre otras temas señala proyectos de actos Administrativos como el de "Acuerdo Modificación Estructura Organizacional de la Lotería"; si bien se valida el avance reportado por el área en miras a subsanar la deficiencia encontrada, la actividad aun se encuentra en ejecución en tanto se cuente con el respectivo concepto y por tal motivo, la actividad se encuentra en estado en termino. </t>
  </si>
  <si>
    <t xml:space="preserve">Manuela Hernández J. </t>
  </si>
  <si>
    <t>En relación con la gestión de los riesgos del proceso, se ifentifican las siguientes deficiencias : 
-Falta de identificación de los riesgos operativos del proceso de Gestión de Bines y Servicios relacionados con los procedimientos vinculados a la gestión contractual.
-La información de riesgos de corrupción publicada en la página web de la entidad en el apartado mapa de riesgos de corrupción / mapa de riesgos 2018, y la que se encuentra en la Carpeta Pública de Planeación Estratégica/Gestión de Riesgos/ Matriz de Riesgos 2018 Gestión de BYS.
-La identificación de los riesgos de corrupción es deficiente; no atiende los criteriso definis en la Guía para la administración del riesgo y el diseño de controles en entidades públicas</t>
  </si>
  <si>
    <t>Ausencia de lineamientos para idenficaciòn de riesgos en materia de contratación</t>
  </si>
  <si>
    <t>Establecer los lineamientos a travès de un instructivo para la definición de riesgos en la actividad contractual</t>
  </si>
  <si>
    <r>
      <rPr>
        <sz val="9"/>
        <color indexed="10"/>
        <rFont val="Arial"/>
        <family val="2"/>
      </rPr>
      <t>Proyecto de Instructivo</t>
    </r>
    <r>
      <rPr>
        <sz val="9"/>
        <color indexed="8"/>
        <rFont val="Arial"/>
        <family val="2"/>
      </rPr>
      <t xml:space="preserve"> que establezcan los lineamientos para la definición de riesgos en la actividad contractual</t>
    </r>
  </si>
  <si>
    <t>Documento proyecto de instructivo</t>
  </si>
  <si>
    <t xml:space="preserve">Los controles previstos para la mitigación de los riesgos identificados, presentan deficiencias en su diseño, en efecto, los mismos no incorporan de manera integral los elementos básicos que debe identificar el control a saber : i) Definir el responsable de llevar a cabo la actividad de control.  ii) Establecer la periodicidad definida para su ejecución. iii) Indicar cuál es el propósito del control. iv) Establecer el cómo se realiza la actividad de control.  v) Indicar qué pasa con las observaciones o desviaciones resultantes de ejecutar el control y vi) Dejar evidencia de la ejecución del control. La existencia de estas brechas, puede dar lugar a una exposición al riesgo, que podría considerarse como inaceptable. </t>
  </si>
  <si>
    <t>.  Falta de consistencia entre los instrumentos de soporte del proceso; en efecto, el Manual de Contratación clasifica la actividad contractual de acuerdo con las modalidades de contratación (Licitación pública, invitación abierta, invitación privada, invitación directa, contrato atípico de distribución ); por su parte, las Tablas de Retención correspondientes a la gestión contractual, se encuentran estructuradas, con base en el objeto del contrato (contrato de prestación de servicios, contrato de suministros, contrato de concesión, contrato de compraventa, contrato distribuidor, contrato arrendamiento, contrato comodato, contrato de seguros, hoja de vida distribuidor)</t>
  </si>
  <si>
    <t>Falta de actualización de las tablas de retención conforme al Manual de Contratación</t>
  </si>
  <si>
    <t>Actualizar las tablas de retención documental conforme lo establecen las normas legales.</t>
  </si>
  <si>
    <r>
      <rPr>
        <sz val="9"/>
        <color indexed="10"/>
        <rFont val="Arial"/>
        <family val="2"/>
      </rPr>
      <t xml:space="preserve">proyecto </t>
    </r>
    <r>
      <rPr>
        <sz val="9"/>
        <color indexed="8"/>
        <rFont val="Arial"/>
        <family val="2"/>
      </rPr>
      <t>de tablas de retención actualizadas</t>
    </r>
  </si>
  <si>
    <t>Acta reunión con gestion docuemntal</t>
  </si>
  <si>
    <t>Se reportan actas reuniòn Nos. 1y 2  de 21/05/21 y 31/05/21, de Secr.Gral y unidad RF. Fisicos, sobre actualizaciòn  tabla de retenciòn  documental, tablas de caracterizaciòn documental y migraciòn tablas de migraciòn documental. Pendientes de adopciòn.</t>
  </si>
  <si>
    <t>Se valida el grado de avance de la actividad propuesta.</t>
  </si>
  <si>
    <t>Cuadro de carácterización actualización TRD; se cuenta ya con el cuadro de carácterización de las tablas de rentenció cúlminado en el mes de septiembre de 2021</t>
  </si>
  <si>
    <t xml:space="preserve">Teniendo en cuenta la actividad de actualización del cuadro de caracterización de las tablas de retención documental del proceso, junto con el profesional a cargo de gestión documental, se ajustó teniendo en cuenta a lo que establece las normas legales vigentes, lo mismo a las actividades realizadas dentro del proceso que deben ser documentadas; se valida el avance reportado y se cierra la presente acción de mejora. </t>
  </si>
  <si>
    <t xml:space="preserve">Se identifican deficiencias relacionadas con los estudios de mercado y los estudios previos; en los expedientes observados, se encuentra el documento "Estudio de Conveniencia y Oportunidad, el cual no incorpora información sobre estudio de mercado, o análisis de precios, para determinar el valor de la contratación. De igual forma se identifican vacíos relacionados con la   revisión de antecedentes de procuraduría, CGR, policía  y Listas restrictivas. 
</t>
  </si>
  <si>
    <t xml:space="preserve">1. Ausencia de lineamientos que definan el contenido del estudio de mercado
2. Posible  incumplimiento por parte de los responsables  de las actividades de verificación de requisitos habilitante jurídicos concretamente la revisión de antecedentes de procuraduría, CGR, policía  y Listas restrictivas.  </t>
  </si>
  <si>
    <t>1. Proyectar documento en el que se especifique la información que deben contener los estudios previos, respecto del estudio de mercado. 
2. Realizar circular o memorando  sobre la obligación de revisar la documentación relacionada con la verificación de antecedentes de procuraduría, CGR, policía  y Listas restrictivas.           Respecto a estos numerales se evaluará la posibilidad de incorporar estas observaciones en la modificación que se hará al Manual de Contratación</t>
  </si>
  <si>
    <t>1. Directriz y/o modificación del Manual de Contratación
2. Circular Interna</t>
  </si>
  <si>
    <t>circular contratación 2021
lista chequeo manual de contratación
manual  de contratacipon actualizado</t>
  </si>
  <si>
    <t>Pendiente de envío de evidencia lista de chequeo.</t>
  </si>
  <si>
    <t>Inconsistencia en los tiempos utilizados para el desarrollo de la fase precontractual; se identificaron casos en los que en un solo día, se expidió el CDP, se realizó el estudio de conveniencia, se elaboraron los pliegos de condiciones, se cursaron las invitaciones a los oferentes, se recibieron las propuestas, se evaluaron las propuestas y se suscribió el contrato.</t>
  </si>
  <si>
    <t>Debilidad en el cumplimiento de los principios de planeación de la contratación.</t>
  </si>
  <si>
    <t xml:space="preserve">Se propondra incluir en la modicacion del Manual de Contratación, la inclusión de cronogramas en los pliegos de condiciones, en especial para aquellos procesos direrentes a la contratación directa. Asi mismo, socializar y sensibilizar sobre el princio de la planeación de la contración </t>
  </si>
  <si>
    <r>
      <t xml:space="preserve">1. Modificación al Manual de Contratación. </t>
    </r>
    <r>
      <rPr>
        <sz val="9"/>
        <color indexed="10"/>
        <rFont val="Arial"/>
        <family val="2"/>
      </rPr>
      <t>2. Capacitación</t>
    </r>
    <r>
      <rPr>
        <sz val="9"/>
        <color indexed="8"/>
        <rFont val="Arial"/>
        <family val="2"/>
      </rPr>
      <t xml:space="preserve"> </t>
    </r>
  </si>
  <si>
    <t>Procedimientos con los flujogramas y tiempos</t>
  </si>
  <si>
    <r>
      <t xml:space="preserve">Además de los procedimientos con los flujogramas y tiempos establecidos, en el manual de contratación modificado y aprobado se hace mención en </t>
    </r>
    <r>
      <rPr>
        <i/>
        <u/>
        <sz val="9"/>
        <color theme="1"/>
        <rFont val="Arial"/>
        <family val="2"/>
      </rPr>
      <t>el articulo 18. Pliego de Condiciones, literal "b) La identificación, el cronograma y los plazos de las diferentes etapas del proceso"</t>
    </r>
    <r>
      <rPr>
        <sz val="9"/>
        <color theme="1"/>
        <rFont val="Arial"/>
        <family val="2"/>
      </rPr>
      <t xml:space="preserve">.  Se valida la evidencia reportada; se da por cumplida esta acción de mejora. </t>
    </r>
  </si>
  <si>
    <t>Se identifican vacíos y falta de consistencia y homogeneidad en cuanto a  la organización de los expedientes.</t>
  </si>
  <si>
    <t>Ausencia de criterios para la organización de expedientes contractuales.</t>
  </si>
  <si>
    <t>Realizar reunión con el área que tenga a cargo la Gestión Documental, con el fin de establecer los criterios para la organización de los expedientes contractuales.</t>
  </si>
  <si>
    <t xml:space="preserve">Acta de reunión en la que conste los criterios para la organización del Expediente contractual. Y actualización de formato de lista de chequeo del expediente contractual </t>
  </si>
  <si>
    <t>Acta de reunión con contratista Jeniffer padilla
lista de chequeo actualizada</t>
  </si>
  <si>
    <t>GESTIÓN JURIDICA 2019</t>
  </si>
  <si>
    <t xml:space="preserve">Deficiencias estructurales, funcionales y de riesgos sobre el proceso de Gestión Jurídica
 iii) Deficiencias en la estructuración del Riesgo, asignado a la Gestión Jurídica. </t>
  </si>
  <si>
    <t>Deficiencias en la estructuración del Riesgo, asignado a la Gestión Jurídica</t>
  </si>
  <si>
    <t xml:space="preserve">1. Articulación y actualización de la matriz junto con planeación.
2. Se analizarán y valorarán los riesgos asignados al proceso de Gestión Jurídica y se procederá a realizar la modificación correspondiente.
</t>
  </si>
  <si>
    <t>De este se solicito cambiar la accion con memorando en enero</t>
  </si>
  <si>
    <r>
      <t xml:space="preserve">Se solicita ampliar el término a </t>
    </r>
    <r>
      <rPr>
        <b/>
        <sz val="9"/>
        <color theme="1"/>
        <rFont val="Arial"/>
        <family val="2"/>
      </rPr>
      <t>septiembre 30 de 2021</t>
    </r>
    <r>
      <rPr>
        <sz val="9"/>
        <color theme="1"/>
        <rFont val="Arial"/>
        <family val="2"/>
      </rPr>
      <t xml:space="preserve"> para el cumplimiento de esta actividad, teniendo en cuenta que se está realizando un trabajo transversal respecto a la actualización de la matriz de riesgos, por la que la SG debe articular el trabajo de actualización con planeación.</t>
    </r>
  </si>
  <si>
    <t xml:space="preserve">Teniendo en cuenta lo reportado por el área, en el sentido que las actividades para la superación del hallazgo aun se encuentran en ejecución, al respecttivo corte de seguimiento la acción de mejora se encuentra "INCUMPLIDA" toda vez que el termino para su ejecución se venció (30/06/2021), sin perjuicio de la solicitud de modificación para su cumplimiento. </t>
  </si>
  <si>
    <t>Manuela Hernández J.</t>
  </si>
  <si>
    <t>Matriz de riesos actualizada Gestión Jurídica; se trabajó con planeación la actualización de la matriz de riesgos</t>
  </si>
  <si>
    <t xml:space="preserve">Se adjunta word con vinculo sharepoint donde se encuentra la matriz de riesgos actualizada de todos los procesos de la entidad, incluyendo el de Gestión Jurídica teniendo en cuenta la nueva metodología del DAFP; dicha matriz de riesgo actualizada fue aprobada en el marco del CIDGYD en sesión del 30 de agosto del 2021.
Se valida el avance reportado y se cierra la presente acción de mejora. </t>
  </si>
  <si>
    <t>AUDITORÍA AL PROCESO DE GESTIÓN CONTRACTUAL 2020</t>
  </si>
  <si>
    <t>Deficiencias en la gestión de riesgos y controles del proceso de Gestión Contractual, teniendo en cuenta que la matriz de riesgos que se está incorporando en los contratos, si bien se remite en su configuración a la Matriz de riesgos definida por CCE, no se encuentra asociada a los instrumentos de gestión de riesgos de la entidad (Política de Riegos  Matriz de riesgos y controles). De igual forma, dentro del sistema de gestión del riesgo en la entidad no se prevén criterios específicos para la gestión del riesgo contractual, que atiendan las orientaciones que sobre el particular se definen en el Manual para la Identificación y Cobertura del Riesgo en los Procesos de Contratación expedido por CCE,  en relación con: i) El establecimiento del contexto en el cual se adelanta el Proceso de Contratación; ii) La identificación y clasificación de los Riesgos del Proceso de Contratación; iii) La evaluación y calificación de los Riesgo; iv) la asignación y tratamiento de los Riesgo y v) El monitoreo y revisión de la gestión de los Riesgos.</t>
  </si>
  <si>
    <t>En opinión de esta auditoría, la situación descrita tiene origen en la débil cultura del riesgo al
interior de la entidad, que se expresa en el cumplimiento formal de determinados requisitos, sin
que se apropie de manera integral y efectiva por parte de todos los servidores vinculados a la
gestión; de igual forma, a la desconexión entre los procesos de “Gestión de Riesgos” y Gestión
Contractual” a efectos de establecer, en los instrumentos institucionales para la gestión de
riesgos, los criterios específicos relativos a la gestión del riesgo contractual.</t>
  </si>
  <si>
    <r>
      <rPr>
        <b/>
        <sz val="9"/>
        <color theme="1"/>
        <rFont val="Arial"/>
        <family val="2"/>
      </rPr>
      <t>1</t>
    </r>
    <r>
      <rPr>
        <sz val="9"/>
        <color theme="1"/>
        <rFont val="Arial"/>
        <family val="2"/>
      </rPr>
      <t xml:space="preserve">.Elaboración de   guía con relación a “la tipificación, estimación, y asignación de los riesgos previsibles en la contratación de acuerdo con la Matriz de finidad por CCE”. 
</t>
    </r>
    <r>
      <rPr>
        <b/>
        <sz val="9"/>
        <color theme="1"/>
        <rFont val="Arial"/>
        <family val="2"/>
      </rPr>
      <t xml:space="preserve">2. </t>
    </r>
    <r>
      <rPr>
        <sz val="9"/>
        <color theme="1"/>
        <rFont val="Arial"/>
        <family val="2"/>
      </rPr>
      <t xml:space="preserve">Se procederá a solicitar la  revisión integral y el ajuste de los los instrumentos institucionales para la gestión de riesgos  (Política de Riesgos, Matriz de Riesgos y
Controles en tema contractual ),  a la Matriz emitida por Colombia Compra Eficiente. </t>
    </r>
  </si>
  <si>
    <r>
      <rPr>
        <b/>
        <sz val="9"/>
        <color theme="1"/>
        <rFont val="Arial"/>
        <family val="2"/>
      </rPr>
      <t>1.</t>
    </r>
    <r>
      <rPr>
        <sz val="9"/>
        <color theme="1"/>
        <rFont val="Arial"/>
        <family val="2"/>
      </rPr>
      <t xml:space="preserve"> Guia para la tipificación stimación, y asignación de los riesgos previsibles en la contratación  y atendiendo el papel de empresa industrial y comercial del Distrito
 2. Revisión de las politicas de riesgo, Matriz de Riesgos en contratación y ajuste de ser necesario a la matriz de  CCE y en concordancia con la guía del númeral 1 </t>
    </r>
  </si>
  <si>
    <t>Planeación , Secretaria General , Gerencia  y el  Comité Institucional de Gestión y Desempeño</t>
  </si>
  <si>
    <t>Poyecto de guia</t>
  </si>
  <si>
    <r>
      <t xml:space="preserve">Esta actividad se viene realizando mes a mes mediante correos electrónicos, razón por la cual se solicita ampliar el término </t>
    </r>
    <r>
      <rPr>
        <b/>
        <sz val="9"/>
        <color theme="1"/>
        <rFont val="Arial"/>
        <family val="2"/>
      </rPr>
      <t>30 de septiembre de 2021.</t>
    </r>
  </si>
  <si>
    <t>NA; Está en construcción esta actividad está pendiente de entregar para el viernes 22 de octubre</t>
  </si>
  <si>
    <t xml:space="preserve">Teniendo en cuenta que esta actividad aun se encuentra en proceso de ejcución y que se solicitó prorroga de tiempo para el 30 de septiembre, al presente corte de seguimiento la acción de mejora se encuentra Incumplida por termino vencido; así mismo, si la misma se tiene contemplada terminar su ejecución al 100% para subsanar la deficiencia encontrada dentro de la fecha meniconada (22 de octubre), es necesario realizar la solicitud de prorroga en el tiempo de ejecución, de acuerdo con lo contmplado dentro del procedimiento de planes de mejoramiento de la OCI. </t>
  </si>
  <si>
    <t xml:space="preserve">Revisados los contratos objeto de análisis y los celebrados para la atención de actividades en el marco de la emergencia generada por el COVID 19, se encuentran deficiencias en la identificación de riesgos y la exigencia de garantías, toda vez que, se evidencia ausencia de criterios claros y documentados respecto de la necesidad de que, en todos los casos, independientemente de la modalidad de contratación, se realice y se documente el respectivo análisis de los riesgos del contrato y se establezca los mecanismos para su mitigación.  </t>
  </si>
  <si>
    <t>Ausencia de criterios claros y documentados respecto de la necesidad de que, en todos los casos, independientemente de la modalidad de contratación, se realice y se documente el respectivo análisis de los riesgos del contrato y se establezca los mecanismos para su mitigación.</t>
  </si>
  <si>
    <t>Elaboración de   guía con relación a “la tipificación, estimación, y asignación de los riesgos previsibles en la contratación . Se estableceran criterios para las  coberturas y vigencias de las garantías; y en aquellos casos en los que de acuerdo con el análisis de riegos, no se considere necesario la exigencia de pólizas de garantía, se  indicará la justificación e indicará la  mitigación del riesgo que se adoptaran</t>
  </si>
  <si>
    <t>Guía</t>
  </si>
  <si>
    <t>Secretaria General ,  Gerencia  y el  Comité Institucional de Gestión y Desempeño</t>
  </si>
  <si>
    <t xml:space="preserve">Manual de contratacion ajustado </t>
  </si>
  <si>
    <t xml:space="preserve"> INFORME AUSTERIDAD EN EL GASTO PÚBLICO III TRMESTRE 2020 </t>
  </si>
  <si>
    <t>GESTIÓN DE BIENES Y SERVICIOS</t>
  </si>
  <si>
    <t>En cuanto al componente de Zonas Comunes, que se cancela con base en el índice de ocupación, se advierte un incremento del 38.41% frente al periodo anterior, lo cual no resulta razonable, si se tiene en cuenta que, a la entidad solo está ingresando un grupo reducido de servidores, los parqueaderos no se están utilizando y el ascensor se encuentra fuera de servicio.</t>
  </si>
  <si>
    <r>
      <t xml:space="preserve">Continuar con las gestiones con al copropiedad del edificio la revisión del cálculo de servicios públicos, revisar viabilidad de independizar servicios , revisar con Secretaría General un reuqrimiento jurídico sobre el tema  </t>
    </r>
    <r>
      <rPr>
        <sz val="9"/>
        <color rgb="FFFF0000"/>
        <rFont val="Arial"/>
        <family val="2"/>
      </rPr>
      <t xml:space="preserve">(ES LA MISMA ACCIÓN DE MEJORA PARA ESTE TEMA EN EL TRIMESTRE ANTERIOIR) </t>
    </r>
  </si>
  <si>
    <t>Documentos</t>
  </si>
  <si>
    <t>Unidad de Bienes y Servicios</t>
  </si>
  <si>
    <t>a) comunicaciones enviadas / comunicaciones requeridas
b)  cotización presentada  / cotización requeridas
c)  requerimientos realizados / requerimientos requeridos</t>
  </si>
  <si>
    <t>No se reporta avance por el área</t>
  </si>
  <si>
    <t>31/06/2021</t>
  </si>
  <si>
    <r>
      <t xml:space="preserve">En cumplimiento a la acción de mejora se continuo con las gestiones ante la copropiedad del edificio sobre la viabilidad de independizar el servicio de energía, la Administración del Edificio remitió al Consejo de Administración las propuestas para tal fin. Se remite el correo recibido en la LB, con dicha solicitud y las cotizaciones correspondientes.  </t>
    </r>
    <r>
      <rPr>
        <b/>
        <sz val="8"/>
        <color theme="1"/>
        <rFont val="Arial"/>
        <family val="2"/>
      </rPr>
      <t>Se propone como nueva fecha para lograr independizar el servicio de energía,el 31/12/2021</t>
    </r>
    <r>
      <rPr>
        <sz val="8"/>
        <color theme="1"/>
        <rFont val="Arial"/>
        <family val="2"/>
      </rPr>
      <t xml:space="preserve">, dado que se debe esperar la autorización del Consejo de Administración y luego continuar con el proceso. Respecto al servicio de acueducto desde el mes de mayo 2021 no se encuentra incluido en la cuota de administración, donde se evidencia la disminución del valor mensual de la misma. </t>
    </r>
  </si>
  <si>
    <t>El área solicito nuevo plazo para la ejecución de la acción de mejora a 31/12/2021, teniendo en cuenta que la administración debe validar las propuestas presentadas para incio del proceso de independización de los servicios; se valida el avance reportado por el área, no obstante al corte de seguimiento la acción se encuentra en estado INCUMPLIDA, dado que no se solicitó con anterioridad la prorroga de la fecha de ejecución teniendo en cuenta las activdades dentro del procedimiento de Planes de mejoramiento.</t>
  </si>
  <si>
    <t>De acuerdo con lo informado por la Administradora del Edificio Lotería de Bogotá, en el Consejo de Administración que se llevará a cabo a finales de octubre, en el orden de día se encuentra someter este tema de  independizar el servicio de energía,  teniendo como base las cotizaciones recibidas. Igualmente indicó que dado el presupuesto debe quedar ejecutado en la vigencia 2021, una vez el Consejo emita la autoprización, se inciará el trámite en noviembre 2021.  Por lo anterior se reitera la propuesta como nueva fecha para lograr independizar el servicio de energía,el 31/12/2021.</t>
  </si>
  <si>
    <t>Este Hallazgo sigue abierto por cuanto, se sigue con las gestiones frente a la coopropiedad del edificio 
teniendo en cuenta las actividades señaladas por la Unidad de Recursos Físicos en el numeral "4. Actividades realizadas a la fecha".</t>
  </si>
  <si>
    <t>ISLENA PINEDA RODRIGUEZ</t>
  </si>
  <si>
    <t>AUDITORÍA UNIDAD DE TALENTO HUMANO 2016    GESTIÓN DE TALENTO HUMAN</t>
  </si>
  <si>
    <t>GESTIÓN DE TALENTO HUMANO</t>
  </si>
  <si>
    <t xml:space="preserve"> No se pudo evaluar el avance de la entrega de medicamentos a trabajadores oficiales y las acciones de mejora derivadas del informe presentado por ésta Oficina en el año 2015.</t>
  </si>
  <si>
    <t>Si bien, se archivan las fórmulas médicas expedidas por los médicos tratantes de los funcionarios que solicitan medicamentos, no se han definido lineamientos claros para realizar este procedimiento.</t>
  </si>
  <si>
    <t>Definir los mecanismos y procedimientos para definir el archivo de los documentos de fórmulas  médicas, solicitando concepto a las autoridades en materia de archivo o gestión documental, en razón a que dichas fórmulas contienen datos relacionados con la historia laboral de los funcionarios, de manera que sus derechos a la intimidad no sean afectados.</t>
  </si>
  <si>
    <t>Documento que incluya los lineamientos para el archivo de la información</t>
  </si>
  <si>
    <t>Unidad Talento Humano</t>
  </si>
  <si>
    <t>Actualmente la entidad se encuentra actualizando sus instrumentos de gestión documental y se requiere incorporar esta serie documental, sin embargo se requirieren los lineamientos de acuerdo a la solicitud de concepto elevada en el 2010 a la Unidad de Recursos Físicos, por tratarse de documentos que contienen información ligada a las condiciones médicas de los trabajadores</t>
  </si>
  <si>
    <t>La acción de mejora se encuentra en termino, no obstante, no se presento reporte de avance por el área</t>
  </si>
  <si>
    <t>Manuela Hernández Jaramillo</t>
  </si>
  <si>
    <t>Se archiva formula médica, correo electrónico remitido a la empresa encargada de entregar los medicamentos a los trabjadores.</t>
  </si>
  <si>
    <t>EN PROCESO , no se adjuntan evidencias.</t>
  </si>
  <si>
    <t>Divia Castillo</t>
  </si>
  <si>
    <t xml:space="preserve">En cuanto el tema de salud ocupacional hasta mayo 31 de 2017 estuvo vigente la Resolución 1016 del 31 de marzo de 1989, "Por la cual se reglamenta la organización, funcionamiento y forma de los Programas de Salud Ocupacional que deben desarrollar los patronos o empleadores en el país", no se gestó actividad alguna para dar cumplimiento a los parámetros legales allí establecidos. </t>
  </si>
  <si>
    <t>No se cuenta con el personal que tenga el perfil definido normativamente, para adelantar el diseño e implementación del SG-SST</t>
  </si>
  <si>
    <t>Realizar el proceso para contratar la prestación de sevicios para el diseño e implementación del SG-SST, con una persona natural o jurídica, que cumpla con el perifil y los requisitos definidos en la norma para tal efecto</t>
  </si>
  <si>
    <r>
      <t xml:space="preserve">Estándares mínimos Resolución 1111 de 2017
</t>
    </r>
    <r>
      <rPr>
        <sz val="9"/>
        <color indexed="10"/>
        <rFont val="Arial"/>
        <family val="2"/>
      </rPr>
      <t>Contrato Celebrado y ejecutado</t>
    </r>
  </si>
  <si>
    <t>Para la vigencia 2021 la entidad suscribió el contrato de prestación de servicios 38 de 2021, para la prestación de servicios para apoyar a la Unidad de Talento Humano en el Desarrollo del Sistema de Gestion de Seguridad y Salud en el Trabajo.  En el año 2020 se desarrolló y aprobó toda la documentación del Sistema y para la vigencia 2021 se cuenta con el respectivo plan de actividades con el fin de continuar con la ejecución del mismo.</t>
  </si>
  <si>
    <t xml:space="preserve">Se adjunta contrato No. 38 de 2021 cuya objeto es: "Prestación de servicios en la Unidad de Talento Humano conel fin de actualizar, fortalecer, evaluar, diseñar, implementar yrealizar seguimiento al Sistema de Gestión en Seguridad ySalud para el trabajo SG-SST, cumpliendo con lanormatividad vigente (Decreto 1562 de 2012, Decreto 1443de 2014, Decreto 1072 de 2015, Resolución 0312 de 2019".
Igualmente se adjunta formato Plan de trabajo anual, instrumentos necesarios para dar cumplimiento a los parámetros legales establecidos en mayeria de seguridad socvial en el trabajo. Se valida el avance reportado y se da cierre de la presente acción de mejora. </t>
  </si>
  <si>
    <t>TALENTO HUMANO 2018   GESTIÓN DE TALENTO HUMANO/NOMINA</t>
  </si>
  <si>
    <t xml:space="preserve">Fallas en el aplicativo que generan retrazo y traumatismo  en el procedimiento  de Liquidación de Nómina. </t>
  </si>
  <si>
    <t>Errores en la parametrización del aplicativo de nómina</t>
  </si>
  <si>
    <t>Coordinar con el supervisor del contrato de soporte, los ajustes a efectuar en el aplicativo, de acuerdo con los errores detectados, para que se realicen los ajustes respectivos.</t>
  </si>
  <si>
    <t>Número de ajustes efectuados al aplicativo</t>
  </si>
  <si>
    <t>Número de ajustes efectuados / Número de ajustes solicitados</t>
  </si>
  <si>
    <t>Se continuan haciendo solicitudes al proveedor del aplicativo, sobre incosistencias presentadas en el módulo de liquidación de nómina.</t>
  </si>
  <si>
    <t>Se adjuntan 8 requerimientos de nómina, que fueron solucionados; Se valida el avance reportado y se da cierre de la presente acción de mejora.</t>
  </si>
  <si>
    <t>3.3</t>
  </si>
  <si>
    <t>No se evidencia el procedimiento para el trámite de reconocimiento de incapacidades y licencias de maternidad y parternidad.</t>
  </si>
  <si>
    <t>No existe el procedimiento de trámite y reconocimiento de incapacidades</t>
  </si>
  <si>
    <t>Establecer y documentar el trámite para el trámite y reconocimiento de incapacidades.</t>
  </si>
  <si>
    <t>Procedimiento establecido y aprobado</t>
  </si>
  <si>
    <t>31/06/20201</t>
  </si>
  <si>
    <t>Se proyectó el procedimiento de tramite de licencias, se encuentra pendiente de envio para aprobación del Comité Institucional de Gestión y Desempeño,</t>
  </si>
  <si>
    <t>Se adjunta como solución del ahallazgo el formato PRO 320-220-7, PROCEDIMIENTO TRAMITE DE INCAPACIDADES; no obstante se encuentra pendiente para envío para aprobación por parte del CIGD.</t>
  </si>
  <si>
    <t>Se adjunta procdimiento PRO320-XXX-1 INCAPACIDADES y el acta de comité de GIDGYD, llevada a cabo el 28/06/2021, donde se aprueba dicho procedimiento.</t>
  </si>
  <si>
    <t>Si bien el procedimiento fue aprobado en la sesión del 28/06/2021 del CIDGYD, es importante que se finalicen las actividades pendientes, tales como, la codificación del mismo y el ajuste al formato actual dispuesto por la entidad para la presentación de los procesos y procedimientos.  
Se valida el avance reportado y se da por cerrada la acción de mejora.</t>
  </si>
  <si>
    <t>AUDITORÍA TI-2020</t>
  </si>
  <si>
    <t>GESTIÓN DE LAS TECNOLOGÍAS Y LA INFORMACIÓN</t>
  </si>
  <si>
    <t>El PEI y el PETI no se encuentra completamente alineados a través de los lineamientos estratégicos, los 5 proyectos declarados no coinciden plenamente con la formulación del Plan de Acción, lineamientos de Gobierno Digital y los indicadores de gestión (ciclo PHVA). No se cuenta con los Planes detallados: Plan Estratégico de Tecnologías de la Información PETI, Plan de Tratamiento de Riesgos de Seguridad y Privacidad de la Información y el Plan de Seguridad y Privacidad de la Información, integrados al Plan de Acción Institucional y que incluyan: Proyectos, Metas, Acciones, Productos, Responsables, Cronogramas e indicadores para planeación y medición de la eficacia de su implementación</t>
  </si>
  <si>
    <t>PETI desactualizado e incompleto.</t>
  </si>
  <si>
    <t xml:space="preserve">Actualización PETI </t>
  </si>
  <si>
    <t>Sistemas</t>
  </si>
  <si>
    <t>Yolanda Gallego
Liliana Lara</t>
  </si>
  <si>
    <t>Profesional Especializado, 
Profesional I 
Área Sistemas,
Planeación</t>
  </si>
  <si>
    <t>PETI actualizado.</t>
  </si>
  <si>
    <t>Evidencia1:
Se actualizó el  PETI,. 
Se cuenta con los siguientes documentos:
Manual de políticas de información,
Catálogo de servicios,
Catálogo de sistemas de Información.
Inventario de activos de información.
Se cuenta con el diagrama de red</t>
  </si>
  <si>
    <t>Se verificó que la actualización del  PETI  involucró aspectos como: Servicios de información digital, Indicadores básicos del logro de los objetivos del proyecto, proyectos, metas y acciones, productos, responsables, todo lo cual se encuentra contenido en la actualización del PETI . Evidencia 1.</t>
  </si>
  <si>
    <t>Andrey Puerto</t>
  </si>
  <si>
    <t/>
  </si>
  <si>
    <t>Abierta</t>
  </si>
  <si>
    <t>PETI_2021_PM.docx</t>
  </si>
  <si>
    <t>Se Presenta avances en el PETI relacionados  a los lineamientos estratégicos de la Entidad, sin embargo, no se evidencia  Planes detallados con respecto a los  Proyectos, Metas, Acciones, Productos, Responsables, Cronogramas e indicadores cuantitativos  para planeación y medición  de la eficacia de su implementación</t>
  </si>
  <si>
    <t>El PETI incluye una descripción general de la plataforma tecnológica en cuanto a hardware, software y telecomunicaciones, y hace alusión al documento “ Inventario SisINFO y Aplicativos LBogotá.xlsx ”, sin embargo adolece de un diagrama de infraestructura, la caracterización de servicios tecnológicos y perfil de accesos, y análisis proyectivo de su capacidad para satisfacer las necesidades de las áreas.</t>
  </si>
  <si>
    <t xml:space="preserve">Actualizar el PETI con el  Diagrama de infraestructura </t>
  </si>
  <si>
    <t>Documento</t>
  </si>
  <si>
    <t>Actualización PETI</t>
  </si>
  <si>
    <t>Yolanda Gallego</t>
  </si>
  <si>
    <t>Profesional Especializado,
Profesional I
Área Sistemas</t>
  </si>
  <si>
    <t>Documento actualizado</t>
  </si>
  <si>
    <t>La actualización del PETI e refiere a la infraaestructura del centro de datos, caracterisica internas del centro de datos, estructura organizacional y talento humano, portales WEB, sistemas de información etc.</t>
  </si>
  <si>
    <t>La actualización del PETI se refiere a la infraaestructura del centro de datos, caracterisica internas del centro de datos, estructura organizacional y talento humano, portales WEB, sistemas de información etc.</t>
  </si>
  <si>
    <t>Catalogo de Servicios V-1.4
PETI_2021_PM</t>
  </si>
  <si>
    <t>El Área cuenta con el software adecuado GLPI y Active Directory para mantener  un inventario actualizado de plataforma tecnológica (hardware, software y telecomunicaciones), sin embargo, a la fecha no se ha entregado documentacion actualizada de:
Inventario Hardware y Software Dinámico. 
Diagrama de infraestructura Tecnológica.
Catálogo de  servicios tecnológicos  Actual
Perfil de Acceso de Usuarios</t>
  </si>
  <si>
    <t>El documento no incluye la estructura de modelo de servicios tecnológicos y mesa de ayuda con Acuerdos de Niveles de Servicio y articulación de terceros responsables de soporte a servicios TIC. Debe incluirse el inventario de terceros prestadores de servicios TIC.</t>
  </si>
  <si>
    <t xml:space="preserve">Actualización PETI
</t>
  </si>
  <si>
    <t>Documento
Aplicativo</t>
  </si>
  <si>
    <t>Documento actualizado.
Implementación Mesa de ayuda</t>
  </si>
  <si>
    <t>La actualización incluye servicios tecnológicos catalogo geneeral, mesa de ayuda, sistemas de apoyo, gobierno de TI  y estructura organizacionaal y de talento humano, terceros responsables, sistemas de información.</t>
  </si>
  <si>
    <t>Acuerdos de Nivel de Servicio_V1.4</t>
  </si>
  <si>
    <t>Se evidencia en el documento  la adopción de  Acuerdos de Nivel de Servicio_V1.4, sin embargo, es necesario evidenciar las estadísticas de aplicación de las SLA´s dentro del sistema GLPI</t>
  </si>
  <si>
    <t>El “ Inventario SisINFO y Aplicativos LBogotá.xlsx ”, incluye el listado de sistemas de información, pero el PETI no contempla todas las condiciones de adquisición, desarrollo, integración, interoperabilidad, mantenimiento, relación con terceros y requisitos de seguridad. El inventario de sistemas de información debe incluir todos aquellos utilizados y autorizados por la entidad, con su debido soporte de licenciamiento y/o propiedad intelectual(propios, de terceros, adquiridos o software libre autorizado). Existen para SIGA y el ERP.</t>
  </si>
  <si>
    <t>Crear catálogo de los sistemas de información</t>
  </si>
  <si>
    <t>Yolanda Gallego
Luz Mary Cardenas</t>
  </si>
  <si>
    <t>Profesional Especializado,
Profesional I
Área Sistemas
Gerencia</t>
  </si>
  <si>
    <t xml:space="preserve">La actualización del PETI incluye los sistemas de información No. 9.  </t>
  </si>
  <si>
    <t>OK</t>
  </si>
  <si>
    <t>Es conforme</t>
  </si>
  <si>
    <t>No se cuenta con un diagrama de red completo que permita visualizar todos los componentes que conforman la red y cómo interactúan, incluidos enrutadores, dispositivos, switches, firewalls, etc. Debe incluirse en el PETI dominio de servicios tecnológicos.</t>
  </si>
  <si>
    <t>Martha Liliana Duran
Yolanda Gallego</t>
  </si>
  <si>
    <t>Jefe Unidad 
Talento Humano,
Profesional Especializado 
Sistemas</t>
  </si>
  <si>
    <t xml:space="preserve">La acctualización del PETI, en el No. 9  se refiere a los sistemas de información, plan maestro o mapa de ruta, </t>
  </si>
  <si>
    <t>A nivel táctico no se aplican cronogramas detallados para atender los Planes de Acción, y los tiempos no son calculados con base en un análisis de esfuerzo real de las acciones, lo cual puede generar atrasos. Los planes tácticos incorporan los lineamientos de Gobierno Digital.</t>
  </si>
  <si>
    <t>Falta de planes de acción del PETI</t>
  </si>
  <si>
    <t>Definir los planes de acción del PETI</t>
  </si>
  <si>
    <t>Evidencia2:
Se cuenta con un plan de mantenimiento, Planes de  Seguridad y Privacidad de la Información, Plan de tratamiento de riesgos de seguridad y privacidad de la información, seguridad digital y continuidad de la operación</t>
  </si>
  <si>
    <t>Evidencia 2 uenta con plan de mantenimiento e infraestructura tecnológica (formato sin diligenciar 22020 y 2021)</t>
  </si>
  <si>
    <t>En cuanto al seguimiento y control no se encuentran definidos criterios de aceptación de entregables como medida para determinar el avance en términos de satisfacción de la necesidad. Aplicables tanto a responsables internos y terceros</t>
  </si>
  <si>
    <t>Ausencia de formato de criterios de aceptación</t>
  </si>
  <si>
    <t>Crear formato de criterios de aceptación para las solciitudes realizadas.</t>
  </si>
  <si>
    <t>Acción de mejora</t>
  </si>
  <si>
    <t>Formato creado</t>
  </si>
  <si>
    <t>Evidencia3:</t>
  </si>
  <si>
    <t>No se presentaron evidencias</t>
  </si>
  <si>
    <t>Se evidencian instrumentos de seguimiento a los contratos suscritos con terceros en materia de formalidad contractual y registro de obligaciones para trazabilidad financiera, pero aún no se aplican criterios de aceptación de entregables.</t>
  </si>
  <si>
    <t>Igual a la 7</t>
  </si>
  <si>
    <t>Para los contratistas no se incluyen obligaciones asociadas a criterios de aceptación de entregables, gestión documentada de cambios, metodologías de desarrollo de software, Acuerdos de Niveles de Servicio y garantía de producto.</t>
  </si>
  <si>
    <t>Documento con obligaciones contractuales de TI</t>
  </si>
  <si>
    <t>El contrato 65-2019, no precisa los entregables puntuales para las políticas, con el riesgo de obtener documentos generales como en el contrato 0482019 y no la totalidad requerida para Gobierno Digital y en particular el MSPI. Incluye el inventario de activos tipo hardware y software sin archivos.</t>
  </si>
  <si>
    <t xml:space="preserve">FORMATO SEGUIMIENTO Y CONTROL </t>
  </si>
  <si>
    <t>Se evidencia la aplicabilidad del formato FRO330-183-5  INFORME DE SEGUIMIENTO, CONTROL Y REEVALUACIÓN
DE PROVEEDORES Y CONTRATISTAS  que especifica lso documentos  necesarios de para cumplir con los requerimientos de Gobierno digital y MSPI</t>
  </si>
  <si>
    <t>La entidad no cuenta con una Dirección u Oficina de tecnología de la información y las comunicaciones como lo establece el Decreto 415 de 2016, cuyo propósito es dejar atrás la concepción de la función tecnológica como soporte y no como habilitador para el desarrollo de las estrategias institucionales y sectoriales. Si bien, el proceso no considera esto un obstáculo, se observa que no esta en operación un gobierno de TI, un líder u Oficial de seguridad de la información (ajeno a sistemas) y la articulación MSPI-SIG</t>
  </si>
  <si>
    <t>La estructura organizacional de la entidad no esta acorde con el Decreto 415 de 2016</t>
  </si>
  <si>
    <t>Oficio a la Gerencia con la necesidad para que la alta gerencia tome la determinación del procedimiento a seguir.</t>
  </si>
  <si>
    <t>Oficio a la gerencia</t>
  </si>
  <si>
    <t>Evidencia4:
Se envia oficio a la gerencia</t>
  </si>
  <si>
    <t>Se presentó como evidencia oficio dirigido a la gerencia pero el requerimiento está pendientee de cumplimiento.</t>
  </si>
  <si>
    <t>Se presentó como evidencia oficio dirigido a la gerencia pero el requerimiento está pendiente de cumplimiento.</t>
  </si>
  <si>
    <t>El proceso cuenta con un Plan de Adquisiciones anual, alineado en gran medida con los planes tácticos, pero la gestión de adquisiciones tecnológicas no está articulada a un procedimiento de gestión de cambios que evalúe de manera formal y documentada los impactos de cualquier decisión de inversión, adquisición o modernización tecnológica en la entidad. De igual manera, no hay un procedimiento de gestión de cambios a sistemas de información, para que las adquisiciones garanticen el costo/beneficio y cumplan con criterios de estandarización, evolución, capacidad de integración, mantenimiento, desempeño, apropiación del conocimiento, riesgo tecnológico, seguridad y sostenibilidad futura. Se identificaron algunas diferencias entre lo planeado y lo efectivamente adquirido (Compras_2019)</t>
  </si>
  <si>
    <t>Falta de seguimiento y control en la gestión TIC</t>
  </si>
  <si>
    <t>Formato de evaluación de criterios de satisfacción y viabilidad en la gestión TIC</t>
  </si>
  <si>
    <t>Evidencia5</t>
  </si>
  <si>
    <t>PRO340-243-GESTION_CAMBIOS_FINAL</t>
  </si>
  <si>
    <t>Se evidencia documento formato de  procedimiento de gestion de cambios sobre  activos de software y Hardware con tipificación de cambio, Minutgrama para activación de rollback de cambios.
Se Recomeinda  clarificar  criterios cuantitativos  para determinar si un cambio necesita autorización del comité de cambios o no.</t>
  </si>
  <si>
    <t>No referencia el Plan de Continuidad con las estrategias de contingencia y recuperación para cada uno de los servicios tecnológicos. No incluye los avances del año 2019 como resultado de los contratos 63-2018 y 31-2019 para la  contingencia de los sistemas en la Nube de Oracle, ni el Manual para la elaboración del Plan de Continuidad del contrato 048,  ni la adquisición de la herramienta de monitoreo del 072</t>
  </si>
  <si>
    <t xml:space="preserve">Falta documento operativo de Plan de Continuidad </t>
  </si>
  <si>
    <t xml:space="preserve">Creación del Plan de Continuidad </t>
  </si>
  <si>
    <t>Evidencia6 y Evidencia7</t>
  </si>
  <si>
    <t>No se presentan evidencias de avance para el cumplimiento de esta acción.</t>
  </si>
  <si>
    <t>En el contrato 48-2019, se entrego el documento “Manual de Continuidad del Negocio Final.docx”, el cual incluye la temática de riesgos, pero no coincide con el documento Metodología Gestión Riesgo Segurinfo LBOG.docx en cuanto a: identificación de amenazas, identificación de vulnerabilidades y el modelo de valoración del riesgo y controles, además no hace referencia a los Planes de Continuidad, por materialización en activos críticos.</t>
  </si>
  <si>
    <t>Documento actualizado
Mapa de riesgos
Plan de Continuidad</t>
  </si>
  <si>
    <t>En cuanto explotación de la información, ha adelantado la implementación de Oracle BI, inicialmente para la unidad de apuestas, pero puede ser extensivo a las demás áreas misionales y de apoyo administrativo y financiero.</t>
  </si>
  <si>
    <t>Oracle BI se utiliza solo para apuestas</t>
  </si>
  <si>
    <t>Viabilidad para implementar el Oracle BI con información de la Lotería</t>
  </si>
  <si>
    <t>Aplicativo</t>
  </si>
  <si>
    <t>Yolanda Gallego
Jenny Rocio Ramos</t>
  </si>
  <si>
    <t>Profesional Especializado,
Profesional I
Área Sistemas
Secretaría General</t>
  </si>
  <si>
    <t xml:space="preserve">Viabilidad de Oracle BI para Lotería </t>
  </si>
  <si>
    <t>Evidencia7:</t>
  </si>
  <si>
    <t xml:space="preserve">El inventario de activos de información aún no incluye las fuentes de información (bases de datos y documentos) identificando cada elemento, proceso al que corresponde, responsable de la información, la caracterización de criticidad (Confidencialidad, Integridad y Disponibilidad), ni el análisis de requisitos de calidad de los datos y seguridad (criptografía y anonimización de datos). </t>
  </si>
  <si>
    <t>Inventario de activos incompleto</t>
  </si>
  <si>
    <t>Actualizar el inventarios de los activos de información</t>
  </si>
  <si>
    <t>Inventario actualizado de los activos de información</t>
  </si>
  <si>
    <t>Evidencia8:
Se actualizó el inventario de los activos y el control de los equipos se tiene a traves del agente de la herramienta de GLPI</t>
  </si>
  <si>
    <t>En la evidencia adjunta se cumplen con los criterios enunciados en el hallazgo</t>
  </si>
  <si>
    <t>Se ha logrado un avance en el levantamiento manual y no en GLPI, de activos de información de hardware y software, lo cual genera carga operativa. El inventario no incluye conjuntos de datos y archivos confidencial en tránsito interno y con terceros, ni la clasificación de seguridad de la información y la categorización de criticidad para la operación, lo que es la base para gestión de riesgos e identificación de activos para el Plan de Continuidad.</t>
  </si>
  <si>
    <t>Acta de Socialización</t>
  </si>
  <si>
    <t>En la evidncia se adjunta documento "Inventario GLPI" que no contiene ninguna infromación</t>
  </si>
  <si>
    <t>En la evidencia se adjunta documento "Inventario GLPI" que no contiene ninguna infromación</t>
  </si>
  <si>
    <t>Los inventarios de hardware se gestionan en el área de TI mediante un libro el Excel que se diligencia manualmente de acuerdo a información recolectada en las altas y bajas de la equipos, no se cuenta con agentes automatizados e integrados a una herramienta de mesa de servicio que permita realizar escaneos de red programados que identifiquen y actualicen automáticamente todo el hardware, periféricos y software que se encuentra instalado.</t>
  </si>
  <si>
    <t>Crear el procedimiento mesa de servicio</t>
  </si>
  <si>
    <t>En la evidncia se adjunta documento "Inventario GLPI" que no contiene nniguna infromación</t>
  </si>
  <si>
    <t>El inventario de software base se gestiona también manualmente en el formato de Excel en el cual no se relacionan los seriales y/o números de licencia en cada equipo, ni es posible identificar en que equipos esta instaladas las licencias.</t>
  </si>
  <si>
    <t>Se tiene una carpeta física con toda la relación de licenciamiento, lo que dificulta la validación y seguimiento de cada licencia por equipo.</t>
  </si>
  <si>
    <t>No se cuenta con un formato de hoja de vida de equipo de cómputo, en el que se especifique la información general del equipo, configuración de hardware y detalle de software, mantenimientos y datos del funcionario al que se le asigna el equipo. No hay formato de HV de servidores.</t>
  </si>
  <si>
    <t>Profesional Especializado
Profesional universitario Area Sistemas</t>
  </si>
  <si>
    <t>En la evidencia se adjunta documento "Inventario GLPI" que no contiene ninguna información</t>
  </si>
  <si>
    <t>Se encontraron instalaciones de aplicaciones o herramientas que no se encuentran relacionadas dentro de las licencias adquiridas, lo cual expone a la Lotería de Bogotá a riesgo de uso de software ilegal.</t>
  </si>
  <si>
    <t>En el contrato 48-2019 se adelantaron algunos talleres de concientización y sensibilización en seguridad de la información. La Líder TIC envía regularmente tips de seguridad acerca de los cuales los usuarios entrevistados manifiestan tener recordación, pero no se adelantan análisis de necesidades de conocimiento con base en la mesa de servicio, ni se adelantan encuestas de satisfacción y requisitos.</t>
  </si>
  <si>
    <t>Procedimiento desactualizado</t>
  </si>
  <si>
    <t xml:space="preserve"> 
Encuestas</t>
  </si>
  <si>
    <t>Procedimiento creado de mesa de servicio</t>
  </si>
  <si>
    <t>Evidencia9:
Se creo el procedimiento de mesa de servicio y se cuenta con niveles de servicio.
Pendiente de la encuesta
Se actualizaron los procedimientos del área de sistemas</t>
  </si>
  <si>
    <t xml:space="preserve">En las evidencias No.9 se determina el cumplimiento de los criterios allí planteados como hallazgos; no obstante se encuentra pendiente la encuesta. </t>
  </si>
  <si>
    <t>Los desarrolladores tienen copias de las bases de datos en sus equipos personales y hacen impactos directos en ambientes productivos sin que exista un documento RFC para dar trazabilidad a los cambios y aportar conocimiento a la Lotería sobre las modificaciones al producto.</t>
  </si>
  <si>
    <t xml:space="preserve">En la actualización del procedimiento en la actividad 10 en adelante se atiende el cumplimiento a este hallazgo. </t>
  </si>
  <si>
    <t>Las solicitudes de alta no se encuentran centralizadas en el área de recursos humanos pese a que es quien maneja la información de contrataciones, retiros, incapacidades, vacaciones y demás novedades que puedan afectar la seguridad de accesos a los servicios TIC.</t>
  </si>
  <si>
    <t xml:space="preserve">Reporte a la mesa de las novedades </t>
  </si>
  <si>
    <t>No se evidencia documento que resuelva este requerimiento</t>
  </si>
  <si>
    <t>No se tiene implementado un modelo de servicios para los terceros que prestan soporte y/o desarrollo de software</t>
  </si>
  <si>
    <t>No se lleva registro estructurado de los soportes a terceros.</t>
  </si>
  <si>
    <t>El área manifiesta que es difícil que los usuarios acepten tramitar todas sus solicitudes por una herramienta de mesa de servicio, pero en las entrevistas adelantas una vez explicadas las ventajas, se mostraron abiertos al cambio</t>
  </si>
  <si>
    <t xml:space="preserve">Se ceo el procedimiento de mesa de servicio en el que todos los usuarios deben diligenciar para la atención de los requerimientos en sistemas </t>
  </si>
  <si>
    <t xml:space="preserve">Se creo el procedimiento de mesa de servicio en el que todos los usuarios deben diligenciar para la atención de los requerimientos en sistemas </t>
  </si>
  <si>
    <t>El dominio no se encuentra desarrollado incluyendo:  estrategia de uso y apropiación de proyectos y servicios de TI a los usuarios de la entidad, estrategias de fortalecimiento de competencias del personal a cargo de la función TIC, planes de gestión del cambio basados en sensibilización, apropiación y la integración del MSPI, control 7.2.2 Concienciación y capacitación sobre la seguridad de la información.</t>
  </si>
  <si>
    <t>Falta de implementación de MSPI</t>
  </si>
  <si>
    <t>Hacer segumiento a la herramienta de MSPI</t>
  </si>
  <si>
    <t>Socialización Seguridad de la Información</t>
  </si>
  <si>
    <t>Evidencia10
Se adjuntan los estudios previos que se están adelantando  para contrar un Ing. Experto en temas de seguridad.
Manual de políticas de seguridad de la información.</t>
  </si>
  <si>
    <t>Se adjunta proyecto de estudios previos para ontraar un profesional y atender este requerimiento</t>
  </si>
  <si>
    <t>Se adjunta proyecto de estudios previos para contratar un profesional y atender este requerimiento</t>
  </si>
  <si>
    <t>MANUAL_PSI_2021
MAPA_RIESGOS_2021</t>
  </si>
  <si>
    <t>Se evidencia avance al respecto con la construcción de las Políticas de seguridad de la Información MANUAL_PSI_2021.pdf, MAPA_RIESGOS_2021 y la planeación sobre la capacitación de Seguridad de  información.</t>
  </si>
  <si>
    <t>Los contratos de desarrollo no exigen la aplicación de una metodología formal de desarrollo de software ni la entrega de los siguientes tipos de instrumentos que aportan conocimiento y permiten controlar el equilibrio entre el producto, calidad e inversión realizada (dominio 14 MSPI): • Formatos de especificación de requerimientos con estimación de esfuerzo y condiciones de auditoría, seguridad, parametrización y diseños gráficos • Documentación de diseño técnico y arquitectura por capas, Políticas de desarrollo de software y documentación de código. • Documentación de producto: manuales de usuario, de administración e instalación. • Entrega del soporte a la mesa de ayuda.</t>
  </si>
  <si>
    <t>Herramienta MPSI
Políticas de seguridad de la Información
Política Institucional  de seguridad y privacidad de la información</t>
  </si>
  <si>
    <t>No se obtuvo evidencia de la existencia de documentación técnica del sistema de información Administrativo/financiero/misional (arquitectura, diseño, desarrollo, documentación de código, etc.) que permitan a la entidad apropiarse del conocimiento del sistema frente al riesgo de ausencia temporal o permanente de Luis Davila, quien de acuerdo a las entrevistas con los usuarios finales es la única persona en capacidad de hacer cambios al sistema.</t>
  </si>
  <si>
    <t xml:space="preserve">no se presentan evidencias de avance para el cumplimiento de esta acción.
</t>
  </si>
  <si>
    <t>El documento “A 5 POLÍTICAS.docx” se acompaña de algunos documentos que si bien declaran la política general por dominio del MSPI, adolecen de los procedimientos, formatos e instructivos necesarios para dar aplicabilidad e implementar los controles de la norma, ya que estos son los instrumentos tanto para la implementación tecnológica de los controles como para su articulación con el Sistema de Gestión Integral.</t>
  </si>
  <si>
    <t>Acuerdos de Nivel de Servicio_V1.4
MANUAL_PSI_2021</t>
  </si>
  <si>
    <t>Se evidencia avance con la construcción de formatos e instructivos encaminados a aplicar controles de la norma como Acuerdos de Nivel de Servicio, Manueal de Politicas de Seguridad de la Información, alineados con el modelo del  Sistema de Gestión Integral.</t>
  </si>
  <si>
    <t>No se ha adelantado la Herramienta de Diagnostico de Seguridad y Privacidad de la Información de Mintic, y no se cuenta con una declaración de aplicabilidad, que relacione para cada control los documentos que deben construirse para dar cumplimiento a la aplicabilidad de la entidad. No se han levantado las matrices de funciones Vs perfiles de acceso a los servicios TIC como insumo para la implementación de la gestión de accesos del dominio 9 del MSPI</t>
  </si>
  <si>
    <t>No se ha adelantado el levantamiento de documentos comunes del SIG con el MSPI, para garantizar que se evoluciona hacia un Sistema Integrado de Gestión que contempla los lineamientos, políticas, procedimientos, formatos e instructivos comunes entre ISO9001:2015 y MSPI con base en ISO 27001:2013. Este levantamiento es insumo para elaborar la declaración de aplicabilidad y determinar que documentos comunes deben ser ajustados.</t>
  </si>
  <si>
    <t>PETI_2021_PM</t>
  </si>
  <si>
    <t>Se evidencia avance en  la construcción de documentos y mecanismos alineados con ISO9001:2015 y MSPI con base en ISO 27001 de forma implícita, sin embargo es necesario el ajuste y estandarización de documentos sobre estas normativas.</t>
  </si>
  <si>
    <t>Las políticas declaradas en los documentos, aún no se reflejan completamente en la plataforma tecnológica, en las inspecciones de seguridad realizadas por el auditor se identificaron debilidades de seguridad que deben ser subsanadas en el desarrollo del MSPI.</t>
  </si>
  <si>
    <t>Aun se evidencian brechas de seguridad en cuanto a:
Seguridad de acceso a Centro de Cómputo.
Seguridad Red de Datos cableada.
Seguridad de acceso de Usuario que aunque están declaradas no se aplican a la realidad.</t>
  </si>
  <si>
    <t>Se observa que no se ha adelantado una estimación de esfuerzo para determinar si un solo recurso es suficiente para la implementación documental y tecnológica del MSPI en los plazos establecidos. De igual manera no se ha definido la posición del Oficial de Seguridad a futuro en la estructura organizacional, ya que una vez implementado el sistema, el oficial asume labores de inspección, seguimiento y auditoría, por lo tanto, debe tener carácter independente y objetivo con respecto a la Función TIC.</t>
  </si>
  <si>
    <t>No se ha adelantado un procedimiento formal de gestión de cambio TIC de los dominios 12 y 14 de MSPI, que mitigue el riesgo de desequilibrio costo/beneficio en adquisiciones e incluya un formato de evaluación de criterios de satisfacción y viabilidad relacionados con: satisfacción de requisitos funcionales, estandarización, evolución, capacidad de integración, mantenimiento, desempeño, apropiación del conocimiento, riesgo tecnológico, seguridad de la información y sostenibilidad futura</t>
  </si>
  <si>
    <t>Aunque ya existe un procedimiento formal de gestión del cambio TIC este no posee un indicador cuantitativo adecaudo que evalue especificamente el riesgo de desequilibrio costo/beneficio en adquisiciones,ademas el formato actual no analiza capacidades de evaluaxión de desempeño, vida útil y sostenibildiad futura.</t>
  </si>
  <si>
    <t>La líder de sistemas tiene a su cargo no solo las actividades de gestión sino también la mayoría de tareas operativas y de administración de los servicios TIC. Esto limita su disponibilidad para atender la planeación estratégica, seguimiento e implementación de instrumentos de gestión de los servicios TIC.</t>
  </si>
  <si>
    <t>Falta de recursos del Area de Sistemas</t>
  </si>
  <si>
    <t>Proyección  a la dirección de la Lotería de Bogotá para la contratación de apoyo para el Area de Sistemas</t>
  </si>
  <si>
    <t>Envíar a la Gerencia la necesidad del recurso humano para el apoyo al área de sistemas</t>
  </si>
  <si>
    <t>Evidencia11:
Se contrato a un Tecnólogo para apoyar al área de sistemas en los temas de mantenimientos preventivos, soporte a usuarios, entre otros</t>
  </si>
  <si>
    <t>Se susccribieron contratos 65 de 2020 y 23 de 2021  para dar cumplimiento a este requerimiento.</t>
  </si>
  <si>
    <t>Pese a que el cargo de la profesional especializada es el liderazgo del área de sistemas, los usuarios manifiestan que varios soportes son atendidos directamente por ella dado su conocimiento exclusivo sobre la plataforma.</t>
  </si>
  <si>
    <t>No se llevan procesos de trasferencia de conocimiento para mitigar el riesgo de afectaciones a la operación por ausencias temporales o permanentes de los recursos actuales. Se observa dependencia de conocimiento, especialmente de la líder y los contratistas de desarrollo de software.</t>
  </si>
  <si>
    <t>Desactualización de procedimientos</t>
  </si>
  <si>
    <t>Actualización de los procedimientos del Area de Sistemas</t>
  </si>
  <si>
    <t>Procedimientos actualizados</t>
  </si>
  <si>
    <t>Evidencia12:
Los contratos cuentan con una obligación de transferencia de conocimiento.
Se actualizaron los procedimientos del área
Se realizan pruebas de restauración de los backups</t>
  </si>
  <si>
    <t xml:space="preserve">Se adjunta como  evidencia el procedimiento "Gstión de copias de sseguriddad", para mitigar el riesgo, cuyo objetivo es Asegurar la continuidad del negocio en caso de un fallo que obligue a interrumpir la dinámica habitual de la Lotería de Bogotá. </t>
  </si>
  <si>
    <t>No existe base de datos de conocimiento sobre cada uno de los procesos desarollados por el talento Humano TIC. Continua la dependencia de conocimiento de contratistas y Funcionarios.</t>
  </si>
  <si>
    <t>Si bien el procedimiento PRO202-211-8 GESTION_BACKUP.pdf se llevan de manera correcta, aún no se encuentra debidamente desarrollados los procedimiento y formatos del dominio 12.3 del MSPI para la planeación, registro de novedades y pruebas de restauración.</t>
  </si>
  <si>
    <t>Se actualizaron procedimientos: Gestion de copias de seguridad, Administración de usuarios, desarrollo de aplicaciones, mesa de servicios y atención a usuarios y certificación virtual, con los cuales y todas las demás evidencias No. 12 apuntan a resolver este requerimiento</t>
  </si>
  <si>
    <t>El proceso solo cuenta con 4 procedimientos y 2 formatos relacionados con la gestión TIC, que resultan insuficientes para establecer los lineamientos de operación y cumplir con el alcance MSPI. De igual manera no se entregó evidencia de la existencia de instructivos de operación que son los documentos que constituyen la trasferencia de conocimiento documental sobre la operación de los activos TIC administrativos en ausencia temporal o definitiva de los responsables actuales, y que deben ser incluidos en la declaración de aplicabilidad y ajustados de acuerdo a las herramientas actuales e implementación real de controles de seguridad. Los usuarios entrevistados manifiestan no conocer los 2 formatos.</t>
  </si>
  <si>
    <t>Se actualizaron los procedimientos del área
Se realizan pruebas de restauración de los backups y  todas las demás evidencias No. 12 apuntan a resolver este requerimiento</t>
  </si>
  <si>
    <t>El proceso cuenta con 5 procedimientos:
PRO202-211-9 Gestión de Copias de Seguridad
PRO340-241-9 ADMINISTRACIÓN DE USUARIOS
PRO340-243-9 DESARROLLO DE APLICACIONES
PRO340-387-2 MESA DE SERVICIO Y ATENCIÓN A USUARIOS
PRO340-392-1 CERTIFICACIÓN VIRTUAL.
Si embargo es necesario que se estime su disgregación para que el control y mitigación del riesgo se realice de una forma más óptima.</t>
  </si>
  <si>
    <t>La entidad no cuenta con procedimientos estructurados de Modelo de servicio debidamente implementado a través de una herramienta tecnológica. Los soportes se reciben por teléfono o correo y no se tiene establecidos acuerdos de niveles de servicio.</t>
  </si>
  <si>
    <t>Se encuentra implementado el sistema Informático GLPI y existe establecimiento de Acuerdos de Nivel de servicio no oficiales (Sin fimas por las partes)</t>
  </si>
  <si>
    <t>No se han desarrollado los procedimientos de trasferencia de conocimiento de soporte y mantenimiento de los terceros a cargo de sistemas de información hacia la entidad.</t>
  </si>
  <si>
    <t xml:space="preserve">Acta de la transferencia de conocimiento </t>
  </si>
  <si>
    <t xml:space="preserve">Se adjunta como  evidencia el procedimiento "Gstión de copias de sseguriddad", para mitigar el riesgo, cuyo objetivo es Asegurar la continuidad del negocio en caso de un fallo que obligue a interrumpir la dinámica habitual de la Lotería de Bogotá  y  todas las demás evidencias No. 12 apuntan a resolver este requerimiento. </t>
  </si>
  <si>
    <t xml:space="preserve">No se presentan evidencias de avance para el cumplimiento de esta acción.
</t>
  </si>
  <si>
    <t>Los contratos que implican desarrollo no incluyen la cesión de derechos patrimoniales a favor de la Lotería de Bogotá, ni cláusulas de responsabilidad sobre daños a código fuente y confidencialidad de base de datos, pese a que tienen acceso a los ambientes productivos y control sobre fuentes.</t>
  </si>
  <si>
    <t>Falta de obligaciones contractuales de cumplimiento</t>
  </si>
  <si>
    <t>Crear obligaciones de entregables para los contratos de tecnología de la Lotería de Bogotá</t>
  </si>
  <si>
    <t>Evidencia13:
Los contratos cuentan con una cláusula de derechos patrimoniales</t>
  </si>
  <si>
    <t>Se vrificó n los contratos 19 y 34 de 2020 cláusula de derechos patrimoniles, atendiendo al presente requerimiento</t>
  </si>
  <si>
    <t>El documento Metodología Gestión Riesgo Segurinfo LBOG.docx, incluye un modelo de valoración que no coincide por lo establecido en la Política de Administración de riesgo de la entidad, y referencia al documento “Tratamiento del Riesgo Lotería de Bogota.xlsx”, que si bien identifica 33 riesgos de seguridad de la información relacionados con los controles ISO27001:2013, no establece acciones y no cumple con el formato establecido por la entidad.</t>
  </si>
  <si>
    <t>Desactualización mapa de riesgos</t>
  </si>
  <si>
    <t>Actualizar los mapas de riesgos del proceso</t>
  </si>
  <si>
    <t>Mapa de riesgos  actualizada</t>
  </si>
  <si>
    <t>Evidencia14
Se actualizó el mapa de riesgos</t>
  </si>
  <si>
    <t>Se presenta mapa de riesgos actualizado en atención a este requerimiento</t>
  </si>
  <si>
    <t>El proceso de Gestión TIC solo ha incluido dos riesgos que son insuficientes para dar cobertura a las diferentes amenazas en materia de tecnología y seguridad de la información, no esta alineado a MSPI y las acciones no incluyen la implementación de los controles y la verificación de su eficacia, pese a que el presupuesto 2020 contempla el rubro: “SGSI, ANALISIS DE VULNERABILIDADES, IPV6”.</t>
  </si>
  <si>
    <t xml:space="preserve">No se presentan evidencias de análisis de Riesgos Informáticos, ni gestión en la actualización de riesgos que estpen encaminados a mejorar el control de riesgos relacionados al área
</t>
  </si>
  <si>
    <t>No se lleva un control documental de las evidencias de los avances en las acciones de tratamiento de los riesgos y actualización del riesgo remanente luego de la implementación de controles. Esto no desconoce las acciones adelantadas tal como los ambientes de prueba para el sistema ERP/Misional</t>
  </si>
  <si>
    <t>Pese a la alta dependencia de terceros y a las observaciones presentadas en el informe, no se han incluido riesgos relacionados con terceros y proveedores en desarrollo del dominio 15 del MSPI.</t>
  </si>
  <si>
    <t>La configuración de la de red de área local (LAN) no es correcta, ya que permite realizar escaneos y descubrimientos de todos los elementos y equipos de la infraestructura TIC de la Lotería de Bogotá, incluyendo servidores, impresoras, unidades de almacenamiento en red, etc.</t>
  </si>
  <si>
    <t>Falta de configuración de la red lan</t>
  </si>
  <si>
    <t>Implementar controles en la configuración de la red</t>
  </si>
  <si>
    <t>Configuración de la red</t>
  </si>
  <si>
    <t>Controles implementados en la red</t>
  </si>
  <si>
    <t>Evidencia15
Se activaron controles en la red</t>
  </si>
  <si>
    <t>No se prsentó evidencia</t>
  </si>
  <si>
    <t>La configuración de red y la asignación automática de direcciones de red (DHCP) no restringen la conexión al dominio a direcciones no conocidas de tarjetas de red y no se cuenta con protección o separación sobre la información de las direcciones IP’s de puertas de enlace, servidores DHCP y DNS</t>
  </si>
  <si>
    <t>En los escaneos realizados se encontraron elementos de red como impresoras, carpetas compartidas sin protección adecuada de contraseñas y con contraseñas por defecto para el usuario administrador, lo que permite realizar cambios sobre permisos de usuarios o cambiar configuraciones para obtener información de los archivos de usuario y o de los documentos que se escanean o imprimen en los equipos en red pertenecientes a la Lotería de Bogota.</t>
  </si>
  <si>
    <t>El auditor logro ejecutar desde su equipo el software Cain (sniffer) usado por los hackers para descifrar y capturar todo el tráfico de red, incluyendo usuarios y contraseñas de los servicios de red y sistemas de información. En la ejecución de uno de estos ataques se capturo la actividad en toda la red durante 10 minutos, obteniendo contraseñas de usuario sin cifrado, con las cuales el auditor logro conectarse remotamente a algunos equipos y servidores suplantando a usuarios de funcionarios de la Lotería de Bogotá.</t>
  </si>
  <si>
    <t>La subred sobre la cual están los teléfonos IP de la Lotería de Bogotá también permite escaneos. Al ejecutarlos se encontró que en todos los teléfonos, el ingreso a la pagina de configuración tiene la contraseña de fabrica por defecto Admin y por ende pueden ser manipulados para realizar posibles capturas de llamadas y obtener información.</t>
  </si>
  <si>
    <t>A Pesar de la actuaización de la plataforma telefónica no se evidencia el bloqueo de escaneos ene sta subred.</t>
  </si>
  <si>
    <t>No están configuradas correctamente las plantillas administrativas para reemplazar el nombre de usuarios administradores locales en las estaciones de trabajo por otro y así evitar ataques locales con este usuario, ni tampoco para deshabilitar el usuario invitado de Windows automáticamente y deshabilitar la identidad de usuario anónimo.</t>
  </si>
  <si>
    <t>No se tiene configurado el umbral de bloqueo de cuenta por intentos de inicio de sesión fallidos, lo cual debe incluirse como control de seguridad contra intentos de acceso no autorizados. Además, no se tiene un procedimiento formal para el cambio periódico de las contraseñas de los usuarios administradores locales en los PC’s. ni una matriz de usuarios vs perfiles de acceso global, que permita realizar seguimientos a la configuración actual de todos los usuarios en los sistemas de información.</t>
  </si>
  <si>
    <t>Para el correo corporativo y para el sistema administrativo y financiero no se tiene la opción de configurar el cambio de contraseña periódico lo cual expone la seguridad de los mismos, ya que la clave podría ser capturada y decodificada para obtener accesos no permitidos o suplantación de identidad. Para el sistema administrativo y financiero, si bien existe un menú de auditoria, solo tiene la función de auditoria financiera. No existe un módulo para realizar seguimiento al log de transacciones y seguimientos a las acciones de los usuarios.</t>
  </si>
  <si>
    <t>A pesar del Cambio del Proveedor de correo eelctrónico y la posibilidad de configuraion para vencimiento de contraseña no se evidencia la implmeentación de esta política en el panel de admiistración de cuentas de usuario.</t>
  </si>
  <si>
    <t>En todos los equipos examinados no se tienen configurados bloqueos para el panel de control, el editor del registro de Windows, la ejecución de comandos: CMD y Power Shell , las cuales se deben bloquear para usuarios no administradores, ya que son comúnmente utilizadas por atacantes y/o software malicioso para ejecutar scripts (archivo de ordenes o instrucciones) que violan la seguridad y permiten programar accesos remotos no permitidos, además en los PC’s, se permite la inactivación de cliente del antivirus.</t>
  </si>
  <si>
    <t>Los PC’s permiten el almacenamiento de credenciales tanto web como Windows, lo que permite descubrir contraseñas de usuarios para diferentes servicios fácilmente.</t>
  </si>
  <si>
    <t>El auditor logro obtener contraseñas de usuarios de la Lotería de Bogotá por diferentes métodos, con las que obtuvo acceso a los diferentes aplicativos y servicios de TI de la entidad, Capturando los usuarios y contraseñas de ingreso a los aplicativos, correos, oficina virtual de la SHD, función pública, Dian, linio, usuarios de dominio, pasivocol , entre otros.</t>
  </si>
  <si>
    <t>No se tiene ningún tipo de control sobre la conexión de medio extraíbles tales como USB, CD ’s o DVD ’s, esto permitió al auditor ejecutar varios tipos de software considerado como peligroso y de hackers</t>
  </si>
  <si>
    <t>Hay varios PC’s de la Lotería de Bogotá que poseen dos tarjetas de red: alámbrica e inalámbrica, en estos equipos no está restringida la conexión a cualquier red WIFI, ya se personal o de pago, lo cual permite que no se tenga la protección de firewall y por ende no se apliquen las restricciones a la navegación en internet y se puedan descargar cualquier tipo de archivo.</t>
  </si>
  <si>
    <t>Para las cuentas de correo no se tiene configuradas la validación de doble factor para proteger el acceso a cuentas desde equipos no conocidos, con una clave o validación de numero de celular, por ejemplo, en caso de que la contraseña principal se capturada. Adicionalmente, no se encuentra restringido el uso de correos personales, lo cual es un riesgo de seguridad de ataques tipo Phishing, mediante los cuales pueden entrar a los equipos de red distintos tipos de malware, entre ellos Ramsonware.</t>
  </si>
  <si>
    <t>Se cuenta con canaletas adecuadas para red eléctrica, de voz y de datos en la mayoría de las áreas, sin embargo, en varias oficinas el cableado se encuentra por fuera de las canaletas, colgando del techo falso y cables de conexión de red (patch cords) desatendidos y sin uso, esto permitirá hacer conexiones no permitidas que afecten la seguridad de la red</t>
  </si>
  <si>
    <t xml:space="preserve">Cableado desordenado </t>
  </si>
  <si>
    <t>Mantenimiento al cableado estructurado</t>
  </si>
  <si>
    <t>Cableado</t>
  </si>
  <si>
    <t xml:space="preserve">identificación y mantenimiento al Cableado </t>
  </si>
  <si>
    <t>Evidencia16
Se organizo el cableado</t>
  </si>
  <si>
    <t>Para atender el presente requerimiento se presenta el documento "Inventario Rack" y aduce estar orgaizado el cableado</t>
  </si>
  <si>
    <t>No se encuentran etiquetados la totalidad de los cables en los racks lo cual dificultaría la identificación de fallas en los puntos y disminuye los tiempos de atención. En algunos racks no se tienen organizados correctamente los cables.</t>
  </si>
  <si>
    <t>identificación del Cableado</t>
  </si>
  <si>
    <t>No se cuenta con diagramas en los closets de comunicaciones del centro de cómputo, ni etiquetas, que permitan identificar rápidamente los elementos, equipos y ubicaciones de puntos en los closets de comunicaciones, lo que genera dependencia del conocimiento de los funcionarios del área.</t>
  </si>
  <si>
    <t>No se tiene programado un cronograma para el mantenimiento de los equipos de cómputo. El mantenimiento se está realizando como parte del soporte por demanda, por lo tanto, si un equipo no solicita soporte no recibe mantenimiento. Anteriormente se tenía tercerizado, pero en el 2019 no se renovó el contrato, ya que la mayoría de equipos son nuevos y aún tienen garantía. Se incluyo en el presupuesto 2020.</t>
  </si>
  <si>
    <t>Falta de mantenimientos preventivos</t>
  </si>
  <si>
    <t>Definir plan de mantenimiento de equipos</t>
  </si>
  <si>
    <t>Plan de mantenimiento</t>
  </si>
  <si>
    <t>Evidencia17
Plan de mantenimiento 
Mantenimientos preventivos y Evidencia18</t>
  </si>
  <si>
    <t>Para atender el presente requerimiento se presenta el documento "Mantenimiento equipos"</t>
  </si>
  <si>
    <t>El mantenimiento de impresoras y escáneres, así como el suministro de los consumibles está en outsourcing que maneja el área de recursos físicos. Esta situación tiene la debilidad de la posible exclusión de estos activos de las implementaciones de controles de seguridad tales como impresión por código de acceso y direccionamiento de escáner a los correos institucionales.</t>
  </si>
  <si>
    <t>El firewall y el antivirus no se sincronizan, por lo cual no es posible detectar ataques internos a la red, y por ende no se bloquean herramientas de Hacking (captura de paquetes, contraseñas, detección de recursos sin protección, etc.) que se pudieran ejecutar en cualquier equipo conectado a la red, ya sea de funcionarios o de terceros. Tampoco se tiene configurado el sistema de alertas por correo.</t>
  </si>
  <si>
    <t xml:space="preserve">Falta de controles </t>
  </si>
  <si>
    <t>Implementar controles del firewall y antivirus</t>
  </si>
  <si>
    <t>Configuración del Firewall 
Configuración del antivirus
Seguimiento PRTG
Seguimiento FAZ</t>
  </si>
  <si>
    <t>Evidencia18
Durante los mantenimientos preventivos se revisa los programas instalados
Se actualiza el firewall
Actualización de políticas y configuración del firewall y antivirus</t>
  </si>
  <si>
    <t>Lo documentos que se relacionan en las evidencias No. 18 se remiten a subsanar estos requerimientos</t>
  </si>
  <si>
    <t>No se están ejecutando las acciones correctivas reportadas por la herramienta de auditoria de seguridad de fabrica del firewall, las cuales están enfocadas a mantener la configuración del firewall con los estándares de seguridad adecuado y a reportar errores en la configuración implementada. Tampoco se han aplicado las actualizaciones del firmware, importantes para incluir nuevas características de protección y mejoras en la seguridad.</t>
  </si>
  <si>
    <t xml:space="preserve">Firewall actualizado </t>
  </si>
  <si>
    <t>No existen procedimientos formales para el monitoreo, ni indicadores definidos y/o seguimientos acciones de mejora que se deban implementar basados en los informes de control generados en las consolas del firewall y antivirus. Ni tampoco procedimientos para el cambio periódico de contraseñas de administrador de dispositivos de red como impresoras, escáneres, unidades de Almacenamiento en red, etc.</t>
  </si>
  <si>
    <t>La configuración del cliente de antivirus y firewall, permite la descarga y ejecución de herramientas de captura de contraseñas, escaneo de red y otros utilizados para generar ataques, considerados como software peligroso.</t>
  </si>
  <si>
    <t>Se evidencia el uso de aplicaciones de alto riesgo que se permiten y/o se bloquean por grupos y están relacionadas con almacenamiento y accesos remotos (AnyDesk, TeamViewer, Remote Desktop, WeTransfer, etc.), algunas sin licencia de uso y de intentos de acceso a sitios reconocidos como propagadores de Virus.</t>
  </si>
  <si>
    <t>Se evidencio la posibilidad de descargar aplicativos gratuitos en versión portable (no requiere instalación),para escaneo de red identificación de objetivos, captura de contraseñas y análisis de vulnerabilidades, los cuales en su versión portable fueron utilizados por el auditor para encontrar, capturar contraseñas e identificar todos los equipos y puertos expuesto en la red local de la Lotería de Bogotá.</t>
  </si>
  <si>
    <t>Se evidencia que la redirección  de navegacion HTTPS HttpOnly ya ha sido actualizada.</t>
  </si>
  <si>
    <t>Se pueden conectar equipos personales a puntos de red sin restricciones, esto permitió al auditor ejecutar herramientas de hacking desde su equipo para planificar ataques.</t>
  </si>
  <si>
    <t>Documento actualizado.
Vlans</t>
  </si>
  <si>
    <t>Si bien desde la consola de antivirus Kaspersky se pueden generar informes de software instalado en los computadores que tiene instalado el cliente de antivirus, no se usa esta herramienta para llevar un control mas actualizado del inventario de software.</t>
  </si>
  <si>
    <t>En la pruebas externas realizadas al portal web (https://loteriadebogota.com) se encontró una vulnerabilidad de riesgo medio: Cookies http a la falta del indicador HttpOnly que permite al navegador acceder a la cookie desde los scripts del lado del cliente. Además de tres vulnerabilidades de riesgo bajo. Lo que puede ser usado para capturar información para obtener acceso autorizado a una sesión web de un usuario.</t>
  </si>
  <si>
    <t>Falta de control para acceder a las cookies de la página web</t>
  </si>
  <si>
    <t>Implementar controles para acceder o mitigar el riesgo para acceder las cookies</t>
  </si>
  <si>
    <t>Página Web Actualizada</t>
  </si>
  <si>
    <t>Página web actualizada</t>
  </si>
  <si>
    <t>Evidencia19Se realizaro las actualizaciones.</t>
  </si>
  <si>
    <t>Lo documentos que se relacionan en las evidencias No. 19 se remiten a subsanar estos requerimientos</t>
  </si>
  <si>
    <t xml:space="preserve"> INFORME ANUAL DE EVALUACIÓN DEL SISTEMA DE CONTROL INTERNO CONTABLE A 31 DE DICIEMBRE  2019</t>
  </si>
  <si>
    <t>GESTIÓN FINANCIERA Y CONTABLE</t>
  </si>
  <si>
    <t xml:space="preserve">Se encuentra que las actividades establecidas en los procedimientos contables de la entidad se desarrollan conforme a las orientaciones de la CGN; no obstante, se encuentran deficiencias en cuanto a la definición y formalización de la políticas contables y socialización a todos los funcionarios vinculados al proceso. </t>
  </si>
  <si>
    <t xml:space="preserve">Formular plan de capacitación y sensibilización en temas contables a todas las personas asociadas a los procesos. </t>
  </si>
  <si>
    <t>Unidad Financiera y Contable</t>
  </si>
  <si>
    <t>Plan de capacitaciones. 
Reporte a 20 de mayo:Revisar el plan de capacitaciones y solicitar la inclusión de capacitaciones en temas contable</t>
  </si>
  <si>
    <t xml:space="preserve">De acuerdo al reporte a 20 de mayo, Pendiente envío de evdiencias. </t>
  </si>
  <si>
    <t>Se enviará correo a Talento humano recordando la capacitación requerida en aspectos contables. Como evidencia de la acción por favor remitirse al Plan de Capacitaciones publicado en la carpeta compartida de Planeación.</t>
  </si>
  <si>
    <t>Se presentan  cronograma de capacitaciones pero no se reporta e idencias de las capacitaciones realizadas; Envíar evidencias de reporte del corte anterior, para dar por cerrada la acción de mejora.</t>
  </si>
  <si>
    <t>Se solicitó a la Unidad de Talento Humano el desarrollo del mismo, pendiente de respuesta.</t>
  </si>
  <si>
    <t xml:space="preserve"> No se reporta n evidencias</t>
  </si>
  <si>
    <t xml:space="preserve">Divia Castillo </t>
  </si>
  <si>
    <t xml:space="preserve">Se evidencian dificultades en relación con la definición e implementación de acciones en materia de Sostenibilidad Contable; el Comité de Sostenibilidad Contable, no sesiona de manera regular, para garantizar el efectivo cumplimiento de sus funciones. </t>
  </si>
  <si>
    <t>Retomar lo hablado en las ultimas sesiones; Formular plan de sostenibilidad, garantizar la sesión periodica del comité de sostenibilidad (mensual).</t>
  </si>
  <si>
    <t>Reporte a 20 de mayo: Se elaboró, presentó y aprobó el cronograma e sesiones del Comité de Sostenibilidad</t>
  </si>
  <si>
    <t>Se realizaron dos reuniones del Comité de Sostenibilidad Contable (2 reuniones). Se presentó y aprobó por parte del Comité el Plan de Saneamiento Contable</t>
  </si>
  <si>
    <t xml:space="preserve">existe plan  de sostenibilidad contable, y actas sin firma; Se validnn evidencias de acciòn  formulada; pendiente acto adminitrativo para saneamiento contgable y registro. </t>
  </si>
  <si>
    <t>Se ha efectuado reunión del Comité de Sostenibilidad de manera periodica. En la Sesión del mes de junio 2021 se aprobó la depuración de siete partidas de deudas de vivienda de exfuncionarios, se anexa Resolución 101 de 2021 y anexo que contiene registros contables.</t>
  </si>
  <si>
    <r>
      <t>Se emite Res. No.101 de 2021;" por medio de la cual se ordena la depuración  y saneamiento de unas partidas conciliatorias</t>
    </r>
    <r>
      <rPr>
        <b/>
        <sz val="9"/>
        <color theme="1"/>
        <rFont val="Arial"/>
        <family val="2"/>
      </rPr>
      <t xml:space="preserve"> " </t>
    </r>
    <r>
      <rPr>
        <sz val="9"/>
        <color theme="1"/>
        <rFont val="Arial"/>
        <family val="2"/>
      </rPr>
      <t>por vr. de $184,910,699 - por concepto de pretamos de vivienda, se adjuntan registro contable de fecha 30/06/2021</t>
    </r>
  </si>
  <si>
    <t>La información correspondiente al contingente judicial no se encuentra debidamente conciliada con la reportada en el SIPROJWEB.</t>
  </si>
  <si>
    <t xml:space="preserve">Realizar trimestralmente con el reporte del SIPROJWEB. </t>
  </si>
  <si>
    <t>Reunión conciliación (hace falta acta); se envía acta el lunes.
Reporte a 20 de mayo: Se elaboró conciliación a 31 de diciembre de 2020. se debe realizar a 31 de marzo la conciliación. Revisar hoja de trabajo, incluir en el cronograma y actividades de cierre trimestral. Revisar procedimiento de estados financieros.</t>
  </si>
  <si>
    <t>La conciliación entre la Contabilidad y el SIPROJWEB con corte a 31 de marzo no se realizó, se realizará la conciliación con corte a 30 de junio de 2021</t>
  </si>
  <si>
    <t xml:space="preserve"> Reporta conciliacion a 31/06/2021, no se evidenvcia reporte con corteo 31/03/2021; se valaida evidencia conciliacion Siproweb junìo de 2021, no se realizo marzo de 2021.</t>
  </si>
  <si>
    <t>Se realizó la conciliación entre Contabilidad y SIPROJWEB, se adjuntan formas de conciliación a junio y septiembre de 2021.</t>
  </si>
  <si>
    <t>Se valida infomación reportada.</t>
  </si>
  <si>
    <t>AUDITORÍA AL PROCESO DE GESTIÓN FINANCIERO Y CONTABLE 2020</t>
  </si>
  <si>
    <t>Deficiente Gestión en el cumplimiento de  los Planes de Mejoramiento: Se identifican deficiencias respecto de la formulación y seguimiento a las acciones de mejora de los  hallazgos comunicados en los informes de Auditoria Regular 2018, 2019, auditoria de cumplimiento 2020 y Auditoría Regular 2020, de la Contraloría de Bogota; como de los relacionados con las observaciones plasmasdas por la OCI, en el desarrollo de las auditorías internas e informes de ley.</t>
  </si>
  <si>
    <t>Se establecerá un cuadro de control para el seguimiento de las acciones de mejora, y se fijará un cronograma para el reporte de avances y evidencias de manera oportuna.</t>
  </si>
  <si>
    <t>SECRETARIA GENERAL</t>
  </si>
  <si>
    <t>Jefe Unidad Financiera</t>
  </si>
  <si>
    <t>Cuadro de control establecido</t>
  </si>
  <si>
    <t>Cuadro de control realizado/ caudro de control a realizar</t>
  </si>
  <si>
    <t>No se reporta avance por el área.</t>
  </si>
  <si>
    <t>Se procedió a reportar avance de las acciones del Plan de Mejoramiento. Se elaboró cuadro de seguimiento a los reportes de información del Plan de Mejoramiento</t>
  </si>
  <si>
    <t xml:space="preserve">Reportan PM, con  corte 30/06/2021,pero carecen de evidencias que permitan la validación y seguimiento a las diferentes acciones de mejora formuladas. Es necesario envíar todos los soportes que den cuenta de las actividades realizadas en función de subsanar la observación presentada. </t>
  </si>
  <si>
    <t>Se cuenta con el cuadro de relación de las acciones y se tiene soporte de las evidencias.</t>
  </si>
  <si>
    <t>Se validan evidencias que se incluyen en el presente cuadro- EN PROCESO</t>
  </si>
  <si>
    <t>Deficiencias  e inseguridad en el uso del software administrativo financiero y contable: Se evidencia que el aplicativo diseñado para el manejo del módulo de contabilidad carece de parámetros restrictivos que impidan que un hecho contable se repita en su registro, afectando así el reporte de información razonable, confiable, consistente , verificable,  oportuno y objetivo; Adicional, la falta de planificación y control por parte de los responsables de los procesos (U. financiera y Contable - Oficina Sistemas) para evitar que situaciones como la descrita se presente.</t>
  </si>
  <si>
    <t>Se fijará un programa de auditoría a los diferentes módulos que permita identificar posibles falencias e implementar los controles que sean necesarios para evitar la materialización de riesgos que atenten contra la veracidad e integridad de la información, en punto a lo anterior y teniendo en cuenta las recomendaciones del auditor:
1. Se revisará el estado actual de la parametrización del aplicativo financiero y contable, y de ser necesario se ajustará con el fin de evitar inconsistencias en el registro y reporte de información financiera de la entidad.
2. Se revisarán los controles implementados actualmente dentro del procedimiento de Gestión de la Sostenibilidad de la Información Financiera y Contable y de Estados Financieros, y de ser necesario se rediseñarán a efectos de que los mismos permitan mejorar la calidad y oportunidad en el registro de la información contable.
3. Del mismo modo, se fijarán actividades orientadas a evitar que los hallazgos presentados vuelvan a materializarse, del mismo modo para evaluar la eficacia de los controles.</t>
  </si>
  <si>
    <t>Aplicativo revisado y ajustado</t>
  </si>
  <si>
    <t>Aplicativo revisado/ aplicativo a revisar</t>
  </si>
  <si>
    <t>Reporte a 20 de mayo:
Acta de revisión de parametrización, segumiento a las solicitudes d eregistros dobles</t>
  </si>
  <si>
    <t>Se han enviado requerimientos a la Mesa de Servicio para el ajuste y mejora del aplicativo. Los requerimientos cubren las áreas de Presupuesto, Cartera y Contabilidad.</t>
  </si>
  <si>
    <t>No se reportan  evidencias sobre grado de avance; No se reportan evidencias durante el periodo, manifiestan  realizar solicitudes a la mesa de trabajo.</t>
  </si>
  <si>
    <t>Se han remitido los requerimientos a la mesa de servicios para los trámites pertinentes de ajustes al aplicativo.  A la espera de los ajustes por parte de Sistemas y el ingeniero desarrollador. Se adjunta archivo con la relación de los ajustes solicitados y los avances obtenidos.</t>
  </si>
  <si>
    <t>sevalidan evidencias, EN PROCESO</t>
  </si>
  <si>
    <t>Falta de claridad en las notas a los Estados Financieros de la entidad. En el Manual de Políticas Contables de la entidad, apartado 6.3. BENEFICIOS A LOS EMPLEADOS, no se hace referencia al reconocimiento y medición inicial, revelación y referencia normativa del concepto de horas extras y festivos, que permita una mayor claridad sobre el manejo y comportamiento actual de dicha cuenta; adicional, las notas a los estados financieros que presenta la entidad al finalizar cada vigencia, para la cuenta 25- BENEFICIOS A LOS EMPLEADOS, subcuenta 2511- Beneficios a corto plazo, en donde se describen las horas extras y festivos como “erogaciones en el gasto del periodo por concepto de beneficios a los empleados de corto y largo plazo”, no hacen referencia o especificación, a los dos conceptos que actualmente conforman la cuenta de Horas Extras y Festivos de la entidad.</t>
  </si>
  <si>
    <t>1. Describir claramente dentro de las notas a los estados financieros, que se registra dentro de la cuenta BENEFICIOS A EMPLEADOS</t>
  </si>
  <si>
    <t>Notas a los estados financieros ajustadas</t>
  </si>
  <si>
    <t>Notas efectuadas/ notas a efectuar</t>
  </si>
  <si>
    <t>En las Notas a los estados fincieros de la vigencia 2021 se describirá con mayor claridad lo que compone la cuenta de beneficios a empleados.</t>
  </si>
  <si>
    <t>La accion  inicia en octubrre 2021; seguimiento en 31/10/2021.</t>
  </si>
  <si>
    <t>La acción de mejora sólo tendrá evidencia de su ejecución al cierre de la vigencia, con la expedición de los estados financieros y sus respectivas notas. No obstante se aclara que el númeral 6.3 del Manual de Políticas Contables, se establece claramente la clasificación, el reconocimiento, medición inicial y las revelaciones de la cuenta de beneficios a empleados. Se adjunta la parte pertiente del citado manual.</t>
  </si>
  <si>
    <t>Se valida infomación reportada, se adjunta politica contable "Beneficios a los empleados" .</t>
  </si>
  <si>
    <t xml:space="preserve">Deterioro de inversión en acciones Banco Popular: entre enero de 2015 y agosto de 2020, esta inversión ha presentado un deterioro  del - 44% pasando de $5.447.618.491 en enero de 2015 a $3.069.080.840, en agosto de 2020;  el 21.2% de este deterioro, se presenta en lo que va corrido del presente año.
Como consecuenia de este situación, se ha tenido un deteriro de los recursos de la entidad que, de acuerdo con lo reportado en los Estados Financieros, entre diciembre de 2018 y diciembre de 2019, fue de $1.972.980.540 y además, con base en la información reportada por la BVC, entre diciembre de 2019 y agosto de 2020, el deterioro asciende a $504.206.138.
</t>
  </si>
  <si>
    <t>Elaborar una política de manejo de inversiones donde se describa los pasos a seguir en los eventos en que los rendimientos y/o valores de mercado de las inversiones no cumplan con las expectativas requeridas.</t>
  </si>
  <si>
    <t>Política de manejo de inversiones presentada y aprobada</t>
  </si>
  <si>
    <t>Política de manejo de inversiones aprobada/ política de manejo de inversiones a aprobar</t>
  </si>
  <si>
    <t>Se está trabajando en la construcción de la Pólitica de manejo de inversiones de acuerdo con lo estipulado en la Política Contable de la Lotería.</t>
  </si>
  <si>
    <t>Se proyecta corregir la acciòn  con  corte 30/08/2021, pero no se evidencia avance algujnoa tendiente a la correcciòn.</t>
  </si>
  <si>
    <t>Se valida inforfmacion reportada, borrador Politica de Inversiones.</t>
  </si>
  <si>
    <t>Deficiencia en la gestión del Comité Técnico de Sostenibilidad Contable:  Durante las vigencias 2018 y 2019, el Comité Técnico de Sostenibilidad Contable, sólo se reunió en una ocosión (27 de diciembre de 2019); en dicha oportunidad roman deciciones que hasta la fecha de cierre de la presnete auditoria no se han gestionado. temas que la OCI recomendó qué, independientemente de la decisión sobre la depuración contable, jurídicamente los procesos deben continuar; igualmente recomendó la presentación  por parte del área responsable, de un Plan de Sostenibilidad Contable.
- Se puede advertir, la cuenta por cobrar a cargo de SONAPI S.A. por valor de $16.080.083.175, se encuentra deteriorada en un 100%.
De otra parte, se encuentra la siguiente información relativa a la cuenta “Otros pasivos- Depósitos Recibidos en Garantía”,  información que corresponde a los depósitos judiciales de las cuentas bancarias de la entidad, por concepto de investigaciones disciplinarias en curso por parte de la Contraloria de Bogotá, un déposito efectuado por el consorcio sorteo extraordinario de navidad y depósitos efectuados por los Distribuidores de lotería para garantizar el pago de los sorteos; respecto de dichas cuentas, es necesario establecer cual es su situación jurídica y administrativa, a fin de establecer cual sería la recomendación más adecuada para su manejo.</t>
  </si>
  <si>
    <t>1. Se elaborará el Plan de Sostenibilidad Contable de que trata el artículo 9 de la Resolución 091 de 2019, el cual será presentado y sometido a aprobación por parte del Comité Técnica de Sostenibilidad Contable.
2. Se diseñará e implementaran controles en consonancia con lo tratado en otros ítems para garantizar la calidad de la información contable.
3. Se fijará un cronograma para garantizar la realización permanente de sesiones del Comité
Técnico de Sostenibilidad Contable, a efectos de que se cumpla con las funciones que le son propias en materia de Sostenibilidad Contable.
4. Se documentarán de manera adecuada y oportuna las acciones adelantadas con miras a la depuración de la información contable</t>
  </si>
  <si>
    <t>Funcionamiento adecuado del Comité de Sostenibilidad</t>
  </si>
  <si>
    <t>Cronograma aprobado/cronograma presentado</t>
  </si>
  <si>
    <t>Reporte a 20 de mayo:
Se realizó la primera reunión del comité, se aprobó el calendario de reuniones. La cuenta de Otros Pasivos se reconoció el ingreso.</t>
  </si>
  <si>
    <t>Se realizaron 2 reuniones del Comité de Sostenibilidad, se aprobó calendario de reuniones y se presentó Plan de Sostenibilidad Contable</t>
  </si>
  <si>
    <t>Se evidencia gestion  del comité de sostenibilidad contable y cronograma de reuniones; Se validan evidencia, pendiente depuraciòn contable y estableer controles para garantizar la calidad de la in formaciòn contable.</t>
  </si>
  <si>
    <t>CERRADO</t>
  </si>
  <si>
    <t xml:space="preserve">Inobservancia en términos internos para la presentación de las Declaraciones Tributarias: Se observa que durante el periodo analizado,  el día 8/06/2020, con órden de pago No.625 por valor de $35.492.000,  concepto pago retención  en la fuente mes de mayo de 2020, se hizo efectivo el pago por éste concepto, presentándose extemporáneamente un día (1); de igual forma ocurrio con el pago del  IVA - por el  bimestre mayo -junio de 2020, cuyo pago se hizo el día 9 de julio de 2020, con órden de pago No.835 del 08/07/2020, por valor $ 6.942.000; presentando una mora de dos (2)  días. </t>
  </si>
  <si>
    <t>Se diseñará un cronograma interno, con fechas de vencimiento de cuando menos tres días anteriores al vencimiento de la obligación, a fin de garantizar que todas las obligaciones tributarias y no tributarias se atiendan antes de la fecha de vencimiento fijada por las respectivas entidades.</t>
  </si>
  <si>
    <t>Cronograma de presentación de informes elaborado</t>
  </si>
  <si>
    <t>cronograma elaborado/cronograma a elaborar</t>
  </si>
  <si>
    <t>Reporte a 20 de mayo:
Se elaboró cronograma de presentación de impuestos e informes. Se envió para revisión de los profesionales del área.</t>
  </si>
  <si>
    <t>Se elaboró cronograma.</t>
  </si>
  <si>
    <t>Se presenta cronograma para la presentaciòn de las ob ligaciones tributarias y la fecha de Presentaciòn por parte de la entidad; Se reporta cronograma de vencimiento y  el avance del mismo, pero no se establecen a alertas que minimicen o garanticen  la materializaciòn   del riesgo.</t>
  </si>
  <si>
    <t>Carencia de un procedimiento para la liquidación de las Cesantias Retroactivas: Desde el punto de vista del proceso de liquidación de nómina asignado a la unidad de talento humano, se observa en las hojas de vida de los funcionarios Miryam Morales, Reynaldo Pedraza, Enrique Gonzalez y Gloria Janeth Saenz el listado de acumulados por funcionarios con fecha de corte de  la última solicitud de cesantías, donde se liquida el saldo a favor del función que normalmente se encuentran dentro período afectado por la incidencia  del pago del quinquenio, el cual se contituye en factor salarial base para la liquidación de las mismas (PT –O10-01) . Una vez liquidadas y pagadas las cesantías parciales, opera lo que de manera informal se define como el “volteo de las cesantías”, que consiste en que, al realizar la liquidación de las cesantias en los años subsiguientes, estas arrojan un saldo negativo; no obstante, desde el punto de vista de la información contable, el saldo aparece en cero (0). Esta situación se mantiene dentro de los siguiente 4.5 años aproximadamente, es decir, hasta cuando el trabajador vuelva a adquirir el derecho de quinquenio.                                  Con lo anterior se tiene que, si por cualquier ciscunstancia el trabajador se retira de la entidad, después de haber recibido sus cesantías, pero antes de cumplir con  el término para acceder al quinquenio, su liquidación definitiva de cesantías arrojará un saldo negativo, generando un obligación a favor de la Lotería que sin embargo, no cuenta con respaldo idóneo para su exigibilidad.</t>
  </si>
  <si>
    <t>1. Se diseñará en conjunto con el área de Talento Humano una hoja de control que permita tener la trazabilidad del reconocimiento y liquidación de las cesantías retroactivas, lo anterior teniendo en cuenta que el reconocimiento contable solo puede hacerse hasta el momento de su causación; En todo caso, la hoja o tablero de control permitirá hacer las respetivas revelaciones a los estados financieros teniendo en cuenta, que en algún momento cumplido el término estas tendrán un efecto económico y deberán reconocerse en la contabilidad.
2. Para el efecto, dentro de las políticas contables se diseñará una que señale el procedimiento que debe tenerse en cuenta para el manejo, reconocimiento y revelación las cesantías retroactivas de trabajadores oficiales atendiendo a lo señalado en la Circular Externa 013 de 2018 expedida por la Secretaría de Hacienda Distrital.</t>
  </si>
  <si>
    <t>Politica contable establecida para el manejo y contabilización de cesantías retroactivas</t>
  </si>
  <si>
    <t>Política contable efectuada/política contable a efectuar</t>
  </si>
  <si>
    <t>Reporte a 20 de mayo: Se solicitó concepto a la Contaduría y se debe ajustar la política contable. Revisar procedimiento de liquidación de prestaciones sociales Talento Humano</t>
  </si>
  <si>
    <t>Se esta trabajando en la creación de la hoja de control con el área de Talento Humano</t>
  </si>
  <si>
    <t>No se reporta evidencia. Se sugiere dar priolridad y gestionar las acciones propñuestgar tendientes a sub sanar el hallazgo den tro del termino.</t>
  </si>
  <si>
    <t>Se está trabajando con  la nueva Jefe de la Unidad de Talento Humano sobre la hoja de control. Se realizaron los registros contables correspondientes a los saldos a favor de la entidad por concepto de pago de cesantías retroactivas, de acuerdo con el concepto emitido por la Contaduría General de la Nación.  Se adjunta soporte y concepto.</t>
  </si>
  <si>
    <t>Se valida información, concepto CGN:20211100018671 de19 /04/21, registro contable fecha 30/09/2021.</t>
  </si>
  <si>
    <t xml:space="preserve">Carencia de soportes contables en la realización de giros por conceptos relacionados con nómina:             Se eviencian deficiencias en el diseño y/o la implementación de los procedimientos y los controles relativos al reconocimiento y registro de la información contable.
-No se cuenta con  un registro o listado de documentos definidos como soporte de la información contable que garantice el cumplimiento de lo señalado en el Decreto 2649 de 1993; documentos que deben adjuntarse o elaborarse previamente al registro de cualquier obligación y son soporte del asiento contable, como justificación del egreso; lo cual puede generar incumpliento de índole legal.
- Adicionalmente, falta de diligencia por parte de los funcionarios que procesan la información contable y financiera de la entidad.
- No se cuenta con  un registro o listado de documentos definidos como soporte de la información contable que garantice el cumplimiento de lo señalado en el Decreto 2649 de 1993; documentos que deben adjuntarse o elaborarse previamente al registro de cualquier obligación y son soporte del asiento contable, como justificación del egreso; lo cual puede generar incumpliento de índole legal.
- Se eviencian deficiencias en el diseño y/o la implementación de los procedimientos y los controles relativos al reconocimiento y registro de la información contable.
</t>
  </si>
  <si>
    <t xml:space="preserve">1. Se revisará el procedimiento de elaboración de órdenes de pago, y de ser necesario se ajustará con el fin de definir claramente cada uno de los documentos que soportan los ingresos y egresos del proceso contable de la entidad; los ingresos y los pagos por los diferentes conceptos, (honorarios, nómina, premios, servicios, transferencias, pagos de impuestos, pagos de parafiscales, entre otros) así como de los requisitos que estos deben cumplir. No se tramitaran OP de nómina o conceptos relacionados con ésta, si no se cuenta con los soprtes cargados en el sistema financiero y contable.
</t>
  </si>
  <si>
    <t>Ordenes de pago de nómina y relacionadas,, tramitadas con todos los soportes.</t>
  </si>
  <si>
    <t>Se revisó conjuntamente con el área de sistemas y Talento Humano el procedimiento de pago de la Ley 100, se establecieron ajustes y mejoras a este proceso.</t>
  </si>
  <si>
    <t>Se enuncia ajustes y mejoras al procedimiento  de pagol de leyh 100,  pero no se adjuntan  evidencias; Se valida soportes de ordenes de pago de lols meses enero, marzo y abril de nomina, observando que se adjujntgan   los soportes correspondientes en p.df- resumen ded nòmina, cikros, RP, CDP, SOP (SOLICITUD O.P), sin embargo los giros a COOPEBIS, SINTRALOT, no se adjunta relaciòn  de descuentos y ,pago por concepto de impuestos no se adjunta declaracion. adminitrativo y Financiero, por parte de OCI.</t>
  </si>
  <si>
    <t>SEGUIMIENTO A MATRIZ DE COMUNICACIONES Y LEY DE TRANSPARENCIA -  SEGUNDO SEMESTRE 2019</t>
  </si>
  <si>
    <t>GESTIÓN DE COMUNICACIONES</t>
  </si>
  <si>
    <t>Tomando como referente la Guía para el Cumplimiento de Transparencia Activa de la Ley 1712 de 2014 de la Procuraduría General de la Nación, se validaron un total de 44 ítems, de los cuales 25 se encuentran cumplidos; 13 presentan cumplimiento parcial y 6 se encuentran incumplidos</t>
  </si>
  <si>
    <t>Atención al cliente y Comunicaciones</t>
  </si>
  <si>
    <t>Informe de seguiminto</t>
  </si>
  <si>
    <t>Se actualizo la Matriz de Comunicaciones y el inventario de Canales de Atención por parte de la Lotería. Como parte del Botón de Transparencia de la entidad</t>
  </si>
  <si>
    <t xml:space="preserve">Sigue abierto ya que al hacer el análisis se observa que aún siguen algunas actividades incumplidas como por ejemplo: No se cuenta con el enlace a (www.gobiernoenlinea.gov.co), creado en el sitio WEB del sujeto obligado. Además se debe tener en cuenta que el hallazgo tiene relación directa con el contenido de la matriz de cumplimiento de la ley 1712 de 2014, sugerida por la Procuraduría General de la Nación y no frente a la optimización de la visibilidad en la página WEB que si bien hace parte de la atención a los usuarios, lo cierto es que se trata de hallazgos en cuanto al cumplimiento del contenido que debe publicarse en la página WEB botón transparencia y acceso a la información pública.   </t>
  </si>
  <si>
    <t>Islena Pineda Rodriguez</t>
  </si>
  <si>
    <t xml:space="preserve">Se identifica información que se encuentra enlazada con varios ítems de la estructura, haciendo que la información sea muy dispersa y repetitiva, (Ver detalle en informe pag 15)
</t>
  </si>
  <si>
    <t xml:space="preserve">Existe memorando de fecha 16 de marzo de 2021, 24 de abril de 2021, 12 de noviembre de 2020, 24 de junio de 2020, sobre SEO, donde se evidencia información tendiente a realizar ajustes a la página WEB  además de ellos se infiere que se tine contacto con lA Ffirma: cuentas@ideasmedia.com.co, para asuntos relacionados con el SEO y en charla sostenida con  Andrés Rodríguez, argumenta que se han sugerido ajustes los cuales han sido efectuados por la Oficina de Sistemas. 
Igualmente se adjunta documento denominado SEGUIMIENTO ESTRUCTURA BOTON DE TRANSPARENCIA PAGINA WEB, cuyo Objetivo es: El siguiente documento tiene como objetivo entregar a la gerencia un informe donde se visualice el estado actual (23 de enero de 2021), del botón de transparencia de la página web de la lotería de  Bogotá,  en  cuanto  a  su  estructuración,  actualización  de  documentos  y  estado  de  los  enlaces que se encuentran dentro.
 </t>
  </si>
  <si>
    <t>Se esta Actualizando la información  de Acuerdo con las recomendaciones del SEO y la actualización del botón de transparencia</t>
  </si>
  <si>
    <t>Se cierra este hallazgo teniendo encuenta que la información observada en el informe fue actualizada y corregida en el boton transparencia de la página WEB de la entidad.</t>
  </si>
  <si>
    <t>CUMPLIDA</t>
  </si>
  <si>
    <t>Se encuentra información de años anteriores que, si bien puede resultar útil para la consulta ciudadana, al no estar identificado su carácter de “información histórica”, genera incertidumbre sobre su vigencia (Ver detalle en informe pag 15-16)</t>
  </si>
  <si>
    <t>Se cierra, este hallazgo por cuanto la información anterior  fue actualizada en el botón transparenci de la WEB, y fue organizada con indicación clara al año a la que corresponde, lo que permite identificar el carácter de información histórica</t>
  </si>
  <si>
    <t xml:space="preserve">Se identifica información desactualizada o incompleta (Ver detalle en informe pag 16)
</t>
  </si>
  <si>
    <t>Se actualizo la información de la estructura del Botón de transparencia en la Pagina WEB</t>
  </si>
  <si>
    <t>se adjunta documento denominado SEGUIMIENTO ESTRUCTURA BOTON DE TRANSPARENCIA PAGINA WEB, cuyo Objetivo es: El siguiente documento tiene como objetivo entregar a la gerencia un informe donde se visualice el estado actual (23 de enero de 2021), del botón de transparencia de la página web de la lotería de  Bogotá,  en  cuanto  a  su  estructuración,  actualización  de  documentos  y  estado  de  los  enlaces que se encuentran dentro.</t>
  </si>
  <si>
    <t>Se coierra ya que al hacer el análisis del hallazgo frente a la acción toda la información se encuentra actualizada en la estructura del Botón de transparencia en la Pagina WEB</t>
  </si>
  <si>
    <t>Revisada la estructura y contenido del link de transparencia de la página web de la entidad, se encuentra que el mismo no prevé ningún tipo de criterio diferencial, que facilite el acceso a la información pública, por parte de los distintos grupos étnicos y culturales y de la población en situación de discapacidad.</t>
  </si>
  <si>
    <t>Se actualizo la información de la estructura del Botón de transparencia en la Pagina WEB; esta diferenciado de los demás Items de la Pagina; con la población con discapacidad, esta en proceso de Actualización</t>
  </si>
  <si>
    <t>se adjunta documento denominado SEGUIMIENTO ESTRUCTURA BOTON DE TRANSPARENCIA PAGINA WEB, cuyo Objetivo es: El siguiente documento tiene como objetivo entregar a la gerencia un informe donde se visualice el estado actual (23 de enero de 2021), del botón de transparencia de la página web de la lotería de  Bogotá,  en  cuanto  a  su  estructuración,  actualización  de  documentos  y  estado  de  los  enlaces que se encuentran dentro.
También se adjunta como evidencia de los ajustes al interior de la entidad en relación con el criterio diferencial de accesibilidad "MANUAL O PROTOCOLO DE ATENCIÓN AL CIUDADANO EN LA LOTERIA DE BOGOTA" Yy su socialización; también se adjunta POLITICA DE TRATAMIENTO DE DATOS PESONALES y su respectiva socialización. 
No obstante el botón sobre INSTRUMENTOS DE GESTION DE INFORMACIÓN PUBLICA- CRITERIO DIFERENCIAL DE ACCESIBILIDAD no se encuentra ninguna información</t>
  </si>
  <si>
    <t>Sigue abierto por que si bien en la estructura del Botón de transparencia en la Pagina WEB; se registra un item "Criterio Diferencial de Accesibilidad-Formato alternativo para  grupos étnicos y culturales" en ellos no hay  ningún contenido.</t>
  </si>
  <si>
    <t>No se encuentra dentro del botón de transparencia información relativa a los mecanismos o procedimientos de participación ciudadana.</t>
  </si>
  <si>
    <t xml:space="preserve">Revisada la página WEB botón transparencia y acveso a la información pública, no se ncuentr link que se refiera a asuntos relacionados con la participación ciudadana. </t>
  </si>
  <si>
    <t xml:space="preserve">Se cierra por cuanto se cumplió con la actualización de la información que hace referencia a mecanismos o procedimientos de participación ciudadana como son el inventario de canales, el cual se encuentra publicado en el botón transparencia del sitio WEB de la entidad. y adicionalmente se actualizó la matriz de comunicaciones.  </t>
  </si>
  <si>
    <t>SEGUIMIENTO A MATRIZ DE COMUNICACIONES PRIMER SEMESTRE 2020</t>
  </si>
  <si>
    <t>Se identifican situaciones de extemporaneidad en la presentación de algunas declaraciones (IVA -Retención en la Fuente y algunos reportes de SIVICOF); que exponen a la entidad a la materialización de riesgos y a la imposición de sanciones por parte de las entidades competentes.</t>
  </si>
  <si>
    <t>DEFINIR PLAN DE MEJORA</t>
  </si>
  <si>
    <t>No hay evidencias</t>
  </si>
  <si>
    <t xml:space="preserve">No se presentó reporte de avance por el área; plan de mejoramiento incompleto toda vez que no se formuló la acción de mejora a realizar, pero defincieron fecha de terminación de las acciones la cual se encuentra vencida. Dicho plan no permite un adecuado seguimiento por parte de la OCI, que aseguré el cumplimiento de las acciones a realizar para superar las deficiencias encontradas. </t>
  </si>
  <si>
    <t>En lo que tiene que ver con los informes relativos a: Visitas Administrativas (contrato de concesión juego de apuestas permanentes o chance); Declaración Derechos de Explotación, e Informe Derechos de Explotación, Gastos de Administración y Premios Caducos; Sistema de información Distrital del empleo y la Administración pública SIDEAP (antes SIGIA); Directorio de Contratistas de la Lotería de Bogotá; Formulario de personal de planta y formulario de personal por contrato - Plataforma CHIP; Publicación de Estados Financieros, correspondientes al segundo semestre de 2020, no es posible presentar ninguna consideración puesto que, no obstante los reiterados requerimientos por parte de esta Oficina al área responsable, no fue posible obtener información que permitiera verificar si dichos informes fueron reportados de manera oportuna.</t>
  </si>
  <si>
    <t xml:space="preserve">No hay evidencias </t>
  </si>
  <si>
    <t>Se observa que el mapa establece riesgos y controles frente a las comunicaciones que tienen relación con la estrategia publicitaria y de mercadeo de la entidad y no frente a las comunicaciones que en esencia contempla la matriz de comunicaciones de la entidad.</t>
  </si>
  <si>
    <t>INFORME PQRS I TRIMESTRE 2020</t>
  </si>
  <si>
    <t>ATENCIÓN Y SERVICIO AL CLIENTE</t>
  </si>
  <si>
    <t>Frente a los mecanismos de interacción entre los responsables del proceso de PQRS y todas las dependencias de la entidad para el respetivo trimestre, se evidencia que, no obstante las actividades capacitación y socialización de las diferentes herramientas y manuales así como el procedimiento de atención de PQRS, que ha adelantado el área de Atención al Cliente con los diferentes funcionarios encargados de la atención de las PQRS; tales acciones no han logrado su finalidad en términos de lograr mayor eficacia en la solución de los requerimientos ciudadanos y prevenir los riesgos que pueden generarse por la falta de oportunidad y/o consistencia en las respuestas.</t>
  </si>
  <si>
    <t>Se fortalecerá y se socializará nuevamente a los funcionarios y/o jefes encargados del trámite y gestión de PQRS lo concerniente a la normatividad de PQRS, así como el Manual de Servicio a la Ciudadanía, el procedimiento de atención de PQRS y Manual para la Gestión de Peticiones en el SDQS.</t>
  </si>
  <si>
    <t>Informes Trimestrales</t>
  </si>
  <si>
    <t>La acividad para ejecutar la acción era realizar retroalimentación de los informes de SQS, para el efecto se adjunta la socialiación que se hizo y el correo donde se socializa a todos los trabajadores de la Lotería de Bogotá denominado MODALIDAD DE LAS PETICIONES DE ORIGEN CIUDADANO .Y TIEMPOS DE LEY PARA DAR RESPUESTA y el "MANUAL O PROTOCOLO DE ATENCIÓN AL CIUDADANO EN LA LOTERIA DE BOGOTA"</t>
  </si>
  <si>
    <t>Si se tiene en cuenta que el aplicativo SDQS es la herramienta puesta en desarrollo para garantizar a la ciudadanía el trámite oportuno a sus requerimientos, en la entidad
aún se presentan falencias en cuanto al registro y cargue de documentos; con la salvedad ya expuesta en “Trámite de peticiones en el aplicativo SDQS”.</t>
  </si>
  <si>
    <t>Realizar Retroalimentación de los Informes se SDQS</t>
  </si>
  <si>
    <t>La acividad para ejecutar la acción era realizar retroalimentación de los informes de SQS, para el efecto se adjunta la socialiación que se hzizo a la Gerencvia de la entidad de los informes mensuales de diciembre de 2020, enero y febrero de 2021 y el correo donde se socializa a todos los trabajadores de la Lotería de Bogotá denominado MODALIDAD DE LAS PETICIONES DE ORIGEN CIUDADANO .Y TIEMPOS DE LEY PARA DAR RESPUESTA</t>
  </si>
  <si>
    <t>En lo concerniente a las peticiones anónimas, que durante el trimestre fueron siete (7), los documentos de respuesta que existen en la hoja de ruta, no permiten determinar el procedimiento establecido en el artículo 69 de la Ley 1437 de 2011, ya que únicamente se encuentra cargado al aplicativo el oficio donde se da respuesta, al peticionario anónimo, el cual no reviste el carácter de aviso y tampoco reúne los requisitos establecidos en la normatividad mencionada. Vale recordar que, conforme a lo señalado en la disposición citada (Artículo 69. Notificación por aviso).</t>
  </si>
  <si>
    <t>Revisada la ventana de notificaciones, avisos y respuestas de la página web de la entidad https://www.loteriadebogota.com/notificaciones-avisos-y-respuestas/, se encuentra que solo se hizo la publicación de un aviso; no obstante al intentar la consulta del mismo, no se encuentra ninguna información.</t>
  </si>
  <si>
    <t>Crear Banner de Puntos de Contacto</t>
  </si>
  <si>
    <t>Sevidencia que la acción para solucionar este hallazgo de ejecutó (BANNER DE CONTACTOS</t>
  </si>
  <si>
    <t>INFORME PQRS II TRIMESTRE 2020</t>
  </si>
  <si>
    <t>Los reportes que genera el sistema para la elaboración de informes en algunas ocasiones no reflejan la cantidad de peticiones efectivamente recibidas en la entidad en el mes que se esté reportando, dado que las cantidades entre las reportadas por el sistema y las que auto controla el área de Atención al Cliente presentan diferencias. (Reporte trimestre según informes 374, cuadro Excel of. atención al Cliente 381).</t>
  </si>
  <si>
    <t>En el apartado de tiempo promedio de respuesta del sistema, el resultado del promedio no es claro por lo que ha tocado sacar ese promedio de manera manual, solicitud que ha sido plasmada en los informes mensuales de la Oficina de Atención al Cliente.</t>
  </si>
  <si>
    <t>INFORME PQRS IV TRIMESTRE 2020</t>
  </si>
  <si>
    <t>Persistentes dificultades en el manejo del canal electrónico  por parte de los ciudadanos para hacer sus consultas sobre: compra de billetería, recambios, promocionales, consulta y pago de premios e inscripciones y que se infieren de los diferentes derechos de petición elevados a la entidad</t>
  </si>
  <si>
    <t>AUDITORÍA AL  “SISTEMA INTEGRAL DE PREVENCIÓN Y CONTROL DE LAVADO DE ACTIVOS Y FINANCIACIÓN DEL TERRORISMO SIPLAFT” 2019 ”</t>
  </si>
  <si>
    <t>CONTROL INSPECCIÓN Y FSICALIZACIÓN</t>
  </si>
  <si>
    <t xml:space="preserve">Deficiencias en la implementación del procedimiento de Vinculación de Personas Expuestas Políticamente (PEPs)
Se analizó la contratación celebrada por la entidad dentro del periodo objeto de auditoría y se encontró que:
a) La contratación de bienes y servicios, incluyendo los suscritos con distribuidores de Lotería de Bogotá, en una muestra de 56 contratos, se encontró que, 54 no cumplen con el requisito de verificación de “condición PEP”
b) De los cuatro (4) funcionarios vinculados, ninguno cumple con este requisito.  </t>
  </si>
  <si>
    <t xml:space="preserve">Deficiencia en la implementación de los procedimientos del manual  y cumplimiento en implementación del  formato de PEPs </t>
  </si>
  <si>
    <t>Diseñar y aprobar a traves de comité institucional de gestión y desempeño , el formato que establezca las condiciones establecidas en la ley y en el manual Siplaft. Adelantar capacitación interna a los involucrados en los procesos</t>
  </si>
  <si>
    <t xml:space="preserve">Formato y capacitación </t>
  </si>
  <si>
    <t>Oficial de cumplimiento - Planeación</t>
  </si>
  <si>
    <t>15 de sep</t>
  </si>
  <si>
    <t xml:space="preserve"> De Ganadores Incluyendo la declaracion de PEP</t>
  </si>
  <si>
    <t>Ausencia de procedimientos previstos en el SIPLAFT
El Manual SIPLAFT de la Lotería de Bogotá, prevé en su numeral 8. “Procedimientos para implementar los mecanismos de control del lavado de activos y de la financiación del terrorismo y/o proliferación de armas de destrucción masiva de acuerdo al manual SIPLAFT</t>
  </si>
  <si>
    <t xml:space="preserve">Falta de capacitación y cumplimiento de las obligaciones </t>
  </si>
  <si>
    <t>Ajustar los procedimientos e implenetar mecanismos e control de lavado de activos, financiación del terrorismo y proliferación de armas de destrucción masiva de acuerdo al manual SIPLAFT.</t>
  </si>
  <si>
    <t>Capacitación</t>
  </si>
  <si>
    <t>16 de sep</t>
  </si>
  <si>
    <t>Soporte de las Capacitaciones</t>
  </si>
  <si>
    <t>De otra parte, se observó que en los 17 contratos que contienen la cláusula relacionada con el origen de recursos económicos, su contenido no se encuentra estandarizado, es así que, en algunos casos, se señala que el contratista certifica el origen de sus fondos; en tanto que, en otros, se utiliza la expresión, el contratista declara tal condición, bajo la gravedad del juramento</t>
  </si>
  <si>
    <t xml:space="preserve">falta de capacitación y cumplimiento de las obligaciones </t>
  </si>
  <si>
    <t>Estandarizar clausula relacionada con el origén de recursos  , capacitar  y verificar lista de chequeo, por parte de los supervisores y de la oficina de contratación.</t>
  </si>
  <si>
    <t>17 de sep</t>
  </si>
  <si>
    <t>Se anexa Formato</t>
  </si>
  <si>
    <t xml:space="preserve">Se hace también evidente la falta de capacitación de la normatividad que debe cumplir la entidad en materia del lavado de activos, financiación del terrorismo y proliferación de armas de destrucción masiva.   </t>
  </si>
  <si>
    <t>cumplir capacitaciones semestrales en los temas mencionados</t>
  </si>
  <si>
    <t>18 de sep</t>
  </si>
  <si>
    <t>Se anexa capacitacion</t>
  </si>
  <si>
    <r>
      <t>Deficiencias en la información al apostador, sobre los requisitos previos para la entrega de premios y la obligación de verificar su identidad en dicho momento.
De acuerdo con la información publicada en la página web para el trámite de</t>
    </r>
    <r>
      <rPr>
        <i/>
        <sz val="9"/>
        <color indexed="8"/>
        <rFont val="Arial"/>
        <family val="2"/>
      </rPr>
      <t xml:space="preserve"> "Cobro de premios de la Lotería"</t>
    </r>
    <r>
      <rPr>
        <sz val="9"/>
        <color indexed="8"/>
        <rFont val="Arial"/>
        <family val="2"/>
      </rPr>
      <t>,  para el cobro de un premio, el apostador sólo debe presentar su cédula de ciudadanía/cédula de extranjería (no prevé otras opciones de identificación) y el billete o fracción ganador; la información que se le ofrece a los apostadores respecto del trámite para el cobro de los premios, no advierte sobre la obligación que tiene la Lotería de verificar la identidad de los ganadores, lo cual implica, además de la verificación de su documento de identidad, la consulta en las listas vinculantes y la verificación como ganador recurrente, entre otros aspectos.</t>
    </r>
  </si>
  <si>
    <t>Vacacncia en  el oficial de cumplimiento y falta de coordinacióm  sobre la actualización de  la información sobre el trámite.</t>
  </si>
  <si>
    <t xml:space="preserve">Se incluira  la información sobre el trámite en la nontificación y reporte de ganadores de premios iguales o mayores a 5 millones, que la verificación de la información del ganador, incluye consultas en listas restrictivas. </t>
  </si>
  <si>
    <t>Ajuste al trámite</t>
  </si>
  <si>
    <t>19 de sep</t>
  </si>
  <si>
    <t>Se anexa Nombramiento</t>
  </si>
  <si>
    <t xml:space="preserve">Ausencia de procedimientos previstos en el SIPLAFT
El Manual SIPLAFT de la Lotería de Bogotá, prevé en su numeral 8. “Procedimientos para implementar los mecanismos de control del lavado de activos y de la financiación del terrorismo y/o proliferación de armas de destrucción masiva”; los siguientes procedimientos: 
8.1. Procedimiento para atender oportunamente las solicitudes de información que realicen las    autoridades competentes       
8.2. Procedimiento para identificar y reportar señales de alerta    
8.3. Procedimiento para identificación de funcionarios, proveedores o Contratistas, así como para la verificación y actualización de datos   
8.4. Procedimiento que describa las actividades, controles y medios que se Adelantaran para informar al apostador sobre los requisitos previos para la Entrega de premios y la obligación de verificar su identificación en dicho Momento           
8.5. Procedimiento de vinculación de personas expuestas políticamente (PEP)
Los procedimientos 8.1, 8.4 y 8.5 previstos en el Manual del SIPLAFT, no se encuentran definidos dentro de los procedimientos de la entidad.
</t>
  </si>
  <si>
    <t>falta de comunicación  entre planeación y oficial de cumplimiento por desconosimiento y poca capacitación al respecto.</t>
  </si>
  <si>
    <t>Ajuste a  los procedimientos. Para implimentar mecanismos de lavado de activos y proliferación de armas de destrucción masiva, previstos en el manual SIPLAFT.</t>
  </si>
  <si>
    <t>Procedimiento</t>
  </si>
  <si>
    <t>20 de sep</t>
  </si>
  <si>
    <t>Se envia actualizacion</t>
  </si>
  <si>
    <t xml:space="preserve">Inoportunidad en el reporte de información
Se evidencian inconsistencia en los términos previstos para la presentación de informes definidos en el Acuerdo 317 de 2016 del CNJSA y los definidos en el Manual del SIPLAFT de la Lotería de Bogotá
Como se advierte en el cuadro anterior, se observa que los reportes sobre "Ausencia de Operaciones Sospechosas" y "Ganadores de Premios" de los meses de junio y julio de 2018 y febrero de 2019, fueron reportados extemporáneamente; incumpliendo, tanto los términos previstos en el Acuerdo del CNJSA, como los previstos en el Manual SIPLAFT
De otra parte, se solicitó información sobre el orden del día de las sesiones de Junta Directiva de la Lotería de Bogotá, con el fin de verificar el cumplimiento de las disposiciones relativas a la presentación de informes sobre el SIPLAFT, encontrando que, en el periodo auditado, no existen evidencia documentada sobre los informes presentados a la Junta Directiva por parte del Oficial de Cumplimiento.     </t>
  </si>
  <si>
    <t>falta de control eficaz en el manual SIPLAF. Falta de capacitación al oficial de cumlimiento y ausencia del oficial de cumplimiento</t>
  </si>
  <si>
    <t xml:space="preserve"> crear mecanismos internos de verificación y  control y ajustar  periodicidad de los informessegún el acuerdo </t>
  </si>
  <si>
    <t xml:space="preserve"> Revisión y ajuste del manual SIPLAFT</t>
  </si>
  <si>
    <t>21 de sep</t>
  </si>
  <si>
    <t>Repotes a Dia</t>
  </si>
  <si>
    <t>AUDITORÍA AL “SISTEMA INTEGRAL DE PREVENCIÓN Y CONTROL DE LAVADO DE ACTIVOS Y FINANCIACIÓN DEL TERRORISMO SIPLAFT” 2020 ”</t>
  </si>
  <si>
    <t>Deficiencias en la implementación del procedimiento de Identificación de Funcionarios, Proveedores y Contratistas
De una muestra de 24 contratos de proveedores, 3 empleados públicos y un trabajador oficial; respecto de los proveedores, en ninguno de los casos de la muestra, se cumplió con los requisitos relacionados con: verificación de condición PEP y verificación de origen de los recursos; y en 11 contratos no se encontró evidencia de ninguno de los requisitos previstos en el procedimiento. En cuanto a los empleados y el trabajador oficial, en ninguno de los caso se cumplió con el requisito de verificación de condición PEP.</t>
  </si>
  <si>
    <t>Establecer un Formato general para documentar la condición PEP; SIPLAFT y Riesgo anticorrupción.</t>
  </si>
  <si>
    <t>1. Diseñar el Formato SIPLAFT, PEP y Política Anticorrupción.
2. Presentar al Comité de CGYD el formato para implementación en todos los contratos futuros de LDB
3. Hacer firmar el Formato al 100% de los contratos vigentes.</t>
  </si>
  <si>
    <t>Actividades</t>
  </si>
  <si>
    <t>SUB GERENCIA COMERCIAL</t>
  </si>
  <si>
    <t>Se envio el formato Siplaft para codifiaccion al comité de GYD</t>
  </si>
  <si>
    <t>Pendiente reporte de evdiencias.</t>
  </si>
  <si>
    <t>1. Diseñar el Formato SIPLAFT, PEP y Política Anticorrupción.
2. Presentar al Comité de CGYD el formato para implementación en todos los contratos futuros de LDB</t>
  </si>
  <si>
    <t xml:space="preserve">Se verifican los soportes de las actividades 1 y 2.
La dependencia no presenta los soportes correspondientes a la presentación en Comité Institucional de Gestión y Desarrollo. </t>
  </si>
  <si>
    <t>Luz D. Amaya</t>
  </si>
  <si>
    <t>Diferencias, respecto de las funciones asignadas organismos de administración y control en el Acuerdo 317 de 2016 del CNJSA y lo previsto en el Manual SIPLAFT de la Lotería de Bogotá
Al revisar el Manual SIPLAFT de la Lotería de Bogotá, en los numerales correspondientes a las funciones de los organismos de administración y control, se identifican observaciones, respecto de las funciones asignadas a dichos organismos en el Acuerdo 317 de 2016 del CNJSA. Sobre este mismo particular se habían presentado observaciones en la auditoría al SIPLAFT en el año 2019.</t>
  </si>
  <si>
    <t>Ajustar Formato 
FRO 400-300-2.</t>
  </si>
  <si>
    <t>1. Revisar y Ajustar la Lista de Chequeo de los documentos requeridos, para la suscripción de un contrato; incluyendo entre otros los soportes de antecedentes de organismos de control.
2. Documentar en los procedimientos la responsabilidad de asegurar el cumplimiento de la lista de chequeo.
3. Completar los expedientes de los contratos tomados como muestra en la auditoria.</t>
  </si>
  <si>
    <t xml:space="preserve">Se encuentra en termino, no obstate no se presenta avance por el área. </t>
  </si>
  <si>
    <t>1. Revisar y Ajustar la Lista de Chequeo de los documentos requeridos, para la suscripción de un contrato; incluyendo entre otros los soportes de antecedentes de organismos de control.</t>
  </si>
  <si>
    <t xml:space="preserve">La dependencia entrega como soporte un formato de lista de chequeo que está aprobado desde el 4/12/2008, es decir no corresponde a la ejecución de la actividad propuesta. </t>
  </si>
  <si>
    <t xml:space="preserve">Deficiencias en la información al apostador, sobre los requisitos previos para la entrega de premios y la obligación de verificar su identidad en dicho momento.
De acuerdo con lo informado en la página web, para el cobro de un premio, el apostador sólo debe presentar su cédula de ciudadanía/cédula de extranjería (no prevé otras opciones de identificación) y el billete o fracción ganador; la información que se le ofrece a los apostadores respecto del trámite para el cobro de los premios, no advierte sobre la obligación que tiene la Lotería de verificar la identidad de los ganadores, lo cual implica, además de la verificación de su documento de identidad, la consulta en las listas vinculantes y la verificación como ganador recurrente, entre otros aspectos.
Sobre este particular, se han comunicado observaciones en la auditoría al SIPLAFT realizada en los años 2018 y 2019, frente a la cual el área responsable definió una acción de mejora, que no fue efectivamente ejecutada.
</t>
  </si>
  <si>
    <t>Actualizar el procedimiento de Pago de Premios; Información para pago de premios  en forma, documentos y valor.</t>
  </si>
  <si>
    <t>1. Actualizar el procedimiento de Pago de Premios incluyendo los documentos requeridos para el pago de premios.
2. Actualizar en el sistema de información los controles de documentación SIPLAFT
3. Adecuar Infografía en la Pagina con los documentos para pago de Premios de Acuerdo con el procedimiento.
4. Informar en la Pagina las formas de cobrar sus premios.</t>
  </si>
  <si>
    <t>Unidad de Loterias</t>
  </si>
  <si>
    <t>Procedimiemto Pago de Premios Ajustado</t>
  </si>
  <si>
    <t xml:space="preserve">Pendiente reporte de evdiencias; procedimiento de pago de premios actualizado. </t>
  </si>
  <si>
    <t>1. Actualizar el procedimiento de Pago de Premios incluyendo los documentos requeridos para el pago de premios.
2. Actualizar en el sistema de información los controles de documentación SIPLAFT</t>
  </si>
  <si>
    <t xml:space="preserve">La dependencia entrega como soporte el procedimiento y pantallazo de actualización del sistema </t>
  </si>
  <si>
    <t xml:space="preserve">Ausencia de procedimientos previstos en el SIPLAFT
Los procedimientos 8.1. Procedimiento para atender oportunamente las solicitudes de información que realicen las    autoridades competentes, 8.4. Procedimiento que describa las actividades, controles y medios que se adelantarán para informar al apostador sobre los requisitos previos para la entrega de premios y la obligación de verificar su identidad en dicho momento y 8.5. procedimiento de vinculación de Personas Expuestas Políticamente;   previstos en el Manual del SIPLAFT, no se encuentran definidos dentro de los procedimientos de la entidad.
Valga señalar que, sobre este mismo tema, particularmente sobre el procedimiento de vinculación de Personas Expuestas Políticamente (PEP), se han comunicado  observaciones  en las Auditorías al SIPLAFT adelantadas en el 2018 y 2019, respecto de las cuales se formularon los respectivos planes de mejoramiento, sin que hasta la fecha de haya dado cumplimiento a los mismos. 
</t>
  </si>
  <si>
    <t>La dependencia no presenta avances</t>
  </si>
  <si>
    <t xml:space="preserve">Inconsistencia en las disposiciones sobre reporte de informes externos.
Se evidencian inconsistencia en los términos previstos para la presentación de informes definidos en el Acuerdo 317 de 2016 del CNJSA y los definidos en el Manual del SIPLAFT de la Lotería de Bogotá
</t>
  </si>
  <si>
    <t>Se anexan Reportes al dia</t>
  </si>
  <si>
    <t xml:space="preserve">Inoportunidad en el reporte de informes  
Como se advierte en el cuadro anterior, los diferentes reportes de los meses de enero a  junio de 2020, fueron reportados extemporáneamente; incumpliendo, tanto los términos previstos en el Acuerdo del CNJSA, como los previstos en el Manual SIPLAFT.
De otra parte, se solicitó información sobre el orden del día de las sesiones de Junta Directiva de la Lotería de Bogotá, con el fin de verificar el cumplimiento de las disposiciones relativas a la presentación de informes sobre el SIPLAFT, encontrando que, en el periodo auditado, no existen evidencia documentada sobre los informes presentados a la Junta Directiva por parte del Oficial de Cumplimiento.  
</t>
  </si>
  <si>
    <t xml:space="preserve">Incumplimiento obligaciones respecto del concesionario
* No se aportó evidencia de la aprobación por parte la  Gerencia de la Lotería de Bogotá, de la HV del Oficial de Cumplimiento presentado por el concesionario  
* No se encuentra evidencia de la supervisión de la realización de las capacitaciones previstas en el SIPLAFT 
Conforme a la comunicación enviada por el concesionario,  la remisión del Manual SIPLAFT del concesionario, aprobado por la Lotería de Bogotá, fue remitido directamente por la gerencia del concesionario al CNJSA para su aprobación final..
* No hay evidencia del envío de la HV del oficial de cumplimiento; ni de la aprobación final de dichos documentos por parte del CNJSA  
</t>
  </si>
  <si>
    <t>Se anexa Aprobacion del Oficial del Cumplimiento por parte del Concesionario</t>
  </si>
  <si>
    <t xml:space="preserve">Se adjunta validación y registro del jefe de cumplimiento (radicado N°20202300160722) por parte de COLJUEGOS con fecha 28/07/2020. </t>
  </si>
  <si>
    <t>Incumplimiento funciones Oficial de Cumplimiento
Con base en la información recabada en desarrollo de la auditoría, se identifican desviaciones respecto del cumplimiento de las funciones asignadas al oficial de cumplimiento en el artículo 17 del Acuerdo 317 de 2016 del CNJSA.</t>
  </si>
  <si>
    <t>AUDITORÍA AL PROCESO DE JSA-CHANCE 2020</t>
  </si>
  <si>
    <t>EXPLOTACIÓN DE JUEGOS DE SUERTE Y AZAR</t>
  </si>
  <si>
    <r>
      <t xml:space="preserve">Deficiencias en el aplicativo-modulo apuestas relativas al cargue de documentos anexos a la solicitud de autorización de juegos promocionales o rifas: </t>
    </r>
    <r>
      <rPr>
        <sz val="8"/>
        <color theme="1"/>
        <rFont val="Calibri"/>
        <family val="2"/>
        <scheme val="minor"/>
      </rPr>
      <t xml:space="preserve">revisados los juegos promocionales autorizados objeto de la muestra, se sevidenció que no se encuentran registrados y disponibles para su consulta, algunos de los documentos que debieran estar incorporados, de acuerdo con las disposiciones legales y reglamentarias y con los procedimientos internos de la entidad, donde por errores en el sistema no se realiza correctamente el cargue de algún documento solicitado, y posterior a la fecha de realizada la solicitud, la misma parametrización de la plataforma impide el cargue efectivo del documento, contribuyendo a que los tramites no queden debidamente documentados. </t>
    </r>
  </si>
  <si>
    <t xml:space="preserve">Deficiencias en la plataforma de juegos promocionales o rifas dispuesta por la entidad para el trámite de solicitud de autorización </t>
  </si>
  <si>
    <t>Realizar los ajustes necesarios en la plataforma de juegos promocionales y rifas e incluir en el procedimiento "Emisión y Autorización de Concepto" la lista de los documentos soportes a la solicitud.</t>
  </si>
  <si>
    <t>SUBGERENCIA GENERAL</t>
  </si>
  <si>
    <t>Subgerencia General
Oficina de Sistemas
Unidad de Apuestas y Control de Juegos
Planeación</t>
  </si>
  <si>
    <t>En cuanto al procedimiento de Emisión y Autorización de Concepto, se incluyó lo relacionado con la lista de chequeo en las actividades previstas en los numerales 1 y 2, dejando como un registro y complementando la política de operación 1, pendiente pasar a Planeación para aprobación.
Se entrega documento.</t>
  </si>
  <si>
    <t xml:space="preserve">Se valida el avance reportado por al área, en lo relacionado al ajuste del procedimiento en la inclusión de la lista de chequeo. Pendiente de aprobar por planeación y el CIDGYD; de otra parte, no se presenta evidencia relacionada con la actividad de ajustes a la plataforma para prevenir errores en el cargue de documentos requisitos por los distribuidores para la autorización de los juegos promocionales y rifas. Es necesario asegurarse de que las actividades asociadas a subsanar ducha deficiencia se realicen a la mayor brevedad posible para evitar nuevas situaciones como las descritas que afecten el buen desarrollo de las actividades asociadas al proceso. </t>
  </si>
  <si>
    <t>El procedimiento Emisión y Autorización de Concepto esta pendiente para aprobación de Planeación.
Por otro lado, se han venido realizando los ajustes necesarios en la Plataforma de Juegos Promocionales y Rifas, en la cual se podrá visualizar que se indica a los gestores los documentos que debe cargar para obtener la autorización, dando a conocer en todo caso a través de la página web la Lista de Chequeo así como el instructivo para efectuar la solicitud.
Así mismo, se ha introducido en la plataforma cambio de estados una vez reealizada la solicitud, incluyendo dentro de estos la opción de efectuar subsanaciones a los documentos inicialmente cargados a la plataforma. Lo anterior permite tanto a la Unidad de Apuestas como al Gestor realizar un seguimiento en la plataforma a los juegos promocionales y rifas por autorizar o autorizados.</t>
  </si>
  <si>
    <t xml:space="preserve">Se valida el avance reportado por el área; pendiente de envío de evidencia de los ajustes que se le han venido realizando al modulo de juegos promocionales y rifas a fin de subsanar las deficiencias encontradas. </t>
  </si>
  <si>
    <r>
      <t xml:space="preserve">Inconsistencias en el registro de información en el aplicativo Administrativo, Financiero y Contable-Modulo Apuestas permanentes: </t>
    </r>
    <r>
      <rPr>
        <sz val="8"/>
        <color theme="1"/>
        <rFont val="Calibri"/>
        <family val="2"/>
        <scheme val="minor"/>
      </rPr>
      <t xml:space="preserve">Revisado el listado de los juegos juegos promocionales, rifas y exepciones autorizados objeto de la muestra, se evidenció que el juego promocional “BINGO IMPERIAL”, solicitado por el gestor identificado con NIT: ***84-6 y autorizado bajo Resolución 085 del 18/08/2020 con fecha de sorteo prevista para el 22/08/2020, presenta inconsistencias en su registro en el modulo Apuestas permanentes del aplicativo Administrativo, Financiero y Contable, teniendo en cuenta que, incialmente la solicitud de autorización del juego promocional se había registrado bajo la n°55 del 05/03/2020, pero se atendió bajo la solicitud n°85 del 15/08/2020, sin presentar una nota aclaratoria que diera por finalizado el tramite de la solicitud n°55 y continuidad del mismo, bajo la solicitud n°85.  </t>
    </r>
  </si>
  <si>
    <t>Deficiencias en el control al registro de información en el aplicativo</t>
  </si>
  <si>
    <t>Implementar un control y seguimiento de las solicitudes de juegos promocionales y rifas, a través de un reporte del estado de la solicitud.</t>
  </si>
  <si>
    <t>Subgerencia General
Oficina de Sistemas
Unidad de Apuestas y Control de Juegos</t>
  </si>
  <si>
    <t>Se han efectuado requerimientos para los ajustes del aplicativo, a través de correo electrónico.  Se adjunta soportes de reporte y seguimiento.</t>
  </si>
  <si>
    <t xml:space="preserve">La actividad relacionada en miras de subsanar el hallazgo, no corresponde con la acción de mejora planteada, toda vez, que en la misma se menciona a implementación de un control y seguimiento de las solicitudes de juegos promocionales y rifas, a través de un reporte del estado de la solicitud, entendiendóse así, que se llevara un control del estado de cada una de las solicitudes registradas en el aplicativo-modulo apuestas. 
De otra parte, la actividad reportada hace referencia a los requerimientos para los ajustes del aplicativo asociada a la acción de mejora de la observación 1. No obstante el documento soporte (correo electrónico, asunto "pendientes modulos promocionales), no permite la comprensión de cuáles son los requerimientos que se han elevado para los ajustes necesarios al aplicativo-modulo apuestas. </t>
  </si>
  <si>
    <t>Actualmente la plataforma de Juegos Promocionales y Rifas cuenta con una opción denominada "Consulta no finalizados", la cual contiene el estado en el que se encuentra cada uno de los Juegos Promocionales y Rifas.
Esta opción permite a la Unidad de Apuestas y Control de Juegos realizar un seguimiento a las solicitudes o autorizaciones de los gestores.</t>
  </si>
  <si>
    <t xml:space="preserve">Pendiente envío de evidencias para validación del avance reportado por el área y cierre del presente hallazgo. </t>
  </si>
  <si>
    <r>
      <t>Deficiencia en el desarrollo de Auditorias Internas en cumplimiento del Numeral 6.4.1 del anexo técnico - Contrato de Concesión 068 de 2016: s</t>
    </r>
    <r>
      <rPr>
        <sz val="8"/>
        <color theme="1"/>
        <rFont val="Calibri"/>
        <family val="2"/>
        <scheme val="minor"/>
      </rPr>
      <t>i bien, la Lotería de Bogotá, a través del profesional de la oficina de sistemas, realizó acompañamiento al proceso de auditoría interna a los sistemas de información adelantados por el proveedor de servicios informáticos del concesionario, donde se identificaron debilidades y posterior se formuló el plan de mejora correspondiente, no es posible concluir que con dicha actividad se este atendiendo la obligación a cargo de la Lotería de Bogotá como entidad Concedente, contenida en el el numeral 6.4.1 del anexo técnico del contrato de concesión No. 068 de 2016.</t>
    </r>
  </si>
  <si>
    <t>Desarrollo de Auditorias Internas de acuerdo con el Numeral 6.4.1 del anexo técnico - Contrato de Concesión 068 de 2016, sin el cumplimiento de requisitos.</t>
  </si>
  <si>
    <t>Desarrollar las auditorias Internas  estipuladas el Numeral 6.4.1 del anexo técnico - Contrato de Concesión 068 de 2016, siguiendo un plan de auditoría.</t>
  </si>
  <si>
    <t>Se elaboró propuesta como Plan de Auditoría atendiendo el anexo técnico del Contrato de Concesión N° 68 de 2016.
Se adjunta documento.</t>
  </si>
  <si>
    <t>Se resaltan la actividad realizada para subsanar la observación encontrada; no obstante en el documento adjunto en el apartado al que hace relación el cronograma de auditorías, no especifica las fechas propuestas para la realización de las auditorías, así como evidencia de auditorías que se esten adelantando durante la vigencia. Es necesario asegurarse que las auditorías se realicen, teniendo en cuenta que es una obligación que contrae la entidad como concedente.</t>
  </si>
  <si>
    <t>El plan de auditoría indica de manera general que la concedente deberá efectuar un cronograma de auditoría por cada vigencia, donde se deben realizar por lo menos dos auditorías por cada año.
Por otra parte para el año 2021 la entidad tiene previsto que de acuerdo con lo definido en el cronograma de actividades, la primera auditoria se realizará el próximo 2 de noviembre, esta auditoria tiene como fin verificar todo el sistema de gestión tecnológica que tiene el operador tecnológico del concesionario, esta auditoria se realizará en el marco de la NTC ISO/IEC 27001:2013, la auditoria será realizado por personal externo a la entidad.
La segunda auditoria se realizará el próximo 22 de noviembre y tiene como fin revisar la lógica de operación de las apuestas permanentes en línea y tiempo real, incentivos sin cobro autorizados y planes de premios autorizados.</t>
  </si>
  <si>
    <t xml:space="preserve">Se valida el avance reportado por el área y se da por cerrada la presente acción de mejora. </t>
  </si>
  <si>
    <t xml:space="preserve"> 1. En la estructura general del procedimiento (representación gráfica e interacción de las actividades del proceso), no se identifican actividades relacionadas con el proceso de autorización del Plan de Compras proyectado por el Operador del Juego (versiones 9° y 10° del procedimiento), antes de continuar con las demás actividades previstas.
De igual forma, se encuentra que, dentro de la actividad número 1 “Recibir Plan de Compras” (procedimiento, versión 10°), se encuncia “La proyección presentada por el concesionario se valida por la Lotería de Bogotá”, pero no se esclarece el procedimiento de cómo se valida dicha proyección por parte de la Lotería de Bogotá, teniendo en cuenta que, el Plan de Compras es el instrumento por el cual se determinan las cantidades y tipo de formularios a imprimir para cada vigencia. </t>
  </si>
  <si>
    <t xml:space="preserve">El procedimiento PRO420-193-10 "Facturación de instrumentos del juego de apuestas permanentes o chance" no hace referencia como es el procedimiento mediante el cual la Lotería de Bogotá valida y/o aprueba al concesionario el plan de compras de los formularios del juego de apuestas permanentes o chance </t>
  </si>
  <si>
    <t xml:space="preserve">Inlcuir en el procedimiento PRO420-193-10 "Facturación de instrumentos del juego de apuestas permanentes o chance", la manera como la Lotería de Bogotá valida y/o aprueba al concesionario el plan de compras de los formularios del juego de apuestas permanentes o chance </t>
  </si>
  <si>
    <t>Subgerencia General
Unidad de Apuestas y Control de Juegos
Planeación</t>
  </si>
  <si>
    <r>
      <t xml:space="preserve">Se ajustó el procedimiento </t>
    </r>
    <r>
      <rPr>
        <i/>
        <sz val="8"/>
        <rFont val="Calibri"/>
        <family val="2"/>
        <scheme val="minor"/>
      </rPr>
      <t>"Facturación de instrumentos del juego de apuestas permanentes o chance"</t>
    </r>
    <r>
      <rPr>
        <sz val="8"/>
        <rFont val="Calibri"/>
        <family val="2"/>
        <scheme val="minor"/>
      </rPr>
      <t>, incluyendo lo relacionado con el plan de compras, pendiente pasar a Planeación para aprobación.
Se adjunta documento.</t>
    </r>
  </si>
  <si>
    <t xml:space="preserve">Se valida el avance reportado por al área, en lo relacionado al ajuste del procedimiento en lo referente al plan de compras, se encuentra aun pendiente de pasar para aprobación por planeación y el CIDGYD, no obstante, el termino de ejecución para el cumplimiento se venció (30/06/2021), por consiguiente al respectivo corte de seguimiento la acción de mejora NO LOGRÓ  subsanar la observación. </t>
  </si>
  <si>
    <t>El procedimiento "Facturación de instrumentos del juego de apuestas permanentes o chance" ajustado, esta pendiente por aprobación de Planeación.</t>
  </si>
  <si>
    <t xml:space="preserve">Se valida el avance reportado por el área; esta pendiente la aprobación de los ajustes realizados al procedimiento por planeación y el CIDGYD. </t>
  </si>
  <si>
    <t xml:space="preserve">2. En materia de riesgos,  aquellos que están identificados, no cubren todas las actividades y procedimietos vinculados al proceso;
1. Respecto de la explotación del chance, no se definen riesgos asociados a la inadecuada utilización de los formularios por parte del Concesionario y a la perdida o hurto de los mismos para la realización del juego, lo cual deriva en la ausencia y/o falta de documentación de controles relativos al uso de los formularios entregados al operador de juego; tampoco se identifican riesgos relativos a la seguridad de la información de la operación del chance, ni al incumplimiento o inconsistencia en el ejercicio de las funciones de fiscalización propias de la Lotería cmo entidad concedente.
2. En lo que tiene que ver con las rifas y juegos promocionales, si bien se tiene identificados los riesgos, RG-9 Disminución de solicitudes de promocionales y rifas y RC-14 Autorización de promocionales y rifas con incumplimieno de requisitos con el fin de beneficiar a un tercero, se evidencian deficiencias en cuanto a la identificación de causas,  por ende, los controles previstos para su mitigación, no resultan adecuados. 
</t>
  </si>
  <si>
    <t>Deficiencia en la identificación  de los riesgos asociados a:
A. Inadecuada utilización de los formularios de apuestas permanentes o chance.
B. Disminución de solicitudes de promocionales o rifas.
C. Autorización de promocionales y rifas con incumplimieno de requisitos</t>
  </si>
  <si>
    <t>Revisar la pertinencia de los riesgos asociados al uso de los formularios de apuestas permanentes o chance y al seguimiento de las autorizaciones de juegos promocionales o rifas, y efectuar los ajustes que correspondan.</t>
  </si>
  <si>
    <t>Se ajustaron las causas de los riesgos RG-9 Disminución de solicitudes de promocionales y rifas y RC-14 Autorización de promocionales y rifas con incumplimiento de requisitos, no obstante y en razón a que exite una nueva metodología para la construcción de la matriz de riesgos, se tiene agendada reunión con el área de planeacion para la revision  y ajustes de todos los riesgos.
Se adjunta documento.</t>
  </si>
  <si>
    <t xml:space="preserve">Si bien se reaizó la revisión y ajustes correspondientes a los riesgos indentificados en la matriz de riesgos del proceso, la cual se encuentra pendiente de revisión por planeación,  no se evidencia la identificación de los riesgos descritos en la obervación (inadecuada utilización de los formularios por parte del Concesionario y a la perdida o hurto de los mismos para la realización del juego, seguridad de la información de la operación del chance, incumplimiento o inconsistencia en el ejercicio de las funciones de fiscalización propias de la Lotería cmo entidad concedente), los cuales son importantes teniendo en cuenta la naturaleza del proceso. 
No obstante a que, se tiene contemplado el ejercicio de revisión, validación y ajuste de la matriz de riesgos del proceso, teniendo en cuenta la nueva Política de riesgos de la entidad que fue objeto de actualización debido al cambio en la metología establecida por el DAFP, en donde se pueden identificar los riesgos anteriormente mencionados y otros que puedan afectar el proceso, el termino de ejecución para el cumplimiento se venció (30/06/2021), por consiguiente al respcetivo corte de seguimiento la acción de mejora NO LOGRÓ  subsanar la observación. </t>
  </si>
  <si>
    <t>Se tiene previsto efectuar una nueva revisión con la oficina de planeación a la matriz de riesgos.</t>
  </si>
  <si>
    <t xml:space="preserve">Es necesario la revisión de la matriz de riesgos del proceso oportunamente a fin de identificar los riesgos que no han sido documentados y que pueden afectar seriamente al proceso, como los señalados dentro de la presente observación. </t>
  </si>
  <si>
    <r>
      <t>3. De otra parte, se encuentra que las actividades desarrolladas en el marco del procedimiento PRO420-191-10 Autorizacion y Emision Concepto; en criterio de esta auditoría, están diseñados desde una perpectiva de “gestión pasiva”, en tal sentido, su alcance está limitado a las solicitudes y/o denuncias recibidas; no se prevé una “gestión activa” que amplie su</t>
    </r>
    <r>
      <rPr>
        <sz val="8"/>
        <color rgb="FF000000"/>
        <rFont val="Calibri"/>
        <family val="2"/>
        <scheme val="minor"/>
      </rPr>
      <t xml:space="preserve"> cobertura. Esta situación se ha explicado por parte de la entidad, entre otros aspectos, por la limitada capacidad operativa para garantizar una mayor cobertura.</t>
    </r>
  </si>
  <si>
    <t>Deficiencias en la definición de los procesos y procedimientos y demás instrumentos necesarios para procurar la adecuada planificación y seguimiento de los juegos promocionales o rifas</t>
  </si>
  <si>
    <t>Revisar y ajustar el procedimiento PRO420-191-10 Autorización y Emisión Concepto</t>
  </si>
  <si>
    <r>
      <t xml:space="preserve">Se incluye un párrafo en la actividad 1 del procedimiento que indica: </t>
    </r>
    <r>
      <rPr>
        <i/>
        <sz val="8"/>
        <rFont val="Calibri"/>
        <family val="2"/>
        <scheme val="minor"/>
      </rPr>
      <t>"De igual manera, la Lotería de Bogotá diseña campañas comerciales y envía correos másivos a posibles gestores (centros comerciales, colegios, ESAL, colegios, etc) dando a conocer la normatividad y los requisitos necesarios para efectuar juegos promocionales y/o rifas, invitando a realizar el juego legal".</t>
    </r>
    <r>
      <rPr>
        <sz val="8"/>
        <rFont val="Calibri"/>
        <family val="2"/>
        <scheme val="minor"/>
      </rPr>
      <t xml:space="preserve">
Pendiente pasar a Planeación para aprobación.
Se entrega documento.</t>
    </r>
  </si>
  <si>
    <t xml:space="preserve">Se valida el avance reportado por al área, no obstante los ajustes realizados al procedimiento se encuentra aun pendiente de pasar para aprobación por planeación y el CIDGYD; el termino de ejecución para el cumplimiento se venció (30/06/2021), por consiguiente al respcetivo corte de seguimiento la acción de mejora NO LOGRÓ  subsanar la observación. </t>
  </si>
  <si>
    <t>El procedimiento Emisión y Autorización de Concepto esta pendiente para aprobación de Planeación.
En ese mismo orden es importante indicar que se han adelantado actividades o campañas publicitarias relacionadas con incentivar las solicitudes de juegos promocionales y rifas de forma legal.</t>
  </si>
  <si>
    <t xml:space="preserve">Se valida el avance reportado por el área; esta pendiente la aprobación de los ajustes realizados al procedimiento por planeación y el CIDGYD. 
De otra parte, esta pendiente el envío de evidencia relacionado a las actividades adelantadas para el incentivo de las solicitudes de juegos promocionales y rifas de forma legal. </t>
  </si>
  <si>
    <t xml:space="preserve">4. En cuanto al Proceso de Control, Inspección y Fiscalización, la presente auditoría abarca los procedimientos de: Sancionatario por Operación Ilegal de Juegos de Suerte y Azar, Control y Seguimiento de Juegos de Suerte y Azar, Gestión de Derechos de Explotación. 
1. Las actividades de prevención del juego ilegal, están dirigidas a los productos chance y lotería y no cubre los demas productos de la Lotería (rifas, juegos promocionales y  conceptos sobre excepciones)
2. Los indicadores definidos no cubren las diferentes actividades y procedimietos vinculados al proceso; particularmente, no se definen indicadores relacionados con el control y seguimiento a la operación de rifas y juegos promocionales, ni frente al comportamiento de las actuaciones frente a los procesos sancionatorios. 
</t>
  </si>
  <si>
    <t>No es clara la identificación de las actividades con los procedimientos: "Sancionatario por Operación Ilegal de Juegos de Suerte y Azar" 
"Control y Seguimiento de Juegos de Suerte y Azar" "Gestión de Derechos de Explotación"</t>
  </si>
  <si>
    <t>1. Revisar la pertinencia o necesidad para el ajuste de los procedimientos: "Sancionatario por Operación Ilegal de Juegos de Suerte y Azar", "Control y Seguimiento de Juegos de Suerte y Azar" y "Gestión de Derechos de Explotación", con relación a los juegos promocionales o rifas.
2. Identificar posibles indicadores relacionados con el control y seguimiento a la realización y operación se los juegos promocionales o rifas</t>
  </si>
  <si>
    <r>
      <t xml:space="preserve">1. Se ajustó el procedimiento Sancionatorio por Operación Ilegal de Juegos de suerte y azar, atendiendo que la firma de actos administrativos se hace por la subgerencia general, sin embargo, este procedimiento es de cáracter general y no excluye los Juegos Promcionales y Rifas, no siedo necesario ajustar por esta razón.
2. Se ajusta el procedimiento Gestión de Derechos de Explotación de forma, pero no de fondo, puesto que en el mismo ya esta contemplado el procedimiento de Derechos de Explotación y Gastos de Administración para Juegos Promocionales y Rifas.
3. No se ajusta el procedimiento Control y Seguimiento de Apuestas Permanentes, en razón a que el mismo es exclusivo para chance y que así mismo para Juegos Promocionales y Rifas, existe el procedimiento de </t>
    </r>
    <r>
      <rPr>
        <i/>
        <sz val="8"/>
        <rFont val="Calibri"/>
        <family val="2"/>
        <scheme val="minor"/>
      </rPr>
      <t>"Emisión y Autorización de Concepto"</t>
    </r>
    <r>
      <rPr>
        <sz val="8"/>
        <rFont val="Calibri"/>
        <family val="2"/>
        <scheme val="minor"/>
      </rPr>
      <t xml:space="preserve"> , el cual se ajustó para atender otra observación de este mismo plan de mejoramiento.
4. No se identificaron indicadores adicionales, ya que para Juegos Promocionales y Rifas existen los indicadores relacionados con Atención a Llamadas (extensión de Gloria Sáenz) e ingresos por promocionales, con los cuales se hace seguimiento a Juegos Promocionales y Rifas.</t>
    </r>
  </si>
  <si>
    <t>Se valida el avance reportado por al área, no obstante, se encuentra aun pendiente de pasar para aprobación por planeación y el CIDGYD para que el procedimiento ajustado sea valido para su implementación.</t>
  </si>
  <si>
    <t>Los procedimientos "Sancionatorio por Operación Ilegal de Juegos de Suerte y Azar" y "Gestión de Derechos de Explotación" (ajustados de forma), estan pendientes para aprobación de Planeación.</t>
  </si>
  <si>
    <r>
      <t xml:space="preserve">Ausencia de actividades de registro y protección al sistema de auditoría BI Chanseguro: </t>
    </r>
    <r>
      <rPr>
        <sz val="8"/>
        <color theme="1"/>
        <rFont val="Calibri"/>
        <family val="2"/>
        <scheme val="minor"/>
      </rPr>
      <t>A</t>
    </r>
    <r>
      <rPr>
        <b/>
        <sz val="8"/>
        <color theme="1"/>
        <rFont val="Calibri"/>
        <family val="2"/>
        <scheme val="minor"/>
      </rPr>
      <t xml:space="preserve"> </t>
    </r>
    <r>
      <rPr>
        <sz val="8"/>
        <color theme="1"/>
        <rFont val="Calibri"/>
        <family val="2"/>
        <scheme val="minor"/>
      </rPr>
      <t>la fecha no se han adelantado actividades para el registro y protección de los derechos de propiedad intelectual sobre dicho sistema, que le permita a la entidad el eventual desarrollo de alguna línea de negocio, con base en esta plataforma.</t>
    </r>
    <r>
      <rPr>
        <b/>
        <sz val="8"/>
        <color theme="1"/>
        <rFont val="Calibri"/>
        <family val="2"/>
        <scheme val="minor"/>
      </rPr>
      <t xml:space="preserve"> </t>
    </r>
  </si>
  <si>
    <t>No se ha realizado el registro de la Propiedad Patrimonial del Sistema de Auditoría Chanseguro</t>
  </si>
  <si>
    <t>Realizar los tramites pertinentes ante el Departamento Nacional de Derechos de Autor adscrito al Ministerio del Interior para solicitar el registro de la propiedad patrimonial de la plataforma Chanseguro.</t>
  </si>
  <si>
    <t>Preventiva</t>
  </si>
  <si>
    <t>Se efectuaron las consultas de como se debe realizar el registro de este software ante la Dirección Nacional de Derecho de Autor - Unidad Administrava Especial Ministerio del Interior, para lo cual se esta en proceso de recopilación de la información y documentos a entregar ante este ente.</t>
  </si>
  <si>
    <t xml:space="preserve">No se presentan evidencias y/o soportes para la revisión del avance reportado por el área. </t>
  </si>
  <si>
    <t>Es importante resaltar que se gestionaron las hojas de vida de los profesionales que participaron en el proceso, las cuales estan pendiente ser entregadas por Bmind.</t>
  </si>
  <si>
    <t>Auditoría al Procedimiento Validación y Lectura de Premios y Promocionales 2021</t>
  </si>
  <si>
    <t>2021-2021</t>
  </si>
  <si>
    <t xml:space="preserve">1
</t>
  </si>
  <si>
    <t>Recepción de paquetes de premios</t>
  </si>
  <si>
    <t xml:space="preserve">1. El formato tiene mucha infromación que es repetitiva
2. El formato no facilita el trabajo, se tiene duplicidad de información. 
3. El personal que realiza la actividad no tiene claridad en el diligenciamiento del formato. </t>
  </si>
  <si>
    <t>1. Validación y verificación del formato FR0410-30-2 identificando la viabilidad del mismo con la persona encargada de la recepción de premios.</t>
  </si>
  <si>
    <t>Jefe Unidad de Loterías</t>
  </si>
  <si>
    <t xml:space="preserve">Tiempo, computador, impresora, </t>
  </si>
  <si>
    <t xml:space="preserve">Formato FR0410-30-2 diligenciado correctamente </t>
  </si>
  <si>
    <t>Actividades ejecutadas / Actividades Planeadas</t>
  </si>
  <si>
    <t>Acta de capacitación en donde se validó y verificó el formato FR0410-30-2, en donde se identificó la viabilidad del mismo con la persona encargada de la recepción de premios.</t>
  </si>
  <si>
    <t xml:space="preserve">Acción cumplida, soporte consistente. </t>
  </si>
  <si>
    <t>Luz Dary Amaya Peña</t>
  </si>
  <si>
    <t xml:space="preserve">2. Ajuste y modificación del formato </t>
  </si>
  <si>
    <t xml:space="preserve"> Se hizo el ajuste y modificación del formato y se presentó para aprobación del Comité, mediante correo electrónico se solicito a la Oficina de Planeación el Acta de aprobación de ajuste y modificación del formato  FR0410-30-2 </t>
  </si>
  <si>
    <t xml:space="preserve">3. Presentación para aprobación del Formato en Comité. </t>
  </si>
  <si>
    <t xml:space="preserve">Se presentó para aprobación por parte del Comité el ajuste y modificación del formato  FR0410-30-2 </t>
  </si>
  <si>
    <t xml:space="preserve">4. Capacitación al personal encargado de la recepción de premios </t>
  </si>
  <si>
    <t xml:space="preserve">Acta de capacitación al personal encargado de la recepción de premios, en el manejo y uso del formato  FR0410-30-2 </t>
  </si>
  <si>
    <t xml:space="preserve">2
</t>
  </si>
  <si>
    <t>Recepción de premios billetería electrónica o virtual</t>
  </si>
  <si>
    <t>1. No se está cumpliendo con las TRD establecidas en la Lotería 
2. Los colaboradores de recepción de premios de billetería virtual no tienen claridad sobre las TRD</t>
  </si>
  <si>
    <t xml:space="preserve">1. Capacitar a la persona encargada sobre las TRD de la entidad. 
</t>
  </si>
  <si>
    <t xml:space="preserve">Planillas impresas y archivadas según TRD y consecutivos de las mismas. </t>
  </si>
  <si>
    <t xml:space="preserve">Sin avance reportado </t>
  </si>
  <si>
    <t xml:space="preserve">Se realiza capacitación a Gladys Botero, encargada de los premios virtuales sobre las TRD de la Entidad. 
</t>
  </si>
  <si>
    <t xml:space="preserve">Se adjunta acta de capacitación efectauda el 31 de agosto del 2021. Se valida el avance reportado por el área, y se da por cerrada la acción de mejora; hace falta firma de la funcionaria Galdys Botero, ya que, se encuentra en incapacidad médica. </t>
  </si>
  <si>
    <t xml:space="preserve">2. Ajustar y socializar las actividades realizadas para que las planillas virtuales se impriman y se archiven con las planillas fisicas en los consecutivos correspondientes. </t>
  </si>
  <si>
    <t xml:space="preserve">Las planillas virtuales se imprimen y se archivan en las carpetas correspondientes, sin embargo, en la carpeta compartida de la Lotería "Premios virtuales" se guardan los archivos planos enviados por los distribuidores.  </t>
  </si>
  <si>
    <t>Reporte consistente, se considera que la acción de mejora subsana el hallazgo encontrado.</t>
  </si>
  <si>
    <t>Capacitaciones para identificar autenticidad en los billetes de lotería</t>
  </si>
  <si>
    <t xml:space="preserve">1. Se realizaron capacitaciones con THOMAS sin embargo no se dejó constancia de las mismas
2. No se incluyó la capacitación en en PIC
3. No se tuvo en cuenta a Tesorería, sin embargo la solicitud de pago de los premios se hace desde el mes de marzo 2021 desde la Unidad de Loterías </t>
  </si>
  <si>
    <t xml:space="preserve">1. Planear una caoacitación con Thomas para la identificación de la vericidad de los billetes.
</t>
  </si>
  <si>
    <t>Personal capacitado en la identifiación de billetes falsos</t>
  </si>
  <si>
    <t xml:space="preserve">Se esta coordinando la capacitación con la firma impresora Thomas Greg and Sons, a trevés del señor Jaime funcionario de Thomas, quien daría la capacitación para la identificación de la vericidad de los billetes.
</t>
  </si>
  <si>
    <t>2. Solicitar a TH la inclusión de la capacitación en el PIC</t>
  </si>
  <si>
    <t>Mediante correo electrónico se solicitando a la Unidada de Talento Humano, para que se incluya la capacitación de  identificación de la vericidad de los billetes  en el PIC</t>
  </si>
  <si>
    <t xml:space="preserve">3. Efectuar la capacitación e incluir a todos los funcionarios y contratistas de la Unidad de Loterías y a Tesoreria. </t>
  </si>
  <si>
    <t xml:space="preserve">Se efectúo la capacitación  sobre la identificación de la vericidad de los billetes, dirigida a los funcionarios y contratistas de la Unidad de Loterías y a Tesoreria. </t>
  </si>
  <si>
    <t xml:space="preserve">Segregación de funciones en la lectura y pago de premios </t>
  </si>
  <si>
    <t xml:space="preserve">1. Falta de claridad en los procedimientos: PRO310-246-8 Gestión de Egresos y 
PRO410-393-1 Recepción y Validación de Premios. 
2. Falta compatibilidad entre las funciones y los procedimientos </t>
  </si>
  <si>
    <t xml:space="preserve">1. Socialización procedimiento con las personas encargadas de la solicitud de pago de premios. 
2. Realizar reunión con la Secretaría General determinar la vinculación de las funciones establecidas en el manual de fuciones con los procedimientos establecidos. 
3. Acciones derivadas de la reunión con Secretaría General (cambio de funciones, entre otras) </t>
  </si>
  <si>
    <t xml:space="preserve">Acta de reunión de socialización del procedimiento con las personas encargadas de la solicitud de pago de premios. 
</t>
  </si>
  <si>
    <t xml:space="preserve">
2. Realizar reunión con la Secretaría General determinar la vinculación de las funciones establecidas en el manual de fuciones con los procedimientos establecidos. 
</t>
  </si>
  <si>
    <t xml:space="preserve">Mediante la Resolución 85 de 2021, se modifica el Manual de Funciones en el cual se determina que las actividades relacionadas con el pago de premios se realizará desde la Unidad de Loterias </t>
  </si>
  <si>
    <t>La dependencia no dejó soporte de la reunión realizada. No obstante, se definió el ajuste del Manual de Funciones el cual se aprobó mediante Resolución 85 de 2021 Soporte 5,2</t>
  </si>
  <si>
    <t>Luz Dary Amaya</t>
  </si>
  <si>
    <t xml:space="preserve">3. Acciones derivadas de la reunión con Secretaría General (cambio de funciones, entre otras) </t>
  </si>
  <si>
    <t>Se definió el ajuste del Manual de Funciones el cual se aprobó mediante Resolución 85 de 2021 Soporte 5,2</t>
  </si>
  <si>
    <t xml:space="preserve">6
</t>
  </si>
  <si>
    <t>Comunicación de las diferencias en la lectura de premios a los distribuidores</t>
  </si>
  <si>
    <t xml:space="preserve">1. Las actividades de identificación de diferencias y envío de comunicaciones a los distribuidores lo hacen dos personas diferentes, por cuanto la información que tiene la persona que realiza el envío de las comunicaciones no es clara.
2. Las comunicaciones se tardan en realizar, por cuanto el acceso a las planillas para realizar el envío de las comunicaciones se tiene una vez se termina de realizar todo el proceso de lectura de premios.  </t>
  </si>
  <si>
    <t>1. Identificar las actividades que se necesitan desde el sistema comercial para que las comunicaciones se realicen de forma automatica y por el sistema una vez se realice la verificación de las relaciones.</t>
  </si>
  <si>
    <t xml:space="preserve">Cartas emitidas automaticamente por el sistema, para premios y promocionales. </t>
  </si>
  <si>
    <t>Mediante correos electrónicos, la Jefe de la Unidad de Loterías, le solicitó a la firma encargada del Sistema de Información de la Entidad,  lo siguiente:
- Requerimientos Unidad de Loterias.pdf
- Correo PROMOCIONALES en word
- Correo PREMIOS en Word
se izo la identificación de las actividades que se necesitan desde el sistema comercial para que las comunicaciones se realicen de forma automatica y por el sistema una vez se realice la verificación de las relaciones.</t>
  </si>
  <si>
    <t>2. Realizar reunión con Luis Davila para explicar lo que se requiere en el sistema</t>
  </si>
  <si>
    <t xml:space="preserve">Pantallazo soporte de la Reunión (reunión Luis Davila. Pdf).
</t>
  </si>
  <si>
    <t xml:space="preserve">3. Realizar la solicitud formal a Luis Davila encargado del Sistema.  </t>
  </si>
  <si>
    <t xml:space="preserve">Mediante correos electrónicos, la Jefe de la Unidad de Loterías, hizo solicitud formal al ingeniero  Luis Davila encargado del Sistema (Correo requerimiento Unidad de Loterias.pdf). </t>
  </si>
  <si>
    <t xml:space="preserve">4. Realizar la solicitud a los encargados de las planillas para que diligencien la casilla de "observaciones" en los casos en que hayan diferencias negativas, esto para que el sistema tome esa información y haga el envío de la comunicación automaticamente. </t>
  </si>
  <si>
    <t>Mediante correos electrónicos, la Jefe de la Unidad de Loterías, le solicitó a la firma encargada del Sistema de Información de la Entidad (Correo  Distribución de funciones Unidad de Loterías.pdf).</t>
  </si>
  <si>
    <t xml:space="preserve">5. Probar el Sistema realizado por Luis del envio de comunicaciones automaticas. </t>
  </si>
  <si>
    <t>Está en espera que la firma encargada del Sistema de Información de la Entidad,  implemente y realiza prueba de “testing”  para comprar el adecuado funcionamiento del aplicativo en cuanto al envió automático, cuando se presenten diferencias negativas en las planillas; . así como pruebas del sistema para verificar que el aplicativo  genere automaticamente comunicaciones a los distribuidores cuando de presenten diferencias en la lectura de premios. 
Se han realizado pruebas desde la Unidad de Loterías y los resultados de las mismas se han informado a Luis Davila mediante correos electronicos.</t>
  </si>
  <si>
    <t xml:space="preserve">Revisión de información con área de cartera
</t>
  </si>
  <si>
    <t xml:space="preserve">1. Los distribuidores no envían planillas de relaciones de promocionales 
2. Los distribuidores no diligencian las autoliquidaciones del sistema comercial de la LB </t>
  </si>
  <si>
    <t xml:space="preserve">1. Enviar circular a los distribuidores solicitando  el envío de planillas de promocionales a la LB. </t>
  </si>
  <si>
    <t xml:space="preserve">Cartera cuadrada con la Unidad de Loterías. </t>
  </si>
  <si>
    <t xml:space="preserve">Se está proyectando la Circular  para enviarla a los distribuidores,  solicitando  el envío de planillas de promocionales a la LB. </t>
  </si>
  <si>
    <t xml:space="preserve">Se realiza la circular No. 007 para distribuidores (fisicos y virtuales) para lo cual se solicita relacionen los valores enviados con tespecto a los premios. 
</t>
  </si>
  <si>
    <t xml:space="preserve">Se vallida el avance reportado por parte del área; se da cierre a la presente acción de mejora. </t>
  </si>
  <si>
    <t xml:space="preserve">2. Realizar distribución de funciones al interior de la Unidad de Loterías con el fin de que se pueda hacer  acercamiento con los distribuidores con relación a las planillas. </t>
  </si>
  <si>
    <t>Mediante correo electrónico se comunicó la redistribución de funciones al interior de la Unidad de Loterías con el fin de que se pueda hacer  acercamiento con los distribuidores con relación a las planillas. (Correo  Distribución de funciones Unidad de Loterías.pdf).</t>
  </si>
  <si>
    <t xml:space="preserve">3. Realizar llamadas telefonicas a los distribuidores que no envíen planillas </t>
  </si>
  <si>
    <t xml:space="preserve">Se estan haciendo llamadas telefónicas a los distribuidores para verificar que no falten planillas. 
PREGUNTA A MANUELA QUÉ HACER PORQUE DE LAS LLAMADAS NO SE DEJAN SOPORTES. SE PUEDE CAMBIAR LA ACCIÓN?? </t>
  </si>
  <si>
    <t xml:space="preserve">4. Reaizar memorando individual para los distribuidores que persistan con el NO envío planillas de promocionales. </t>
  </si>
  <si>
    <t xml:space="preserve">Se está coordinando con  los funcionarios de la Unidad de Loterías, para que nos indiquen quienes envían planillas y se procederá a hacer los memorandos y el envió de estos, de tal forma que los distribuidores que persistan con el no envío planillas de promocionales puedan enviarlas. </t>
  </si>
  <si>
    <t xml:space="preserve">La jefe de la Unidad de Loterías al momento de verificar los promocionales en el sistema, revisa que en  las planillas enviadas por los distribuidores se encuentren relacionados los promocionales para lectura.  
Se envían correos electrónicos a los distribuidores que no relacionaron los promocionales en las planillas. </t>
  </si>
  <si>
    <t>Cumplimiento de términos para pago de premios</t>
  </si>
  <si>
    <t xml:space="preserve">1. Los terminos para la caducidad de los tiempos se encuentra deshabilitado.
2. Se desabilitó porque el sistema no tiene una opción que permita inluir la fecha de caducidad de los premios, en sistema los cogía automaticamente después de un año de haber jugado el sorteo, po cuanto no se adapta a posibles cambios  legales relacionados con la caducidad.
3. Las solicitudes de pago de premios de pág web y mayores se realizan desde Tesoreria. Dicha activiviad se debe realizar desde la U. Loterias. 
4. Realizar reunión con Sistemas para determinar la forma de obtener un indicador de tiempos de pago del sistema. </t>
  </si>
  <si>
    <t>1. Realizar reunión con Luis Davila para explicar lo que se requiere en el sistema en relación con la caducidad de premios.</t>
  </si>
  <si>
    <t xml:space="preserve">1. Control de Tiempos de caducidad de premios. 
2. Solicitudes de Orden de Pago de premios pág web y mayores realizados desde la U. Loterías. </t>
  </si>
  <si>
    <t xml:space="preserve">Se reaiza reunión con Luis Davila (reunión Luis Davila. Pdf). en la cual </t>
  </si>
  <si>
    <t xml:space="preserve">2. Realizar solicitud para cambio del Sistema Comercial a Luis Davila en la que se incluya una opción para la caducidad de premios. </t>
  </si>
  <si>
    <t xml:space="preserve">Se realiza una medición y control de pago de premios por parte de la Unidad de Loterías, en el cual se establece el control de los tiempos para el pago de los premios.
Por otra parte desde la Unidad se generan alertas al árera finanicera con respecto a los premios a los que se les aproxima la fecha de vencimiento. </t>
  </si>
  <si>
    <t xml:space="preserve">3. Realizar solicitudes en los cambios en la plataforma para realizar las ordenes de pago pag web y premios mayores desde la U. Loterías. </t>
  </si>
  <si>
    <t xml:space="preserve">Mediante correos electrónicos, la Jefe de la Unidad de Loterías, solicitó a la firma encargada del Sistema de Información de la Entidad, lo siguiente:
- Correo solicitud de Ordenes de Pago Premios Menores.pdf
- Archivo excel: Toma de Requerimientos Premios Menores
- Correo AJUSTE PAGO DE PREMIOS.pdf
 </t>
  </si>
  <si>
    <t xml:space="preserve">4. Realizar las Ordenes de Pago de premios pág web y mayores desde la U. Loterias.  </t>
  </si>
  <si>
    <t>Las ordenes de pago de premios mayores y página web se están generando desde la Unidad de Loterías. 
Pago de premios web y mayores desde Unidad de Loterias .pdf</t>
  </si>
  <si>
    <t xml:space="preserve">5. Realizar reunión con Luis Davila y Sistemas para determinar la viabilidad de un indicador que mida los tiempos de pago de los premios. </t>
  </si>
  <si>
    <t xml:space="preserve">Se realiza la circular No. 007 para distribuidores (fisicos y virtuales) en la cual se informan las obligaciones establecidas en el reglamento de distribuifores y los montos permitidos para pago por distribuidores. </t>
  </si>
  <si>
    <t xml:space="preserve">10
</t>
  </si>
  <si>
    <t xml:space="preserve">Pago de premios por parte de los distribuidores
</t>
  </si>
  <si>
    <t xml:space="preserve">1. Los distribuidores envían a las oficinas de la LB premios inferiores a 6SMLV para que sean pagados por la LB. 
2. Los distribuidores no tienen claridad en los montos permitidos para pago de premios. 
3. Los Clientes no tienen claridad en donde realizar el cobro de los premios. </t>
  </si>
  <si>
    <t xml:space="preserve">1. Enviar circular a los distribuidores informado las obligaciones establecidas en el reglamento de distribuifores y los montos permitidos para pago por distribuidores. </t>
  </si>
  <si>
    <t xml:space="preserve">Premios menores a 6SMLV pagados por distribuidores </t>
  </si>
  <si>
    <t xml:space="preserve">Se esta proyectando la Circular a los distribuidores informado las obligaciones establecidas en el reglamento de distribuifores y los montos permitidos para pago por distribuidores. </t>
  </si>
  <si>
    <t xml:space="preserve">No se han recibido pago de premios menores a 6SMLMV que hayan sido enviados por los distribuidores, sin embargo estos si se han recibido por parte de clientes que vienen a cobrar directamente a la Lotería de Bogotá. </t>
  </si>
  <si>
    <t xml:space="preserve">Se vallida el avance reportado por parte del área, a la fecha no se han recibido pago de premios menores a 6SMLMV, sin embargo, se tiene presente el envío de memorando ; se da cierre a la presente acción de mejora. </t>
  </si>
  <si>
    <t xml:space="preserve">2. Cada vez que llegue un premio para ser pagado por la LB comunicar al distribuidor la circular. </t>
  </si>
  <si>
    <t>Se actualiza la página web de la Lotería de Bogota mediante el link de preguntas frecuentes ( https://www.loteriadebogota.com/faqs/), ¿Dónde y cómo cobro un premio de la Lotería de Bogotá?, en el mismo se actualiza la información para el pago de premios, se incluye la información sobre en donde cobrar premios menores a 6SMMLV y se incluyen los puntos de distribución de la Lotería en dónde pueden realizar el cobro. 
Por otra parte, se incluye la documentación necesaria para que deben adjuntar para el pago de premios mayores a 6SMMLV</t>
  </si>
  <si>
    <t>3. Crear una pieza de comunicación para informar a los clientes ganadores el proceso para el cobro de premios (página web, redes sociales)</t>
  </si>
  <si>
    <t>Se está trabajando en conjunto con la agencia de publicidad y la Oficina de Comunicaciones  de  la Lotería de Bogotá, para crear una pieza de comunicación para informar a los clientes ganadores el proceso que deben seguir para el cobro de premios, la cual e publicará en la página web y en las redes sociales.</t>
  </si>
  <si>
    <t>Se realizó reunión con la subgerencia, unidad de Loterías, Abogado de la Unidad de Loterías, en el cual se determinó la periodicidad de la caducidad de los promocionales.</t>
  </si>
  <si>
    <t xml:space="preserve">Acción cumplida
Se realizó reunión y se deja acta con lineamientos para prescripción de promocionales Soporte 11,1 y 8,2 </t>
  </si>
  <si>
    <t xml:space="preserve">11
</t>
  </si>
  <si>
    <t xml:space="preserve">Pago de premios promocionales
</t>
  </si>
  <si>
    <t xml:space="preserve">1. Falta de lineamientos claros en cuanto a la caducidad de pago de promocionales.  </t>
  </si>
  <si>
    <t>1. Reunión con la Subgerencia General junto con apoyo Juridico para identificar los lineamientos en cuanto a la caducidad de promocionales</t>
  </si>
  <si>
    <t>1. Linamientos claros en cuanto a caducidad de Promocionales 
2. Promocionales pagados según terminos establecidos</t>
  </si>
  <si>
    <t>Se esta solicitando la reunión con la Subgerencia General y con el  apoyo dela Oficina Jurídica,  para identificar los lineamientos en cuanto a la caducidad de promocionales; de la cual se debe dar un  concepto jurídico sobre la caducidad sustentar a la luz del marco legal vigente el termino para decretar la caducidad de los promocionales.</t>
  </si>
  <si>
    <t xml:space="preserve">En el sistema comercial, se cuenta con la opción para ingresar la fecha de prescripción de promocionales. </t>
  </si>
  <si>
    <t>2. Plan de trabajo producto de las conclusiones de  la reunión.</t>
  </si>
  <si>
    <t>Una  vez obtenido el concepto jurídico sobre la caducidad de los promocionales, se establecerá el Plan de Trabajo para su difusión y/o socialización para ponerlo en práctica</t>
  </si>
  <si>
    <t xml:space="preserve">12
</t>
  </si>
  <si>
    <t>Cumplimiento de requisitos para pago de premios</t>
  </si>
  <si>
    <t xml:space="preserve">1. Falta de claridad en los procedimientos: PRO310-246-8 Gestión de Egresos y 
PRO410-393-1 Recepción y Validación de Premios. </t>
  </si>
  <si>
    <t>1. Socialización procedimiento con las personas encargadas de la solicitud de pago de premios</t>
  </si>
  <si>
    <t>Cumplimiento de los establecido en los procedimientos</t>
  </si>
  <si>
    <t>Se realizó la socialización del procedimiento con las personas encargadas de la solicitud de pago de premios, de acuerdo con lo establecido en el procedimiento PRO410-393-1 Recepción y Validación de Premios.</t>
  </si>
  <si>
    <t xml:space="preserve">2. Creación lista de chequeo con la documentación necesaria para el pago de premios. </t>
  </si>
  <si>
    <t xml:space="preserve">Se procedió a la elaboración de una lista de chequeo con la documentación necesaria para el pago de premios la cual incluye entre otra información la siguiente:
-Billete ( Físico y virtual
-Fotocopia  billete
-Formato identificador de ganadores
-Cédula
-Autorización para consignar a una cuenta y/o pago en cheque 
-Buscar en listas restrictivas
-Verificar si es un ganador recurrente
-Si &gt; de $11.000.000 ( VER PROCEDIEMINTO)
CERTIFICACION DE THOMAS 
-Certificación de validación de la tira virtual
-Lista de chequeo Autenticidad del Billete
</t>
  </si>
  <si>
    <t>INFORME EVALUACIÓN INDEPENDIENTE AL SISTEMA DE CONTROL INTERNO-JUNIO 2021</t>
  </si>
  <si>
    <t>1. Ambiente de control</t>
  </si>
  <si>
    <t>TODOS</t>
  </si>
  <si>
    <t>De los 24 aspectos que involucran los 5 lineamientos de este componente, 11 se encuentran presentes y funcionando, pero presentan deficiencias relativas al diseño y/o ejecución de los controles y 4 presentan deficiencias mayores al diseño y/o ejecución de los controles, por lo que es necesario un análisis y revisión de las debilidades para fortalecer los controles. Se requiere acciones o actividades dirigidas a su mantenimiento dentro del marco de las líneas de defensa; aspectos relativos a la implementación de la política de integridad en la entidad, definición y adopción de la política de administración del riesgo, creación y actualización del Comité Institucional de Coordinación de Control Interno, evaluación de la planeación estratégica de la entidad, entre otros.</t>
  </si>
  <si>
    <t>No se tienen definidos y adoptados los roles del esquema de tres líneas de defensa</t>
  </si>
  <si>
    <t>Elaborar, aprobar e implementar un documento sobre líneas de defensa.</t>
  </si>
  <si>
    <t>Control Interno</t>
  </si>
  <si>
    <t>Jefe Oficina de Control Interno</t>
  </si>
  <si>
    <t>En el mes de octubre de 2021, se presentará  a la Oficina de Planeación, un documento para discusión, elaborado  con base en  las orientaciones  definidas por el DAFP sobre la elaboración del mapa de aseguramiento.</t>
  </si>
  <si>
    <t>No se evidencia la apropiación de la Política de Administración del Riesgo aprobada en el CICCI en julio.</t>
  </si>
  <si>
    <t>Socializar en el segundo semestre la política de administración de riesgo.</t>
  </si>
  <si>
    <t>Planeación estratégica</t>
  </si>
  <si>
    <t>No se cuenta con soportes de evaluación de apropiación del Código de Integridad.</t>
  </si>
  <si>
    <t>Actualización, divulgación, y evaluación de apropiación del Código de integridad.</t>
  </si>
  <si>
    <t>Jefe Unidad de Talento Humnao</t>
  </si>
  <si>
    <t>No se cuenta con una Política de Conflictos de Interés independiente.
No se han aclarado los canales de denuncia internos, con mecanismos de protección al denunciante.</t>
  </si>
  <si>
    <t>Actualización de la Politica de Anticorrupción y Gestión Antisoborno, incluyendo:
- Política de Conflictos de Interés
- Canales de denuncia interna sobre situaciones irregulares</t>
  </si>
  <si>
    <t>Profesional Planeación Estratégica</t>
  </si>
  <si>
    <t>Actualizar Comité Institucional de Control Interno</t>
  </si>
  <si>
    <t>Reglamento CICCI</t>
  </si>
  <si>
    <t>En la sesión del CICCI del mes de octubre de 2021, se realizará el análisis sobre su organización y funciones, y se definirá sobre la pertiencia de realizar ajustes o modificaciones en su composición o en su reglamento.</t>
  </si>
  <si>
    <t>No se cuenta con soporte de los mecanismos de control para evitar el uso inadecuado de la información</t>
  </si>
  <si>
    <t>Actualizar la Política de Seguridad de la Información, definiendo los mecanismos de control para evitar el uso inadecuado de la información</t>
  </si>
  <si>
    <t>Política</t>
  </si>
  <si>
    <t>Área de Sistemas</t>
  </si>
  <si>
    <t>Profesional Especializada de Sistemas</t>
  </si>
  <si>
    <t>El manual de politicas de la información ya se encuentra aprobado y publicado en la página web https://www.loteriadebogota.com/wp-content/uploads/files/Sistemas/MANUAL_PSI_2021.pdf</t>
  </si>
  <si>
    <t>No se cuenta con soportes de seguimiento periódico al enlace de Transparencia y Acceso a la Información</t>
  </si>
  <si>
    <t>Realizar seguimiento al enlace de Transparencia y Acceso a la Información</t>
  </si>
  <si>
    <t xml:space="preserve">Informes </t>
  </si>
  <si>
    <t>Oficina Comunicaciones y Mercadeo /Planeación Estratégica.</t>
  </si>
  <si>
    <t>Profesional Oficina Comunicaciones y Mercadeo / Profesional Planeación Estratégica.</t>
  </si>
  <si>
    <t>No se cuenta con soportes de revisión periódica del contexto institucional</t>
  </si>
  <si>
    <t>Realizar revisiones periódicas del contexto institucional para identificar situaciones que puedan afectar el cumplimiento de los objetivos estratégicas de la entidad.</t>
  </si>
  <si>
    <t>Gerencia General - Planeación Estratégica.</t>
  </si>
  <si>
    <t>No se cuenta con soportes de seguimiento a la planeación estratégica del Talento Humano, ni de avance del PIC</t>
  </si>
  <si>
    <t>Realizar seguimiento a la planeación estratégica de Talento Humano, incluyendo evaluación del PIC.</t>
  </si>
  <si>
    <t>Seguimientos</t>
  </si>
  <si>
    <t>Jefe Unidad de Talento Humano</t>
  </si>
  <si>
    <t>Se han realizado los seguimientos respectivos por parte de la OCI, sin embargo no se han presentado en el CICCI debido a las condiciones de salud del Jefe de la oficina.</t>
  </si>
  <si>
    <t>Presentar en el CICCI los resultados de seguimientos programados a los planes de mejora de la entidad, derivados de las auditorías internas como las adelantadas por la Contraloría.</t>
  </si>
  <si>
    <t>Reuniones CICCI</t>
  </si>
  <si>
    <t xml:space="preserve">En la sesión del CICCI del 17 de agosto, se presentó la gestión de planes de mejoramiento de las áreas de la entidad tanto internos como externos con corte a 30 de junio del 2021; dicho seguimiento fue el segundo programado de la vigencia.
En la sesión del CICCI que se tiene programada en el mes de octubre, se presentará el reporte de seguimiento a los planes del tercer corte (30 de septiemb
</t>
  </si>
  <si>
    <t>2. Gestión de Riesgos</t>
  </si>
  <si>
    <t>De los 17 aspectos que lo integran, 11 siguen presentando deficiencias de control, en la medida en que, se encuentran presentes y funcionando, pero requieren acciones dirigidas a fortalecer o mejorar su diseño y/o ejecución.
Las deficiencias más recurrentes en el análisis de los diferentes aspectos, están referidas a las limitaciones en el seguimiento y monitoreo por parte de los líderes de proceso y sus equipos de trabajo, como primera línea de defensa.</t>
  </si>
  <si>
    <t>Se evidencia seguimiento a la matriz de riesgos solo por parte de la primera línea de defensa con corte a 30 de junio, se debe complementar con la 2º línea de defensa.</t>
  </si>
  <si>
    <t>Realizar seguimiento a la matriz de riesgo.</t>
  </si>
  <si>
    <t>Informes de seguimiento</t>
  </si>
  <si>
    <t>Se evidencia la actualización de las matrices de riesgos de la entidad, y se deben aprobar en el CICCI.</t>
  </si>
  <si>
    <t>Actualizar los riesgos de la entidad de acuerdo a la nueva metodología y llevar a aprobación del CICCI</t>
  </si>
  <si>
    <t>Matriz de riesgos actualizada</t>
  </si>
  <si>
    <t>Todas las dependencias</t>
  </si>
  <si>
    <t>Líderes de procesos / Profesional Planeación Estratégica / Jefe Oficina de Control Interno</t>
  </si>
  <si>
    <r>
      <rPr>
        <b/>
        <sz val="9"/>
        <rFont val="Calibri"/>
        <family val="2"/>
        <scheme val="minor"/>
      </rPr>
      <t>Unidad de Loterías:</t>
    </r>
    <r>
      <rPr>
        <sz val="9"/>
        <rFont val="Calibri"/>
        <family val="2"/>
        <scheme val="minor"/>
      </rPr>
      <t xml:space="preserve"> Se hizo seguimiento al mapa de riesgos de la Unidad de Loterías a corte septiembre del 2021,  el cual fue remitido a la Oficina de Planeación.
</t>
    </r>
    <r>
      <rPr>
        <b/>
        <sz val="9"/>
        <rFont val="Calibri"/>
        <family val="2"/>
        <scheme val="minor"/>
      </rPr>
      <t xml:space="preserve">OCI: </t>
    </r>
    <r>
      <rPr>
        <sz val="9"/>
        <rFont val="Calibri"/>
        <family val="2"/>
        <scheme val="minor"/>
      </rPr>
      <t xml:space="preserve">La aprobación de la matriz de riesgos actualizada de la entidad, se llevo a cabo dentro del marco del CIDGYD en sesión del 30 de agosto del 2021. La aprobación de la matriz en el marco del CICCI se contemplara en la sesión de octubre. </t>
    </r>
  </si>
  <si>
    <t>Con la actualización y aprobación de los riesgos de la entidad, se debe realizar seguimiento al estado de los controles y el comportamiento de los riesgos identificados.</t>
  </si>
  <si>
    <t>Generar informes bimestrales sobre los riesgos de la entidad.</t>
  </si>
  <si>
    <t>Planeación estratégica/Control Interno</t>
  </si>
  <si>
    <t>Profesional Planeación Estratégica / Jefe Oficina de Control Interno</t>
  </si>
  <si>
    <t xml:space="preserve">
La Oficina de Planeación realizo seguimiento con corte a 31 de agosto a los controles y planes de acción formulados en la matriz de riesgo de cada proceso, informe que fue remitido a la OCI el 20 de septiembre, como parte de los insumos para la realización del  informe de seguimiento a la Matriz de Riesgos actualizada de la entidad con corte a  31 de agosto del 2021; dicho informe fue presentado a la Gerencia General y esta pendiente de socialización en la sesión de octubre del CICCI. </t>
  </si>
  <si>
    <t>3. Actividades de control</t>
  </si>
  <si>
    <t>Se mantiene la oportunidad de mejora en lo relativo a la ejecución de los controles, teniendo en cuenta que, se encuentran presentes y funcionando, pero requieren mayor rigurosidad en su ejecución y seguimiento.</t>
  </si>
  <si>
    <t>En caso de materialiarse algún riesgo, aplicar el procedimiento establecido, diligenciando el formato correspondiente y ejercer control sobre el mismo, de acuerdo a la política de riesgo.</t>
  </si>
  <si>
    <t>Matriz de riesgo materializado en caso de ser necesario</t>
  </si>
  <si>
    <t>N/A</t>
  </si>
  <si>
    <t>Lideres de Procesos</t>
  </si>
  <si>
    <r>
      <rPr>
        <b/>
        <sz val="9"/>
        <rFont val="Calibri"/>
        <family val="2"/>
        <scheme val="minor"/>
      </rPr>
      <t>Unidad de Loterías:</t>
    </r>
    <r>
      <rPr>
        <sz val="9"/>
        <rFont val="Calibri"/>
        <family val="2"/>
        <scheme val="minor"/>
      </rPr>
      <t xml:space="preserve"> Mediante correo electrónico del 14 de septiembre del 2021,  la Unidad de Loterías reportó a la Oficina de Sistemas, el inconveniente presentado el día jueves 9 de septiembre del 2021 en el desarrollo del sorteo 2604. En el cual se presentó retrazo en la ejecución. </t>
    </r>
  </si>
  <si>
    <t>4. Información y comunicación</t>
  </si>
  <si>
    <t xml:space="preserve">No se cuenta con un procedimiento documentado orientado a facilitar la comunicación con contratistas y proveedores de servicios.
No se cuenta con un proceso o procedimiento encaminado a evaluar periodicamente la efectividad de los canales de comunicación.
</t>
  </si>
  <si>
    <t>No se cuenta con el procedimiento</t>
  </si>
  <si>
    <t>Diseñar procedimiento orientado a facilitar la comunicación con contratistas y proveedores de servicios.</t>
  </si>
  <si>
    <t>Oficina Comunicaciones y Mercadeo</t>
  </si>
  <si>
    <t>Profesional de Comunicaciones</t>
  </si>
  <si>
    <t>Actualizar el procedimiento o instructivo orientado a evaluar periódicamente la efectividad de los canales de comunicación con que cuenta la Lotería.</t>
  </si>
  <si>
    <t>Oficina Comunicaciones y Atención al Cliente</t>
  </si>
  <si>
    <t>Profesional de Comunicaciones / Atención al Cliente</t>
  </si>
  <si>
    <t>5. Actividades de Monitoreo</t>
  </si>
  <si>
    <r>
      <t xml:space="preserve">Se presentó un leve descenso en su nivel de avance pasando del 77% en el corte anterior al 68% para la presente evaluación; De los 14 aspectos que integran este componente, 5 se encuentran presentes y funcionan correctamente, por lo tanto, se requieren acciones o actividades dirigidas a su mantenimiento dentro del marco de las líneas de defensa. </t>
    </r>
    <r>
      <rPr>
        <sz val="9"/>
        <color rgb="FFFF0000"/>
        <rFont val="Calibri"/>
        <family val="2"/>
        <scheme val="minor"/>
      </rPr>
      <t>La aprobación del Plan Anual de Auditoría por parte del Comité Institucional de Coordinación de Control Interno.</t>
    </r>
    <r>
      <rPr>
        <sz val="9"/>
        <color indexed="8"/>
        <rFont val="Calibri"/>
        <family val="2"/>
        <scheme val="minor"/>
      </rPr>
      <t xml:space="preserve">
Es importante el fortalecimiento del seguimiento y reporte por parte de los líderes de los procesos, puntualmente en lo referente a los planes de mejoramiento resultado de las auditorías tanto internas como de los entes de control.</t>
    </r>
  </si>
  <si>
    <t>Se evidencia falta de oportunidad en los reportes de planes de mejoramiento por los responsables.</t>
  </si>
  <si>
    <t>Generar reuniones bimestrales con equipos de trabajo con el fin de revisar avances en los planes de mejoramiento, planes de acción, indicadores entre otros.</t>
  </si>
  <si>
    <t xml:space="preserve">Actas de reunión </t>
  </si>
  <si>
    <t>Líderes de procesos</t>
  </si>
  <si>
    <t>No se cuenta con el mapa de aseguramiento</t>
  </si>
  <si>
    <t>Capacitación a líderes sobre mapa de aseguramiento.</t>
  </si>
  <si>
    <t>Jefe Oficina de Control Interno.</t>
  </si>
  <si>
    <t>La OCI, adelanto una actividad de capacitación fomento de la cultura de autocontrol,  en la que se desarrollaron temas relacionados con: MIPG, MECI,  Gestión de Riesgos y modelo de líneas de defensa; dicha actividad se realizó en dos sesiones los días 22 y 30 de septiembre y contó con la participación de los líderes de los procesos y sus equipos de trabajo. Una vez se apruebe el documento oficial sobre mapa de aseguramiento, se realizará una nueva actividad de capacitación, que tendrá como propósito, la construcción del mapa de aseguramiento  de la entidad.</t>
  </si>
  <si>
    <t>Realizar mapa de aseguramiento</t>
  </si>
  <si>
    <t>Matriz diligenciada</t>
  </si>
  <si>
    <t>Líderes de procesos y Jefe Oficina de Control Interno.</t>
  </si>
  <si>
    <t>La OCI se encuentra en proceso de definir la programación para realizar una nueva actividad de capacitación, que tendrá como propósito, la construcción del mapa de aseguramiento  de la entidad.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</si>
</sst>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5" formatCode="d/mm/yyyy;@"/>
  </numFmts>
  <fonts count="36">
    <font>
      <sz val="11"/>
      <color theme="1"/>
      <name val="Calibri"/>
      <family val="2"/>
      <scheme val="minor"/>
    </font>
    <font>
      <sz val="11"/>
      <color theme="1"/>
      <name val="Calibri"/>
      <family val="2"/>
      <scheme val="minor"/>
    </font>
    <font>
      <sz val="8"/>
      <color theme="1"/>
      <name val="Calibri"/>
      <family val="2"/>
      <scheme val="minor"/>
    </font>
    <font>
      <sz val="10"/>
      <name val="Arial"/>
      <family val="2"/>
    </font>
    <font>
      <sz val="11"/>
      <color indexed="8"/>
      <name val="Calibri"/>
      <family val="2"/>
      <scheme val="minor"/>
    </font>
    <font>
      <sz val="9"/>
      <name val="Arial"/>
      <family val="2"/>
    </font>
    <font>
      <sz val="9"/>
      <color theme="1"/>
      <name val="Arial"/>
      <family val="2"/>
    </font>
    <font>
      <b/>
      <sz val="9"/>
      <color theme="1"/>
      <name val="Arial"/>
      <family val="2"/>
    </font>
    <font>
      <u/>
      <sz val="7.35"/>
      <color theme="10"/>
      <name val="Calibri"/>
      <family val="2"/>
    </font>
    <font>
      <sz val="9"/>
      <color indexed="8"/>
      <name val="Arial"/>
      <family val="2"/>
    </font>
    <font>
      <sz val="9"/>
      <color rgb="FFFF0000"/>
      <name val="Arial"/>
      <family val="2"/>
    </font>
    <font>
      <sz val="9"/>
      <color indexed="10"/>
      <name val="Arial"/>
      <family val="2"/>
    </font>
    <font>
      <b/>
      <sz val="9"/>
      <color theme="1"/>
      <name val="Calibri"/>
      <family val="2"/>
      <scheme val="minor"/>
    </font>
    <font>
      <sz val="9"/>
      <color theme="1"/>
      <name val="Calibri"/>
      <family val="2"/>
      <scheme val="minor"/>
    </font>
    <font>
      <sz val="9"/>
      <name val="Calibri"/>
      <family val="2"/>
      <scheme val="minor"/>
    </font>
    <font>
      <sz val="9"/>
      <color rgb="FF000000"/>
      <name val="Arial"/>
      <family val="2"/>
    </font>
    <font>
      <i/>
      <sz val="9"/>
      <color indexed="8"/>
      <name val="Arial"/>
      <family val="2"/>
    </font>
    <font>
      <b/>
      <sz val="9"/>
      <color indexed="8"/>
      <name val="Arial"/>
      <family val="2"/>
    </font>
    <font>
      <sz val="11"/>
      <color theme="1"/>
      <name val="Calibri"/>
      <family val="2"/>
    </font>
    <font>
      <sz val="10"/>
      <color theme="1"/>
      <name val="Calibri"/>
      <family val="2"/>
      <scheme val="minor"/>
    </font>
    <font>
      <b/>
      <sz val="10"/>
      <color theme="1"/>
      <name val="Calibri"/>
      <family val="2"/>
      <scheme val="minor"/>
    </font>
    <font>
      <sz val="10"/>
      <color rgb="FFFF0000"/>
      <name val="Calibri"/>
      <family val="2"/>
      <scheme val="minor"/>
    </font>
    <font>
      <b/>
      <sz val="8"/>
      <color theme="1"/>
      <name val="Calibri"/>
      <family val="2"/>
      <scheme val="minor"/>
    </font>
    <font>
      <sz val="8"/>
      <color rgb="FF000000"/>
      <name val="Calibri"/>
      <family val="2"/>
      <scheme val="minor"/>
    </font>
    <font>
      <sz val="9"/>
      <color indexed="8"/>
      <name val="Calibri"/>
      <family val="2"/>
      <scheme val="minor"/>
    </font>
    <font>
      <i/>
      <u/>
      <sz val="9"/>
      <color theme="1"/>
      <name val="Arial"/>
      <family val="2"/>
    </font>
    <font>
      <sz val="10"/>
      <color theme="1"/>
      <name val="Arial"/>
      <family val="2"/>
    </font>
    <font>
      <sz val="9"/>
      <color rgb="FFFF0000"/>
      <name val="Calibri"/>
      <family val="2"/>
      <scheme val="minor"/>
    </font>
    <font>
      <b/>
      <sz val="9"/>
      <name val="Calibri"/>
      <family val="2"/>
      <scheme val="minor"/>
    </font>
    <font>
      <sz val="10"/>
      <name val="Calibri"/>
      <family val="2"/>
      <scheme val="minor"/>
    </font>
    <font>
      <sz val="8"/>
      <color indexed="8"/>
      <name val="Calibri"/>
      <family val="2"/>
      <scheme val="minor"/>
    </font>
    <font>
      <sz val="8"/>
      <name val="Calibri"/>
      <family val="2"/>
      <scheme val="minor"/>
    </font>
    <font>
      <sz val="8"/>
      <color theme="1"/>
      <name val="Arial"/>
      <family val="2"/>
    </font>
    <font>
      <b/>
      <sz val="8"/>
      <color theme="1"/>
      <name val="Arial"/>
      <family val="2"/>
    </font>
    <font>
      <i/>
      <sz val="8"/>
      <name val="Calibri"/>
      <family val="2"/>
      <scheme val="minor"/>
    </font>
    <font>
      <sz val="9"/>
      <color rgb="FF000000"/>
      <name val="Calibri"/>
      <family val="2"/>
      <scheme val="minor"/>
    </font>
  </fonts>
  <fills count="32">
    <fill>
      <patternFill patternType="none"/>
    </fill>
    <fill>
      <patternFill patternType="gray125"/>
    </fill>
    <fill>
      <patternFill patternType="solid">
        <fgColor theme="3" tint="0.39997558519241921"/>
        <bgColor indexed="64"/>
      </patternFill>
    </fill>
    <fill>
      <patternFill patternType="solid">
        <fgColor theme="5" tint="0.39997558519241921"/>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0" tint="-0.249977111117893"/>
        <bgColor indexed="64"/>
      </patternFill>
    </fill>
    <fill>
      <patternFill patternType="solid">
        <fgColor theme="9" tint="-0.249977111117893"/>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3" tint="0.59999389629810485"/>
        <bgColor indexed="64"/>
      </patternFill>
    </fill>
    <fill>
      <patternFill patternType="solid">
        <fgColor theme="5" tint="0.59999389629810485"/>
        <bgColor indexed="64"/>
      </patternFill>
    </fill>
    <fill>
      <patternFill patternType="solid">
        <fgColor theme="0" tint="-0.14999847407452621"/>
        <bgColor indexed="64"/>
      </patternFill>
    </fill>
    <fill>
      <patternFill patternType="solid">
        <fgColor theme="0"/>
        <bgColor indexed="64"/>
      </patternFill>
    </fill>
    <fill>
      <patternFill patternType="solid">
        <fgColor rgb="FFFF0000"/>
        <bgColor indexed="64"/>
      </patternFill>
    </fill>
    <fill>
      <patternFill patternType="solid">
        <fgColor rgb="FFFFFF00"/>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3" tint="0.79998168889431442"/>
        <bgColor indexed="64"/>
      </patternFill>
    </fill>
    <fill>
      <patternFill patternType="solid">
        <fgColor theme="6" tint="0.59999389629810485"/>
        <bgColor indexed="64"/>
      </patternFill>
    </fill>
    <fill>
      <patternFill patternType="solid">
        <fgColor rgb="FF00FF99"/>
        <bgColor indexed="64"/>
      </patternFill>
    </fill>
    <fill>
      <patternFill patternType="solid">
        <fgColor theme="7"/>
        <bgColor indexed="64"/>
      </patternFill>
    </fill>
    <fill>
      <patternFill patternType="solid">
        <fgColor theme="8" tint="0.59999389629810485"/>
        <bgColor indexed="64"/>
      </patternFill>
    </fill>
    <fill>
      <patternFill patternType="solid">
        <fgColor theme="7" tint="0.59999389629810485"/>
        <bgColor indexed="64"/>
      </patternFill>
    </fill>
    <fill>
      <patternFill patternType="solid">
        <fgColor rgb="FF92D050"/>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rgb="FFFF3300"/>
        <bgColor indexed="64"/>
      </patternFill>
    </fill>
    <fill>
      <patternFill patternType="solid">
        <fgColor theme="9" tint="0.59999389629810485"/>
        <bgColor indexed="64"/>
      </patternFill>
    </fill>
    <fill>
      <patternFill patternType="solid">
        <fgColor rgb="FFFFFF00"/>
        <bgColor rgb="FF000000"/>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7">
    <xf numFmtId="0" fontId="0" fillId="0" borderId="0"/>
    <xf numFmtId="9" fontId="1" fillId="0" borderId="0" applyFont="0" applyFill="0" applyBorder="0" applyAlignment="0" applyProtection="0"/>
    <xf numFmtId="0" fontId="3" fillId="0" borderId="0"/>
    <xf numFmtId="0" fontId="4" fillId="0" borderId="0"/>
    <xf numFmtId="0" fontId="8" fillId="0" borderId="0" applyNumberFormat="0" applyFill="0" applyBorder="0" applyAlignment="0" applyProtection="0">
      <alignment vertical="top"/>
      <protection locked="0"/>
    </xf>
    <xf numFmtId="0" fontId="18" fillId="0" borderId="0"/>
    <xf numFmtId="43" fontId="3" fillId="0" borderId="0" applyFont="0" applyFill="0" applyBorder="0" applyAlignment="0" applyProtection="0"/>
  </cellStyleXfs>
  <cellXfs count="422">
    <xf numFmtId="0" fontId="0" fillId="0" borderId="0" xfId="0"/>
    <xf numFmtId="0" fontId="5" fillId="4" borderId="0" xfId="0" applyFont="1" applyFill="1" applyAlignment="1" applyProtection="1">
      <alignment horizontal="center" vertical="center"/>
      <protection locked="0"/>
    </xf>
    <xf numFmtId="0" fontId="6" fillId="0" borderId="0" xfId="0" applyFont="1" applyAlignment="1" applyProtection="1">
      <alignment horizontal="center" vertical="center"/>
      <protection locked="0"/>
    </xf>
    <xf numFmtId="0" fontId="6" fillId="6" borderId="0" xfId="0" applyFont="1" applyFill="1" applyAlignment="1" applyProtection="1">
      <alignment horizontal="center" vertical="center"/>
      <protection locked="0"/>
    </xf>
    <xf numFmtId="14" fontId="6" fillId="6" borderId="0" xfId="0" applyNumberFormat="1" applyFont="1" applyFill="1" applyAlignment="1" applyProtection="1">
      <alignment horizontal="center" vertical="center"/>
      <protection locked="0"/>
    </xf>
    <xf numFmtId="0" fontId="6" fillId="6" borderId="0" xfId="0" applyFont="1" applyFill="1" applyAlignment="1" applyProtection="1">
      <alignment horizontal="center" vertical="center" wrapText="1"/>
      <protection locked="0"/>
    </xf>
    <xf numFmtId="0" fontId="5" fillId="6" borderId="0" xfId="4" applyFont="1" applyFill="1" applyBorder="1" applyAlignment="1" applyProtection="1">
      <alignment horizontal="center" vertical="center" wrapText="1"/>
    </xf>
    <xf numFmtId="0" fontId="6" fillId="6" borderId="0" xfId="0" applyFont="1" applyFill="1" applyAlignment="1">
      <alignment horizontal="justify" vertical="top"/>
    </xf>
    <xf numFmtId="0" fontId="9" fillId="6" borderId="0" xfId="0" applyFont="1" applyFill="1" applyAlignment="1">
      <alignment horizontal="center" vertical="center" wrapText="1"/>
    </xf>
    <xf numFmtId="9" fontId="9" fillId="6" borderId="0" xfId="0" applyNumberFormat="1" applyFont="1" applyFill="1" applyAlignment="1">
      <alignment horizontal="center" vertical="center" wrapText="1"/>
    </xf>
    <xf numFmtId="1" fontId="9" fillId="6" borderId="0" xfId="0" applyNumberFormat="1" applyFont="1" applyFill="1" applyAlignment="1">
      <alignment horizontal="center" vertical="center" wrapText="1"/>
    </xf>
    <xf numFmtId="9" fontId="6" fillId="6" borderId="0" xfId="1" applyFont="1" applyFill="1" applyBorder="1" applyAlignment="1" applyProtection="1">
      <alignment horizontal="center" vertical="center"/>
      <protection locked="0"/>
    </xf>
    <xf numFmtId="0" fontId="9" fillId="6" borderId="0" xfId="0" applyFont="1" applyFill="1" applyAlignment="1" applyProtection="1">
      <alignment horizontal="center" vertical="center" wrapText="1"/>
      <protection locked="0"/>
    </xf>
    <xf numFmtId="14" fontId="9" fillId="6" borderId="0" xfId="0" applyNumberFormat="1" applyFont="1" applyFill="1" applyAlignment="1">
      <alignment horizontal="center" vertical="center"/>
    </xf>
    <xf numFmtId="14" fontId="10" fillId="6" borderId="0" xfId="0" applyNumberFormat="1" applyFont="1" applyFill="1" applyAlignment="1">
      <alignment horizontal="center" vertical="center"/>
    </xf>
    <xf numFmtId="14" fontId="5" fillId="6" borderId="0" xfId="0" applyNumberFormat="1" applyFont="1" applyFill="1" applyAlignment="1">
      <alignment horizontal="center" vertical="center"/>
    </xf>
    <xf numFmtId="0" fontId="6" fillId="6" borderId="0" xfId="0" applyFont="1" applyFill="1" applyAlignment="1">
      <alignment horizontal="justify" vertical="top" wrapText="1"/>
    </xf>
    <xf numFmtId="0" fontId="6" fillId="16" borderId="0" xfId="0" applyFont="1" applyFill="1" applyAlignment="1" applyProtection="1">
      <alignment horizontal="center" vertical="center"/>
      <protection locked="0"/>
    </xf>
    <xf numFmtId="0" fontId="9" fillId="6" borderId="0" xfId="0" applyFont="1" applyFill="1" applyAlignment="1">
      <alignment horizontal="center" vertical="center"/>
    </xf>
    <xf numFmtId="0" fontId="6" fillId="6" borderId="0" xfId="0" applyFont="1" applyFill="1" applyAlignment="1">
      <alignment vertical="top" wrapText="1"/>
    </xf>
    <xf numFmtId="0" fontId="6" fillId="3" borderId="0" xfId="0" applyFont="1" applyFill="1" applyAlignment="1" applyProtection="1">
      <alignment horizontal="center" vertical="center"/>
      <protection locked="0"/>
    </xf>
    <xf numFmtId="0" fontId="6" fillId="3" borderId="0" xfId="0" applyFont="1" applyFill="1" applyAlignment="1" applyProtection="1">
      <alignment horizontal="center" vertical="center" wrapText="1"/>
      <protection locked="0"/>
    </xf>
    <xf numFmtId="0" fontId="7" fillId="3" borderId="0" xfId="0" applyFont="1" applyFill="1" applyAlignment="1" applyProtection="1">
      <alignment vertical="center" wrapText="1"/>
      <protection locked="0"/>
    </xf>
    <xf numFmtId="0" fontId="5" fillId="3" borderId="0" xfId="4" applyFont="1" applyFill="1" applyBorder="1" applyAlignment="1" applyProtection="1">
      <alignment horizontal="center" vertical="center" wrapText="1"/>
    </xf>
    <xf numFmtId="0" fontId="6" fillId="3" borderId="0" xfId="0" applyFont="1" applyFill="1" applyAlignment="1">
      <alignment horizontal="left" vertical="top" wrapText="1"/>
    </xf>
    <xf numFmtId="0" fontId="5" fillId="3" borderId="0" xfId="0" applyFont="1" applyFill="1" applyAlignment="1">
      <alignment vertical="top" wrapText="1"/>
    </xf>
    <xf numFmtId="0" fontId="5" fillId="3" borderId="0" xfId="0" applyFont="1" applyFill="1" applyAlignment="1">
      <alignment horizontal="left" vertical="top" wrapText="1"/>
    </xf>
    <xf numFmtId="0" fontId="9" fillId="3" borderId="0" xfId="0" applyFont="1" applyFill="1" applyAlignment="1">
      <alignment horizontal="center" vertical="center"/>
    </xf>
    <xf numFmtId="9" fontId="6" fillId="3" borderId="0" xfId="1" applyFont="1" applyFill="1" applyBorder="1" applyAlignment="1" applyProtection="1">
      <alignment horizontal="center" vertical="center"/>
      <protection locked="0"/>
    </xf>
    <xf numFmtId="14" fontId="9" fillId="3" borderId="0" xfId="0" applyNumberFormat="1" applyFont="1" applyFill="1" applyAlignment="1">
      <alignment horizontal="center" vertical="center" wrapText="1"/>
    </xf>
    <xf numFmtId="14" fontId="6" fillId="3" borderId="0" xfId="0" applyNumberFormat="1" applyFont="1" applyFill="1" applyAlignment="1">
      <alignment horizontal="center" vertical="center" wrapText="1"/>
    </xf>
    <xf numFmtId="0" fontId="6" fillId="12" borderId="0" xfId="0" applyFont="1" applyFill="1" applyAlignment="1" applyProtection="1">
      <alignment horizontal="center" vertical="center" wrapText="1"/>
      <protection locked="0"/>
    </xf>
    <xf numFmtId="0" fontId="6" fillId="12" borderId="0" xfId="0" applyFont="1" applyFill="1" applyAlignment="1" applyProtection="1">
      <alignment horizontal="center" vertical="center"/>
      <protection locked="0"/>
    </xf>
    <xf numFmtId="0" fontId="5" fillId="12" borderId="0" xfId="4" applyFont="1" applyFill="1" applyBorder="1" applyAlignment="1" applyProtection="1">
      <alignment horizontal="center" vertical="center" wrapText="1"/>
    </xf>
    <xf numFmtId="0" fontId="6" fillId="12" borderId="0" xfId="0" applyFont="1" applyFill="1" applyAlignment="1">
      <alignment horizontal="justify" vertical="top" wrapText="1"/>
    </xf>
    <xf numFmtId="0" fontId="9" fillId="12" borderId="0" xfId="0" applyFont="1" applyFill="1" applyAlignment="1">
      <alignment horizontal="center" vertical="center"/>
    </xf>
    <xf numFmtId="0" fontId="13" fillId="12" borderId="0" xfId="0" applyFont="1" applyFill="1" applyAlignment="1">
      <alignment horizontal="center" vertical="center" wrapText="1"/>
    </xf>
    <xf numFmtId="9" fontId="6" fillId="12" borderId="0" xfId="1" applyFont="1" applyFill="1" applyBorder="1" applyAlignment="1" applyProtection="1">
      <alignment horizontal="center" vertical="center"/>
      <protection locked="0"/>
    </xf>
    <xf numFmtId="0" fontId="9" fillId="12" borderId="0" xfId="0" applyFont="1" applyFill="1" applyAlignment="1">
      <alignment horizontal="justify" vertical="top" wrapText="1"/>
    </xf>
    <xf numFmtId="0" fontId="9" fillId="12" borderId="0" xfId="0" applyFont="1" applyFill="1" applyAlignment="1">
      <alignment horizontal="center" vertical="center" wrapText="1"/>
    </xf>
    <xf numFmtId="14" fontId="5" fillId="15" borderId="0" xfId="0" applyNumberFormat="1" applyFont="1" applyFill="1" applyAlignment="1">
      <alignment horizontal="center" vertical="center"/>
    </xf>
    <xf numFmtId="0" fontId="12" fillId="3" borderId="0" xfId="0" applyFont="1" applyFill="1" applyAlignment="1" applyProtection="1">
      <alignment horizontal="center" vertical="center"/>
      <protection locked="0"/>
    </xf>
    <xf numFmtId="0" fontId="12" fillId="7" borderId="0" xfId="0" applyFont="1" applyFill="1" applyAlignment="1" applyProtection="1">
      <alignment vertical="center"/>
      <protection locked="0"/>
    </xf>
    <xf numFmtId="0" fontId="13" fillId="0" borderId="0" xfId="0" applyFont="1" applyAlignment="1" applyProtection="1">
      <alignment horizontal="center" vertical="center"/>
      <protection locked="0"/>
    </xf>
    <xf numFmtId="0" fontId="12" fillId="3" borderId="0" xfId="0" applyFont="1" applyFill="1" applyAlignment="1" applyProtection="1">
      <alignment horizontal="center" vertical="center" wrapText="1"/>
      <protection locked="0"/>
    </xf>
    <xf numFmtId="0" fontId="12" fillId="8" borderId="0" xfId="0" applyFont="1" applyFill="1" applyAlignment="1" applyProtection="1">
      <alignment horizontal="center" vertical="center" wrapText="1"/>
      <protection locked="0"/>
    </xf>
    <xf numFmtId="0" fontId="12" fillId="9" borderId="0" xfId="0" applyFont="1" applyFill="1" applyAlignment="1" applyProtection="1">
      <alignment horizontal="center" vertical="center" wrapText="1"/>
      <protection locked="0"/>
    </xf>
    <xf numFmtId="0" fontId="12" fillId="10" borderId="0" xfId="0" applyFont="1" applyFill="1" applyAlignment="1" applyProtection="1">
      <alignment horizontal="center" vertical="center" wrapText="1"/>
      <protection locked="0"/>
    </xf>
    <xf numFmtId="0" fontId="13" fillId="11" borderId="0" xfId="0" applyFont="1" applyFill="1" applyAlignment="1" applyProtection="1">
      <alignment horizontal="center" vertical="center" wrapText="1"/>
      <protection locked="0"/>
    </xf>
    <xf numFmtId="0" fontId="13" fillId="12" borderId="0" xfId="0" applyFont="1" applyFill="1" applyAlignment="1" applyProtection="1">
      <alignment horizontal="center" vertical="center" wrapText="1"/>
      <protection locked="0"/>
    </xf>
    <xf numFmtId="0" fontId="13" fillId="4" borderId="0" xfId="0" applyFont="1" applyFill="1" applyAlignment="1" applyProtection="1">
      <alignment horizontal="center" vertical="center" wrapText="1"/>
      <protection locked="0"/>
    </xf>
    <xf numFmtId="0" fontId="13" fillId="5" borderId="0" xfId="0" applyFont="1" applyFill="1" applyAlignment="1" applyProtection="1">
      <alignment horizontal="center" vertical="center" wrapText="1"/>
      <protection locked="0"/>
    </xf>
    <xf numFmtId="0" fontId="13" fillId="6" borderId="0" xfId="0" applyFont="1" applyFill="1" applyAlignment="1" applyProtection="1">
      <alignment horizontal="center" vertical="center" wrapText="1"/>
      <protection locked="0"/>
    </xf>
    <xf numFmtId="0" fontId="13" fillId="13" borderId="0" xfId="0" applyFont="1" applyFill="1" applyAlignment="1" applyProtection="1">
      <alignment horizontal="center" vertical="center" wrapText="1"/>
      <protection locked="0"/>
    </xf>
    <xf numFmtId="14" fontId="13" fillId="0" borderId="0" xfId="0" applyNumberFormat="1" applyFont="1" applyAlignment="1" applyProtection="1">
      <alignment horizontal="center" vertical="center"/>
      <protection locked="0"/>
    </xf>
    <xf numFmtId="0" fontId="13" fillId="0" borderId="0" xfId="0" applyFont="1" applyAlignment="1" applyProtection="1">
      <alignment horizontal="center" vertical="center" wrapText="1"/>
      <protection locked="0"/>
    </xf>
    <xf numFmtId="2" fontId="13" fillId="0" borderId="0" xfId="0" applyNumberFormat="1" applyFont="1" applyAlignment="1" applyProtection="1">
      <alignment horizontal="center" vertical="center"/>
      <protection locked="0"/>
    </xf>
    <xf numFmtId="9" fontId="13" fillId="0" borderId="0" xfId="1" applyFont="1" applyBorder="1" applyAlignment="1" applyProtection="1">
      <alignment horizontal="center" vertical="center"/>
      <protection locked="0"/>
    </xf>
    <xf numFmtId="0" fontId="13" fillId="14" borderId="0" xfId="0" applyFont="1" applyFill="1" applyAlignment="1" applyProtection="1">
      <alignment horizontal="center" vertical="center"/>
      <protection locked="0"/>
    </xf>
    <xf numFmtId="14" fontId="13" fillId="0" borderId="0" xfId="0" applyNumberFormat="1" applyFont="1" applyAlignment="1" applyProtection="1">
      <alignment horizontal="center" vertical="center" wrapText="1"/>
      <protection locked="0"/>
    </xf>
    <xf numFmtId="2" fontId="13" fillId="0" borderId="0" xfId="0" applyNumberFormat="1" applyFont="1" applyAlignment="1" applyProtection="1">
      <alignment horizontal="center" vertical="center" wrapText="1"/>
      <protection locked="0"/>
    </xf>
    <xf numFmtId="9" fontId="13" fillId="0" borderId="0" xfId="0" applyNumberFormat="1" applyFont="1" applyAlignment="1" applyProtection="1">
      <alignment horizontal="center" vertical="center" wrapText="1"/>
      <protection locked="0"/>
    </xf>
    <xf numFmtId="9" fontId="13" fillId="0" borderId="0" xfId="0" applyNumberFormat="1" applyFont="1" applyAlignment="1" applyProtection="1">
      <alignment horizontal="center" vertical="center"/>
      <protection locked="0"/>
    </xf>
    <xf numFmtId="0" fontId="14" fillId="4" borderId="0" xfId="0" applyFont="1" applyFill="1" applyAlignment="1" applyProtection="1">
      <alignment horizontal="center" vertical="center"/>
      <protection locked="0"/>
    </xf>
    <xf numFmtId="0" fontId="13" fillId="12" borderId="0" xfId="0" applyFont="1" applyFill="1"/>
    <xf numFmtId="0" fontId="6" fillId="12" borderId="0" xfId="0" applyFont="1" applyFill="1" applyAlignment="1">
      <alignment vertical="top" wrapText="1"/>
    </xf>
    <xf numFmtId="0" fontId="6" fillId="12" borderId="0" xfId="0" applyFont="1" applyFill="1" applyAlignment="1">
      <alignment horizontal="justify" vertical="justify" wrapText="1"/>
    </xf>
    <xf numFmtId="14" fontId="6" fillId="12" borderId="0" xfId="0" applyNumberFormat="1" applyFont="1" applyFill="1" applyAlignment="1">
      <alignment vertical="top"/>
    </xf>
    <xf numFmtId="0" fontId="6" fillId="12" borderId="0" xfId="0" applyFont="1" applyFill="1" applyAlignment="1">
      <alignment horizontal="justify" vertical="justify"/>
    </xf>
    <xf numFmtId="0" fontId="6" fillId="12" borderId="0" xfId="0" applyFont="1" applyFill="1" applyAlignment="1">
      <alignment vertical="top"/>
    </xf>
    <xf numFmtId="0" fontId="13" fillId="18" borderId="0" xfId="0" applyFont="1" applyFill="1" applyAlignment="1">
      <alignment horizontal="center" vertical="center" wrapText="1"/>
    </xf>
    <xf numFmtId="0" fontId="6" fillId="18" borderId="0" xfId="0" applyFont="1" applyFill="1" applyAlignment="1" applyProtection="1">
      <alignment horizontal="center" vertical="center" wrapText="1"/>
      <protection locked="0"/>
    </xf>
    <xf numFmtId="0" fontId="17" fillId="18" borderId="0" xfId="0" applyFont="1" applyFill="1" applyAlignment="1">
      <alignment horizontal="center" vertical="center" wrapText="1"/>
    </xf>
    <xf numFmtId="0" fontId="13" fillId="18" borderId="0" xfId="0" applyFont="1" applyFill="1" applyAlignment="1">
      <alignment horizontal="left" vertical="center" wrapText="1"/>
    </xf>
    <xf numFmtId="0" fontId="6" fillId="18" borderId="0" xfId="0" applyFont="1" applyFill="1" applyAlignment="1">
      <alignment horizontal="left" vertical="center" wrapText="1"/>
    </xf>
    <xf numFmtId="0" fontId="6" fillId="18" borderId="0" xfId="0" applyFont="1" applyFill="1" applyAlignment="1">
      <alignment horizontal="center" vertical="center" wrapText="1"/>
    </xf>
    <xf numFmtId="9" fontId="13" fillId="18" borderId="0" xfId="0" applyNumberFormat="1" applyFont="1" applyFill="1" applyAlignment="1">
      <alignment horizontal="center" vertical="center" wrapText="1"/>
    </xf>
    <xf numFmtId="0" fontId="6" fillId="18" borderId="0" xfId="0" applyFont="1" applyFill="1" applyAlignment="1">
      <alignment horizontal="left" wrapText="1"/>
    </xf>
    <xf numFmtId="14" fontId="6" fillId="18" borderId="0" xfId="0" applyNumberFormat="1" applyFont="1" applyFill="1" applyAlignment="1">
      <alignment horizontal="center" vertical="center" wrapText="1"/>
    </xf>
    <xf numFmtId="14" fontId="6" fillId="15" borderId="0" xfId="0" applyNumberFormat="1" applyFont="1" applyFill="1" applyAlignment="1">
      <alignment horizontal="center" vertical="center" wrapText="1"/>
    </xf>
    <xf numFmtId="0" fontId="6" fillId="19" borderId="0" xfId="0" applyFont="1" applyFill="1" applyAlignment="1" applyProtection="1">
      <alignment horizontal="center" vertical="center"/>
      <protection locked="0"/>
    </xf>
    <xf numFmtId="0" fontId="6" fillId="19" borderId="0" xfId="0" applyFont="1" applyFill="1" applyAlignment="1" applyProtection="1">
      <alignment horizontal="center" vertical="center" wrapText="1"/>
      <protection locked="0"/>
    </xf>
    <xf numFmtId="0" fontId="6" fillId="19" borderId="0" xfId="0" applyFont="1" applyFill="1" applyAlignment="1">
      <alignment horizontal="center" vertical="center" wrapText="1"/>
    </xf>
    <xf numFmtId="0" fontId="9" fillId="19" borderId="0" xfId="0" applyFont="1" applyFill="1" applyAlignment="1">
      <alignment horizontal="left" vertical="top" wrapText="1"/>
    </xf>
    <xf numFmtId="0" fontId="9" fillId="19" borderId="0" xfId="0" applyFont="1" applyFill="1" applyAlignment="1">
      <alignment vertical="top" wrapText="1"/>
    </xf>
    <xf numFmtId="0" fontId="5" fillId="19" borderId="0" xfId="2" applyFont="1" applyFill="1" applyAlignment="1">
      <alignment vertical="center" wrapText="1"/>
    </xf>
    <xf numFmtId="0" fontId="6" fillId="20" borderId="0" xfId="0" applyFont="1" applyFill="1" applyAlignment="1" applyProtection="1">
      <alignment horizontal="center" vertical="center" wrapText="1"/>
      <protection locked="0"/>
    </xf>
    <xf numFmtId="9" fontId="6" fillId="19" borderId="0" xfId="1" applyFont="1" applyFill="1" applyBorder="1" applyAlignment="1" applyProtection="1">
      <alignment horizontal="center" vertical="center"/>
      <protection locked="0"/>
    </xf>
    <xf numFmtId="14" fontId="5" fillId="19" borderId="0" xfId="2" applyNumberFormat="1" applyFont="1" applyFill="1" applyAlignment="1">
      <alignment vertical="center" wrapText="1"/>
    </xf>
    <xf numFmtId="14" fontId="10" fillId="20" borderId="0" xfId="0" applyNumberFormat="1" applyFont="1" applyFill="1" applyAlignment="1">
      <alignment horizontal="center" vertical="center"/>
    </xf>
    <xf numFmtId="0" fontId="9" fillId="19" borderId="0" xfId="0" applyFont="1" applyFill="1" applyAlignment="1">
      <alignment horizontal="justify" vertical="top"/>
    </xf>
    <xf numFmtId="0" fontId="9" fillId="19" borderId="0" xfId="0" applyFont="1" applyFill="1" applyAlignment="1">
      <alignment horizontal="justify" vertical="top" wrapText="1"/>
    </xf>
    <xf numFmtId="14" fontId="9" fillId="19" borderId="0" xfId="0" applyNumberFormat="1" applyFont="1" applyFill="1" applyAlignment="1">
      <alignment horizontal="center" vertical="center" wrapText="1"/>
    </xf>
    <xf numFmtId="0" fontId="6" fillId="11" borderId="0" xfId="0" applyFont="1" applyFill="1" applyAlignment="1" applyProtection="1">
      <alignment horizontal="center" vertical="center"/>
      <protection locked="0"/>
    </xf>
    <xf numFmtId="0" fontId="6" fillId="11" borderId="0" xfId="0" applyFont="1" applyFill="1" applyAlignment="1" applyProtection="1">
      <alignment horizontal="center" vertical="center" wrapText="1"/>
      <protection locked="0"/>
    </xf>
    <xf numFmtId="0" fontId="5" fillId="11" borderId="0" xfId="4" applyFont="1" applyFill="1" applyBorder="1" applyAlignment="1" applyProtection="1">
      <alignment horizontal="center" vertical="center" wrapText="1"/>
    </xf>
    <xf numFmtId="0" fontId="6" fillId="11" borderId="0" xfId="0" applyFont="1" applyFill="1" applyAlignment="1">
      <alignment horizontal="justify" vertical="top"/>
    </xf>
    <xf numFmtId="0" fontId="6" fillId="11" borderId="0" xfId="0" applyFont="1" applyFill="1" applyAlignment="1">
      <alignment horizontal="justify"/>
    </xf>
    <xf numFmtId="9" fontId="6" fillId="11" borderId="0" xfId="1" applyFont="1" applyFill="1" applyBorder="1" applyAlignment="1" applyProtection="1">
      <alignment horizontal="center" vertical="center"/>
      <protection locked="0"/>
    </xf>
    <xf numFmtId="14" fontId="6" fillId="11" borderId="0" xfId="0" applyNumberFormat="1" applyFont="1" applyFill="1" applyAlignment="1">
      <alignment horizontal="justify" vertical="center"/>
    </xf>
    <xf numFmtId="14" fontId="10" fillId="11" borderId="0" xfId="0" applyNumberFormat="1" applyFont="1" applyFill="1" applyAlignment="1">
      <alignment horizontal="center" vertical="center"/>
    </xf>
    <xf numFmtId="14" fontId="6" fillId="11" borderId="0" xfId="0" applyNumberFormat="1" applyFont="1" applyFill="1" applyAlignment="1">
      <alignment horizontal="center" vertical="center"/>
    </xf>
    <xf numFmtId="14" fontId="6" fillId="12" borderId="0" xfId="0" applyNumberFormat="1" applyFont="1" applyFill="1" applyAlignment="1">
      <alignment horizontal="center" vertical="center"/>
    </xf>
    <xf numFmtId="0" fontId="6" fillId="21" borderId="0" xfId="0" applyFont="1" applyFill="1" applyAlignment="1" applyProtection="1">
      <alignment horizontal="center" vertical="center"/>
      <protection locked="0"/>
    </xf>
    <xf numFmtId="0" fontId="6" fillId="21" borderId="0" xfId="0" applyFont="1" applyFill="1" applyAlignment="1" applyProtection="1">
      <alignment horizontal="center" vertical="center" wrapText="1"/>
      <protection locked="0"/>
    </xf>
    <xf numFmtId="0" fontId="2" fillId="21" borderId="0" xfId="0" applyFont="1" applyFill="1" applyAlignment="1" applyProtection="1">
      <alignment horizontal="center" vertical="center"/>
      <protection locked="0"/>
    </xf>
    <xf numFmtId="0" fontId="5" fillId="21" borderId="0" xfId="4" applyFont="1" applyFill="1" applyBorder="1" applyAlignment="1" applyProtection="1">
      <alignment horizontal="center" vertical="center" wrapText="1"/>
    </xf>
    <xf numFmtId="0" fontId="9" fillId="21" borderId="0" xfId="0" applyFont="1" applyFill="1" applyAlignment="1">
      <alignment horizontal="center" vertical="center" wrapText="1"/>
    </xf>
    <xf numFmtId="0" fontId="9" fillId="21" borderId="0" xfId="0" applyFont="1" applyFill="1" applyAlignment="1">
      <alignment horizontal="center" vertical="center"/>
    </xf>
    <xf numFmtId="0" fontId="9" fillId="21" borderId="0" xfId="0" applyFont="1" applyFill="1" applyAlignment="1">
      <alignment horizontal="justify" vertical="top" wrapText="1"/>
    </xf>
    <xf numFmtId="9" fontId="6" fillId="21" borderId="0" xfId="1" applyFont="1" applyFill="1" applyBorder="1" applyAlignment="1" applyProtection="1">
      <alignment horizontal="center" vertical="center"/>
      <protection locked="0"/>
    </xf>
    <xf numFmtId="0" fontId="9" fillId="21" borderId="0" xfId="0" applyFont="1" applyFill="1" applyAlignment="1">
      <alignment horizontal="justify" vertical="top"/>
    </xf>
    <xf numFmtId="0" fontId="9" fillId="21" borderId="0" xfId="0" applyFont="1" applyFill="1" applyAlignment="1">
      <alignment horizontal="right" vertical="top"/>
    </xf>
    <xf numFmtId="0" fontId="9" fillId="16" borderId="0" xfId="0" applyFont="1" applyFill="1" applyAlignment="1">
      <alignment horizontal="center" vertical="top"/>
    </xf>
    <xf numFmtId="0" fontId="9" fillId="21" borderId="0" xfId="0" applyFont="1" applyFill="1" applyAlignment="1">
      <alignment vertical="center" wrapText="1"/>
    </xf>
    <xf numFmtId="0" fontId="13" fillId="2" borderId="0" xfId="0" applyFont="1" applyFill="1" applyAlignment="1">
      <alignment vertical="top"/>
    </xf>
    <xf numFmtId="0" fontId="13" fillId="21" borderId="0" xfId="0" applyFont="1" applyFill="1" applyAlignment="1">
      <alignment vertical="top"/>
    </xf>
    <xf numFmtId="0" fontId="5" fillId="21" borderId="0" xfId="0" applyFont="1" applyFill="1" applyAlignment="1">
      <alignment horizontal="center" vertical="center" wrapText="1"/>
    </xf>
    <xf numFmtId="0" fontId="10" fillId="21" borderId="0" xfId="0" applyFont="1" applyFill="1" applyAlignment="1">
      <alignment horizontal="justify" vertical="top"/>
    </xf>
    <xf numFmtId="0" fontId="13" fillId="21" borderId="0" xfId="0" applyFont="1" applyFill="1" applyAlignment="1">
      <alignment horizontal="right" vertical="top" wrapText="1"/>
    </xf>
    <xf numFmtId="0" fontId="13" fillId="21" borderId="0" xfId="0" applyFont="1" applyFill="1" applyAlignment="1">
      <alignment horizontal="center" vertical="top"/>
    </xf>
    <xf numFmtId="0" fontId="10" fillId="16" borderId="0" xfId="0" applyFont="1" applyFill="1" applyAlignment="1">
      <alignment horizontal="justify" vertical="top"/>
    </xf>
    <xf numFmtId="0" fontId="9" fillId="2" borderId="0" xfId="0" applyFont="1" applyFill="1" applyAlignment="1">
      <alignment horizontal="justify" vertical="top"/>
    </xf>
    <xf numFmtId="0" fontId="0" fillId="21" borderId="0" xfId="0" applyFill="1"/>
    <xf numFmtId="0" fontId="9" fillId="16" borderId="0" xfId="0" applyFont="1" applyFill="1" applyAlignment="1">
      <alignment horizontal="justify" vertical="top"/>
    </xf>
    <xf numFmtId="14" fontId="5" fillId="21" borderId="0" xfId="0" applyNumberFormat="1" applyFont="1" applyFill="1" applyAlignment="1">
      <alignment horizontal="center" vertical="center"/>
    </xf>
    <xf numFmtId="0" fontId="6" fillId="22" borderId="0" xfId="0" applyFont="1" applyFill="1" applyAlignment="1" applyProtection="1">
      <alignment horizontal="center" vertical="center"/>
      <protection locked="0"/>
    </xf>
    <xf numFmtId="0" fontId="6" fillId="22" borderId="0" xfId="0" applyFont="1" applyFill="1" applyAlignment="1" applyProtection="1">
      <alignment horizontal="center" vertical="center" wrapText="1"/>
      <protection locked="0"/>
    </xf>
    <xf numFmtId="0" fontId="5" fillId="22" borderId="0" xfId="4" applyFont="1" applyFill="1" applyBorder="1" applyAlignment="1" applyProtection="1">
      <alignment horizontal="center" vertical="center" wrapText="1"/>
    </xf>
    <xf numFmtId="0" fontId="9" fillId="22" borderId="0" xfId="0" applyFont="1" applyFill="1" applyAlignment="1">
      <alignment horizontal="justify" vertical="top"/>
    </xf>
    <xf numFmtId="9" fontId="6" fillId="22" borderId="0" xfId="1" applyFont="1" applyFill="1" applyBorder="1" applyAlignment="1" applyProtection="1">
      <alignment horizontal="center" vertical="center"/>
      <protection locked="0"/>
    </xf>
    <xf numFmtId="14" fontId="6" fillId="22" borderId="0" xfId="0" applyNumberFormat="1" applyFont="1" applyFill="1" applyAlignment="1" applyProtection="1">
      <alignment horizontal="center" vertical="center"/>
      <protection locked="0"/>
    </xf>
    <xf numFmtId="0" fontId="13" fillId="10" borderId="0" xfId="0" applyFont="1" applyFill="1" applyAlignment="1">
      <alignment vertical="center"/>
    </xf>
    <xf numFmtId="0" fontId="6" fillId="10" borderId="0" xfId="0" applyFont="1" applyFill="1" applyAlignment="1" applyProtection="1">
      <alignment horizontal="center" vertical="center" wrapText="1"/>
      <protection locked="0"/>
    </xf>
    <xf numFmtId="0" fontId="6" fillId="10" borderId="0" xfId="0" applyFont="1" applyFill="1" applyAlignment="1" applyProtection="1">
      <alignment horizontal="center" vertical="center"/>
      <protection locked="0"/>
    </xf>
    <xf numFmtId="0" fontId="5" fillId="10" borderId="0" xfId="4" applyFont="1" applyFill="1" applyBorder="1" applyAlignment="1" applyProtection="1">
      <alignment horizontal="center" vertical="center" wrapText="1"/>
    </xf>
    <xf numFmtId="0" fontId="13" fillId="10" borderId="0" xfId="0" applyFont="1" applyFill="1" applyAlignment="1">
      <alignment vertical="center" wrapText="1"/>
    </xf>
    <xf numFmtId="14" fontId="6" fillId="15" borderId="0" xfId="0" applyNumberFormat="1" applyFont="1" applyFill="1" applyAlignment="1" applyProtection="1">
      <alignment horizontal="center" vertical="center"/>
      <protection locked="0"/>
    </xf>
    <xf numFmtId="0" fontId="13" fillId="10" borderId="0" xfId="0" applyFont="1" applyFill="1" applyAlignment="1">
      <alignment horizontal="center" vertical="center" wrapText="1"/>
    </xf>
    <xf numFmtId="0" fontId="6" fillId="23" borderId="0" xfId="0" applyFont="1" applyFill="1" applyAlignment="1" applyProtection="1">
      <alignment horizontal="center" vertical="center"/>
      <protection locked="0"/>
    </xf>
    <xf numFmtId="0" fontId="6" fillId="23" borderId="0" xfId="0" applyFont="1" applyFill="1" applyAlignment="1" applyProtection="1">
      <alignment horizontal="center" vertical="center" wrapText="1"/>
      <protection locked="0"/>
    </xf>
    <xf numFmtId="0" fontId="6" fillId="23" borderId="0" xfId="0" applyFont="1" applyFill="1" applyAlignment="1">
      <alignment horizontal="center" vertical="center" wrapText="1"/>
    </xf>
    <xf numFmtId="0" fontId="9" fillId="23" borderId="0" xfId="0" applyFont="1" applyFill="1" applyAlignment="1">
      <alignment horizontal="justify" vertical="top"/>
    </xf>
    <xf numFmtId="9" fontId="6" fillId="23" borderId="0" xfId="1" applyFont="1" applyFill="1" applyBorder="1" applyAlignment="1" applyProtection="1">
      <alignment horizontal="center" vertical="center"/>
      <protection locked="0"/>
    </xf>
    <xf numFmtId="0" fontId="9" fillId="23" borderId="0" xfId="0" applyFont="1" applyFill="1" applyAlignment="1">
      <alignment horizontal="justify" vertical="top" wrapText="1"/>
    </xf>
    <xf numFmtId="0" fontId="6" fillId="24" borderId="0" xfId="0" applyFont="1" applyFill="1" applyAlignment="1" applyProtection="1">
      <alignment horizontal="center" vertical="center"/>
      <protection locked="0"/>
    </xf>
    <xf numFmtId="0" fontId="6" fillId="24" borderId="0" xfId="0" applyFont="1" applyFill="1" applyAlignment="1" applyProtection="1">
      <alignment horizontal="center" vertical="center" wrapText="1"/>
      <protection locked="0"/>
    </xf>
    <xf numFmtId="0" fontId="5" fillId="24" borderId="0" xfId="4" applyFont="1" applyFill="1" applyBorder="1" applyAlignment="1" applyProtection="1">
      <alignment horizontal="center" vertical="center" wrapText="1"/>
    </xf>
    <xf numFmtId="0" fontId="15" fillId="24" borderId="0" xfId="0" applyFont="1" applyFill="1" applyAlignment="1">
      <alignment horizontal="center" vertical="center" wrapText="1"/>
    </xf>
    <xf numFmtId="0" fontId="6" fillId="24" borderId="0" xfId="0" applyFont="1" applyFill="1" applyAlignment="1">
      <alignment horizontal="center" vertical="center" wrapText="1"/>
    </xf>
    <xf numFmtId="0" fontId="6" fillId="24" borderId="0" xfId="0" applyFont="1" applyFill="1" applyAlignment="1">
      <alignment horizontal="center" vertical="center"/>
    </xf>
    <xf numFmtId="0" fontId="6" fillId="24" borderId="0" xfId="5" applyFont="1" applyFill="1" applyAlignment="1">
      <alignment horizontal="center" vertical="center" wrapText="1"/>
    </xf>
    <xf numFmtId="9" fontId="6" fillId="24" borderId="0" xfId="1" applyFont="1" applyFill="1" applyBorder="1" applyAlignment="1" applyProtection="1">
      <alignment horizontal="center" vertical="center"/>
      <protection locked="0"/>
    </xf>
    <xf numFmtId="0" fontId="7" fillId="24" borderId="0" xfId="0" applyFont="1" applyFill="1" applyAlignment="1">
      <alignment horizontal="center" vertical="center" wrapText="1"/>
    </xf>
    <xf numFmtId="0" fontId="6" fillId="24" borderId="0" xfId="5" applyFont="1" applyFill="1" applyAlignment="1">
      <alignment horizontal="center" vertical="top" wrapText="1"/>
    </xf>
    <xf numFmtId="0" fontId="9" fillId="10" borderId="0" xfId="0" applyFont="1" applyFill="1" applyAlignment="1">
      <alignment horizontal="left" vertical="top" wrapText="1"/>
    </xf>
    <xf numFmtId="0" fontId="6" fillId="10" borderId="0" xfId="0" applyFont="1" applyFill="1" applyAlignment="1">
      <alignment vertical="top" wrapText="1"/>
    </xf>
    <xf numFmtId="0" fontId="6" fillId="10" borderId="0" xfId="5" applyFont="1" applyFill="1" applyAlignment="1">
      <alignment horizontal="center" vertical="center" wrapText="1"/>
    </xf>
    <xf numFmtId="9" fontId="6" fillId="10" borderId="0" xfId="1" applyFont="1" applyFill="1" applyBorder="1" applyAlignment="1" applyProtection="1">
      <alignment horizontal="center" vertical="center"/>
      <protection locked="0"/>
    </xf>
    <xf numFmtId="0" fontId="0" fillId="10" borderId="0" xfId="0" applyFill="1"/>
    <xf numFmtId="0" fontId="0" fillId="10" borderId="0" xfId="0" applyFill="1" applyAlignment="1">
      <alignment horizontal="center" vertical="center"/>
    </xf>
    <xf numFmtId="0" fontId="6" fillId="10" borderId="0" xfId="0" applyFont="1" applyFill="1" applyAlignment="1">
      <alignment horizontal="left" vertical="top" wrapText="1"/>
    </xf>
    <xf numFmtId="0" fontId="2" fillId="11" borderId="0" xfId="0" applyFont="1" applyFill="1" applyAlignment="1" applyProtection="1">
      <alignment horizontal="center" vertical="center"/>
      <protection locked="0"/>
    </xf>
    <xf numFmtId="14" fontId="2" fillId="11" borderId="0" xfId="0" applyNumberFormat="1" applyFont="1" applyFill="1" applyAlignment="1" applyProtection="1">
      <alignment horizontal="center" vertical="center"/>
      <protection locked="0"/>
    </xf>
    <xf numFmtId="0" fontId="2" fillId="11" borderId="0" xfId="0" applyFont="1" applyFill="1" applyAlignment="1" applyProtection="1">
      <alignment horizontal="center" vertical="center" wrapText="1"/>
      <protection locked="0"/>
    </xf>
    <xf numFmtId="0" fontId="22" fillId="11" borderId="0" xfId="0" applyFont="1" applyFill="1" applyAlignment="1">
      <alignment vertical="top" wrapText="1"/>
    </xf>
    <xf numFmtId="0" fontId="22" fillId="11" borderId="0" xfId="0" applyFont="1" applyFill="1" applyAlignment="1" applyProtection="1">
      <alignment horizontal="left" vertical="top" wrapText="1"/>
      <protection locked="0"/>
    </xf>
    <xf numFmtId="0" fontId="2" fillId="11" borderId="0" xfId="0" applyFont="1" applyFill="1" applyAlignment="1">
      <alignment vertical="top" wrapText="1"/>
    </xf>
    <xf numFmtId="0" fontId="2" fillId="11" borderId="0" xfId="0" applyFont="1" applyFill="1" applyAlignment="1" applyProtection="1">
      <alignment horizontal="left" vertical="top" wrapText="1"/>
      <protection locked="0"/>
    </xf>
    <xf numFmtId="0" fontId="2" fillId="11" borderId="0" xfId="0" applyFont="1" applyFill="1" applyAlignment="1">
      <alignment horizontal="justify" vertical="top"/>
    </xf>
    <xf numFmtId="0" fontId="22" fillId="11" borderId="0" xfId="0" applyFont="1" applyFill="1" applyAlignment="1" applyProtection="1">
      <alignment horizontal="left" vertical="center" wrapText="1"/>
      <protection locked="0"/>
    </xf>
    <xf numFmtId="0" fontId="13" fillId="11" borderId="0" xfId="0" applyFont="1" applyFill="1" applyAlignment="1" applyProtection="1">
      <alignment horizontal="center" vertical="center"/>
      <protection locked="0"/>
    </xf>
    <xf numFmtId="2" fontId="6" fillId="6" borderId="0" xfId="0" applyNumberFormat="1" applyFont="1" applyFill="1" applyAlignment="1" applyProtection="1">
      <alignment horizontal="center" vertical="center"/>
      <protection locked="0"/>
    </xf>
    <xf numFmtId="0" fontId="6" fillId="14" borderId="0" xfId="0" applyFont="1" applyFill="1" applyAlignment="1" applyProtection="1">
      <alignment horizontal="center" vertical="center"/>
      <protection locked="0"/>
    </xf>
    <xf numFmtId="0" fontId="6" fillId="16" borderId="0" xfId="0" applyFont="1" applyFill="1" applyAlignment="1">
      <alignment horizontal="center" vertical="center" wrapText="1"/>
    </xf>
    <xf numFmtId="0" fontId="6" fillId="0" borderId="0" xfId="0" applyFont="1" applyAlignment="1" applyProtection="1">
      <alignment horizontal="center" vertical="center" wrapText="1"/>
      <protection locked="0"/>
    </xf>
    <xf numFmtId="0" fontId="6" fillId="6" borderId="0" xfId="0" applyFont="1" applyFill="1" applyAlignment="1">
      <alignment wrapText="1"/>
    </xf>
    <xf numFmtId="0" fontId="6" fillId="0" borderId="0" xfId="0" applyFont="1" applyAlignment="1">
      <alignment vertical="center" wrapText="1"/>
    </xf>
    <xf numFmtId="14" fontId="6" fillId="3" borderId="0" xfId="0" applyNumberFormat="1" applyFont="1" applyFill="1" applyAlignment="1" applyProtection="1">
      <alignment horizontal="center" vertical="center"/>
      <protection locked="0"/>
    </xf>
    <xf numFmtId="0" fontId="6" fillId="16" borderId="0" xfId="0" applyFont="1" applyFill="1" applyAlignment="1">
      <alignment wrapText="1"/>
    </xf>
    <xf numFmtId="2" fontId="6" fillId="3" borderId="0" xfId="0" applyNumberFormat="1" applyFont="1" applyFill="1" applyAlignment="1" applyProtection="1">
      <alignment horizontal="center" vertical="center"/>
      <protection locked="0"/>
    </xf>
    <xf numFmtId="14" fontId="6" fillId="12" borderId="0" xfId="0" applyNumberFormat="1" applyFont="1" applyFill="1" applyAlignment="1" applyProtection="1">
      <alignment horizontal="center" vertical="center" wrapText="1"/>
      <protection locked="0"/>
    </xf>
    <xf numFmtId="0" fontId="13" fillId="12" borderId="0" xfId="0" applyFont="1" applyFill="1" applyAlignment="1">
      <alignment wrapText="1"/>
    </xf>
    <xf numFmtId="0" fontId="13" fillId="12" borderId="0" xfId="0" applyFont="1" applyFill="1" applyAlignment="1">
      <alignment horizontal="center" vertical="center"/>
    </xf>
    <xf numFmtId="2" fontId="6" fillId="12" borderId="0" xfId="0" applyNumberFormat="1" applyFont="1" applyFill="1" applyAlignment="1" applyProtection="1">
      <alignment horizontal="center" vertical="center"/>
      <protection locked="0"/>
    </xf>
    <xf numFmtId="14" fontId="5" fillId="12" borderId="0" xfId="0" applyNumberFormat="1" applyFont="1" applyFill="1" applyAlignment="1">
      <alignment horizontal="center" vertical="center"/>
    </xf>
    <xf numFmtId="14" fontId="5" fillId="3" borderId="0" xfId="0" applyNumberFormat="1" applyFont="1" applyFill="1" applyAlignment="1">
      <alignment horizontal="center" vertical="center"/>
    </xf>
    <xf numFmtId="14" fontId="6" fillId="0" borderId="0" xfId="0" applyNumberFormat="1" applyFont="1" applyAlignment="1">
      <alignment horizontal="center" vertical="center"/>
    </xf>
    <xf numFmtId="9" fontId="6" fillId="0" borderId="0" xfId="1" applyFont="1" applyFill="1" applyBorder="1" applyAlignment="1" applyProtection="1">
      <alignment horizontal="center" vertical="center"/>
      <protection locked="0"/>
    </xf>
    <xf numFmtId="14" fontId="6" fillId="0" borderId="0" xfId="0" applyNumberFormat="1" applyFont="1" applyAlignment="1" applyProtection="1">
      <alignment horizontal="center" vertical="center" wrapText="1"/>
      <protection locked="0"/>
    </xf>
    <xf numFmtId="2" fontId="6" fillId="0" borderId="0" xfId="0" applyNumberFormat="1" applyFont="1" applyAlignment="1" applyProtection="1">
      <alignment horizontal="center" vertical="center" wrapText="1"/>
      <protection locked="0"/>
    </xf>
    <xf numFmtId="9" fontId="6" fillId="0" borderId="0" xfId="0" applyNumberFormat="1" applyFont="1" applyAlignment="1" applyProtection="1">
      <alignment horizontal="center" vertical="center" wrapText="1"/>
      <protection locked="0"/>
    </xf>
    <xf numFmtId="0" fontId="6" fillId="0" borderId="0" xfId="0" applyFont="1" applyAlignment="1" applyProtection="1">
      <alignment horizontal="center" vertical="top" wrapText="1"/>
      <protection locked="0"/>
    </xf>
    <xf numFmtId="2" fontId="6" fillId="0" borderId="0" xfId="0" applyNumberFormat="1" applyFont="1" applyAlignment="1" applyProtection="1">
      <alignment horizontal="center" vertical="center"/>
      <protection locked="0"/>
    </xf>
    <xf numFmtId="9" fontId="6" fillId="0" borderId="0" xfId="0" applyNumberFormat="1" applyFont="1" applyAlignment="1" applyProtection="1">
      <alignment horizontal="center" vertical="center"/>
      <protection locked="0"/>
    </xf>
    <xf numFmtId="14" fontId="6" fillId="26" borderId="0" xfId="0" applyNumberFormat="1" applyFont="1" applyFill="1" applyAlignment="1" applyProtection="1">
      <alignment horizontal="center" vertical="center"/>
      <protection locked="0"/>
    </xf>
    <xf numFmtId="0" fontId="6" fillId="26" borderId="0" xfId="0" applyFont="1" applyFill="1" applyAlignment="1">
      <alignment horizontal="center" vertical="center" wrapText="1"/>
    </xf>
    <xf numFmtId="2" fontId="6" fillId="26" borderId="0" xfId="0" applyNumberFormat="1" applyFont="1" applyFill="1" applyAlignment="1" applyProtection="1">
      <alignment horizontal="center" vertical="center"/>
      <protection locked="0"/>
    </xf>
    <xf numFmtId="9" fontId="6" fillId="26" borderId="0" xfId="0" applyNumberFormat="1" applyFont="1" applyFill="1" applyAlignment="1" applyProtection="1">
      <alignment horizontal="center" vertical="center"/>
      <protection locked="0"/>
    </xf>
    <xf numFmtId="0" fontId="6" fillId="15" borderId="0" xfId="0" applyFont="1" applyFill="1" applyAlignment="1">
      <alignment horizontal="center" vertical="center" wrapText="1"/>
    </xf>
    <xf numFmtId="0" fontId="6" fillId="0" borderId="0" xfId="0" applyFont="1" applyAlignment="1">
      <alignment horizontal="center" vertical="center" wrapText="1"/>
    </xf>
    <xf numFmtId="0" fontId="5" fillId="0" borderId="0" xfId="0" applyFont="1" applyAlignment="1" applyProtection="1">
      <alignment horizontal="center" vertical="center" wrapText="1"/>
      <protection locked="0"/>
    </xf>
    <xf numFmtId="0" fontId="10" fillId="0" borderId="0" xfId="0" applyFont="1" applyAlignment="1">
      <alignment horizontal="center" wrapText="1"/>
    </xf>
    <xf numFmtId="2" fontId="6" fillId="13" borderId="0" xfId="0" applyNumberFormat="1" applyFont="1" applyFill="1" applyAlignment="1" applyProtection="1">
      <alignment horizontal="center" vertical="center"/>
      <protection locked="0"/>
    </xf>
    <xf numFmtId="9" fontId="6" fillId="13" borderId="0" xfId="0" applyNumberFormat="1" applyFont="1" applyFill="1" applyAlignment="1" applyProtection="1">
      <alignment horizontal="center" vertical="center"/>
      <protection locked="0"/>
    </xf>
    <xf numFmtId="0" fontId="6" fillId="16" borderId="0" xfId="0" applyFont="1" applyFill="1" applyAlignment="1" applyProtection="1">
      <alignment horizontal="center" vertical="center" wrapText="1"/>
      <protection locked="0"/>
    </xf>
    <xf numFmtId="0" fontId="6" fillId="0" borderId="0" xfId="0" applyFont="1"/>
    <xf numFmtId="0" fontId="13" fillId="0" borderId="0" xfId="0" applyFont="1" applyAlignment="1">
      <alignment vertical="center" wrapText="1"/>
    </xf>
    <xf numFmtId="0" fontId="6" fillId="15" borderId="0" xfId="0" applyFont="1" applyFill="1" applyAlignment="1" applyProtection="1">
      <alignment horizontal="center" vertical="center" wrapText="1"/>
      <protection locked="0"/>
    </xf>
    <xf numFmtId="0" fontId="13" fillId="11" borderId="0" xfId="0" applyFont="1" applyFill="1" applyAlignment="1">
      <alignment horizontal="justify" vertical="center" wrapText="1"/>
    </xf>
    <xf numFmtId="9" fontId="13" fillId="11" borderId="0" xfId="1" applyFont="1" applyFill="1" applyBorder="1" applyAlignment="1" applyProtection="1">
      <alignment horizontal="center" vertical="center"/>
      <protection locked="0"/>
    </xf>
    <xf numFmtId="0" fontId="24" fillId="11" borderId="0" xfId="0" applyFont="1" applyFill="1" applyAlignment="1" applyProtection="1">
      <alignment horizontal="center" vertical="center" wrapText="1"/>
      <protection locked="0"/>
    </xf>
    <xf numFmtId="14" fontId="13" fillId="11" borderId="0" xfId="0" applyNumberFormat="1" applyFont="1" applyFill="1" applyAlignment="1" applyProtection="1">
      <alignment horizontal="center" vertical="center"/>
      <protection locked="0"/>
    </xf>
    <xf numFmtId="0" fontId="13" fillId="11" borderId="0" xfId="0" applyFont="1" applyFill="1" applyAlignment="1">
      <alignment horizontal="center" vertical="center" wrapText="1"/>
    </xf>
    <xf numFmtId="0" fontId="14" fillId="11" borderId="0" xfId="0" applyFont="1" applyFill="1" applyAlignment="1">
      <alignment horizontal="justify" vertical="center" wrapText="1"/>
    </xf>
    <xf numFmtId="0" fontId="6" fillId="25" borderId="0" xfId="0" applyFont="1" applyFill="1" applyAlignment="1">
      <alignment horizontal="center" vertical="center" wrapText="1"/>
    </xf>
    <xf numFmtId="0" fontId="19" fillId="27" borderId="0" xfId="0" applyFont="1" applyFill="1"/>
    <xf numFmtId="0" fontId="19" fillId="27" borderId="0" xfId="0" applyFont="1" applyFill="1" applyAlignment="1">
      <alignment horizontal="center" wrapText="1"/>
    </xf>
    <xf numFmtId="0" fontId="26" fillId="27" borderId="0" xfId="0" applyFont="1" applyFill="1" applyAlignment="1" applyProtection="1">
      <alignment horizontal="center" vertical="center"/>
      <protection locked="0"/>
    </xf>
    <xf numFmtId="0" fontId="26" fillId="27" borderId="0" xfId="0" applyFont="1" applyFill="1" applyAlignment="1">
      <alignment horizontal="center" vertical="center" wrapText="1"/>
    </xf>
    <xf numFmtId="0" fontId="19" fillId="27" borderId="0" xfId="0" applyFont="1" applyFill="1" applyAlignment="1">
      <alignment vertical="center" wrapText="1"/>
    </xf>
    <xf numFmtId="0" fontId="21" fillId="27" borderId="0" xfId="0" applyFont="1" applyFill="1" applyAlignment="1">
      <alignment horizontal="center" vertical="center"/>
    </xf>
    <xf numFmtId="0" fontId="26" fillId="27" borderId="0" xfId="0" applyFont="1" applyFill="1" applyAlignment="1" applyProtection="1">
      <alignment horizontal="center" vertical="center" wrapText="1"/>
      <protection locked="0"/>
    </xf>
    <xf numFmtId="9" fontId="26" fillId="27" borderId="0" xfId="1" applyFont="1" applyFill="1" applyBorder="1" applyAlignment="1" applyProtection="1">
      <alignment horizontal="center" vertical="center"/>
      <protection locked="0"/>
    </xf>
    <xf numFmtId="0" fontId="19" fillId="27" borderId="0" xfId="0" applyFont="1" applyFill="1" applyAlignment="1">
      <alignment vertical="top" wrapText="1"/>
    </xf>
    <xf numFmtId="0" fontId="19" fillId="27" borderId="0" xfId="0" applyFont="1" applyFill="1" applyAlignment="1">
      <alignment horizontal="center" vertical="center"/>
    </xf>
    <xf numFmtId="0" fontId="19" fillId="27" borderId="0" xfId="0" applyFont="1" applyFill="1" applyAlignment="1">
      <alignment horizontal="left" vertical="top" wrapText="1"/>
    </xf>
    <xf numFmtId="0" fontId="19" fillId="17" borderId="0" xfId="0" applyFont="1" applyFill="1"/>
    <xf numFmtId="0" fontId="26" fillId="17" borderId="0" xfId="0" applyFont="1" applyFill="1" applyAlignment="1" applyProtection="1">
      <alignment horizontal="center" vertical="center" wrapText="1"/>
      <protection locked="0"/>
    </xf>
    <xf numFmtId="0" fontId="19" fillId="17" borderId="0" xfId="0" applyFont="1" applyFill="1" applyAlignment="1">
      <alignment horizontal="center" vertical="center"/>
    </xf>
    <xf numFmtId="0" fontId="19" fillId="17" borderId="0" xfId="0" applyFont="1" applyFill="1" applyAlignment="1">
      <alignment horizontal="center" vertical="center" wrapText="1"/>
    </xf>
    <xf numFmtId="0" fontId="19" fillId="17" borderId="0" xfId="0" applyFont="1" applyFill="1" applyAlignment="1">
      <alignment vertical="top" wrapText="1"/>
    </xf>
    <xf numFmtId="0" fontId="21" fillId="17" borderId="0" xfId="0" applyFont="1" applyFill="1" applyAlignment="1">
      <alignment horizontal="center" vertical="top" wrapText="1"/>
    </xf>
    <xf numFmtId="9" fontId="26" fillId="17" borderId="0" xfId="1" applyFont="1" applyFill="1" applyBorder="1" applyAlignment="1" applyProtection="1">
      <alignment horizontal="center" vertical="center"/>
      <protection locked="0"/>
    </xf>
    <xf numFmtId="0" fontId="19" fillId="18" borderId="0" xfId="0" applyFont="1" applyFill="1"/>
    <xf numFmtId="0" fontId="26" fillId="18" borderId="0" xfId="0" applyFont="1" applyFill="1" applyAlignment="1" applyProtection="1">
      <alignment horizontal="center" vertical="center" wrapText="1"/>
      <protection locked="0"/>
    </xf>
    <xf numFmtId="0" fontId="19" fillId="18" borderId="0" xfId="0" applyFont="1" applyFill="1" applyAlignment="1">
      <alignment horizontal="center" vertical="center"/>
    </xf>
    <xf numFmtId="0" fontId="19" fillId="18" borderId="0" xfId="0" applyFont="1" applyFill="1" applyAlignment="1">
      <alignment horizontal="center" vertical="center" wrapText="1"/>
    </xf>
    <xf numFmtId="0" fontId="19" fillId="18" borderId="0" xfId="0" applyFont="1" applyFill="1" applyAlignment="1">
      <alignment vertical="top" wrapText="1"/>
    </xf>
    <xf numFmtId="9" fontId="26" fillId="18" borderId="0" xfId="1" applyFont="1" applyFill="1" applyBorder="1" applyAlignment="1" applyProtection="1">
      <alignment horizontal="center" vertical="center"/>
      <protection locked="0"/>
    </xf>
    <xf numFmtId="0" fontId="19" fillId="23" borderId="0" xfId="0" applyFont="1" applyFill="1"/>
    <xf numFmtId="0" fontId="26" fillId="23" borderId="0" xfId="0" applyFont="1" applyFill="1" applyAlignment="1" applyProtection="1">
      <alignment horizontal="center" vertical="center" wrapText="1"/>
      <protection locked="0"/>
    </xf>
    <xf numFmtId="0" fontId="20" fillId="23" borderId="0" xfId="0" applyFont="1" applyFill="1" applyAlignment="1">
      <alignment horizontal="center" vertical="center" wrapText="1"/>
    </xf>
    <xf numFmtId="0" fontId="19" fillId="23" borderId="0" xfId="0" applyFont="1" applyFill="1" applyAlignment="1">
      <alignment horizontal="center" vertical="center"/>
    </xf>
    <xf numFmtId="0" fontId="19" fillId="23" borderId="0" xfId="0" applyFont="1" applyFill="1" applyAlignment="1">
      <alignment horizontal="center" vertical="center" wrapText="1"/>
    </xf>
    <xf numFmtId="0" fontId="19" fillId="23" borderId="0" xfId="0" applyFont="1" applyFill="1" applyAlignment="1">
      <alignment vertical="top" wrapText="1"/>
    </xf>
    <xf numFmtId="9" fontId="26" fillId="23" borderId="0" xfId="1" applyFont="1" applyFill="1" applyBorder="1" applyAlignment="1" applyProtection="1">
      <alignment horizontal="center" vertical="center"/>
      <protection locked="0"/>
    </xf>
    <xf numFmtId="14" fontId="13" fillId="27" borderId="0" xfId="0" applyNumberFormat="1" applyFont="1" applyFill="1" applyAlignment="1">
      <alignment horizontal="center" vertical="center"/>
    </xf>
    <xf numFmtId="14" fontId="13" fillId="17" borderId="0" xfId="0" applyNumberFormat="1" applyFont="1" applyFill="1" applyAlignment="1">
      <alignment horizontal="center" vertical="center"/>
    </xf>
    <xf numFmtId="14" fontId="13" fillId="18" borderId="0" xfId="0" applyNumberFormat="1" applyFont="1" applyFill="1" applyAlignment="1">
      <alignment horizontal="center" vertical="center"/>
    </xf>
    <xf numFmtId="14" fontId="13" fillId="23" borderId="0" xfId="0" applyNumberFormat="1" applyFont="1" applyFill="1" applyAlignment="1">
      <alignment horizontal="center" vertical="center"/>
    </xf>
    <xf numFmtId="0" fontId="13" fillId="0" borderId="0" xfId="0" applyFont="1" applyAlignment="1">
      <alignment horizontal="center" vertical="center" wrapText="1"/>
    </xf>
    <xf numFmtId="0" fontId="13" fillId="0" borderId="0" xfId="0" applyFont="1" applyAlignment="1">
      <alignment vertical="center"/>
    </xf>
    <xf numFmtId="0" fontId="13" fillId="0" borderId="0" xfId="0" applyFont="1"/>
    <xf numFmtId="14" fontId="10" fillId="20" borderId="0" xfId="0" applyNumberFormat="1" applyFont="1" applyFill="1" applyAlignment="1">
      <alignment horizontal="center" vertical="center" wrapText="1"/>
    </xf>
    <xf numFmtId="14" fontId="10" fillId="11" borderId="0" xfId="0" applyNumberFormat="1" applyFont="1" applyFill="1" applyAlignment="1">
      <alignment horizontal="center" vertical="center" wrapText="1"/>
    </xf>
    <xf numFmtId="14" fontId="10" fillId="19" borderId="0" xfId="0" applyNumberFormat="1" applyFont="1" applyFill="1" applyAlignment="1">
      <alignment horizontal="center" vertical="center" wrapText="1"/>
    </xf>
    <xf numFmtId="14" fontId="13" fillId="19" borderId="0" xfId="0" applyNumberFormat="1" applyFont="1" applyFill="1" applyAlignment="1" applyProtection="1">
      <alignment horizontal="center" vertical="center"/>
      <protection locked="0"/>
    </xf>
    <xf numFmtId="0" fontId="13" fillId="19" borderId="0" xfId="0" applyFont="1" applyFill="1" applyAlignment="1" applyProtection="1">
      <alignment horizontal="center" vertical="center"/>
      <protection locked="0"/>
    </xf>
    <xf numFmtId="2" fontId="6" fillId="19" borderId="0" xfId="0" applyNumberFormat="1" applyFont="1" applyFill="1" applyAlignment="1" applyProtection="1">
      <alignment horizontal="center" vertical="center"/>
      <protection locked="0"/>
    </xf>
    <xf numFmtId="9" fontId="6" fillId="19" borderId="0" xfId="0" applyNumberFormat="1" applyFont="1" applyFill="1" applyAlignment="1" applyProtection="1">
      <alignment horizontal="center" vertical="center"/>
      <protection locked="0"/>
    </xf>
    <xf numFmtId="0" fontId="9" fillId="11" borderId="0" xfId="0" applyFont="1" applyFill="1" applyAlignment="1">
      <alignment vertical="top" wrapText="1"/>
    </xf>
    <xf numFmtId="2" fontId="6" fillId="11" borderId="0" xfId="0" applyNumberFormat="1" applyFont="1" applyFill="1" applyAlignment="1" applyProtection="1">
      <alignment horizontal="center" vertical="center"/>
      <protection locked="0"/>
    </xf>
    <xf numFmtId="9" fontId="6" fillId="11" borderId="0" xfId="0" applyNumberFormat="1" applyFont="1" applyFill="1" applyAlignment="1" applyProtection="1">
      <alignment horizontal="center" vertical="center"/>
      <protection locked="0"/>
    </xf>
    <xf numFmtId="0" fontId="6" fillId="16" borderId="0" xfId="0" applyFont="1" applyFill="1" applyAlignment="1">
      <alignment horizontal="left" vertical="top" wrapText="1"/>
    </xf>
    <xf numFmtId="0" fontId="9" fillId="25" borderId="0" xfId="0" applyFont="1" applyFill="1" applyAlignment="1">
      <alignment vertical="top" wrapText="1"/>
    </xf>
    <xf numFmtId="0" fontId="6" fillId="25" borderId="0" xfId="0" applyFont="1" applyFill="1" applyAlignment="1">
      <alignment horizontal="justify" vertical="top"/>
    </xf>
    <xf numFmtId="0" fontId="29" fillId="17" borderId="0" xfId="0" applyFont="1" applyFill="1" applyAlignment="1">
      <alignment horizontal="center" vertical="center" wrapText="1"/>
    </xf>
    <xf numFmtId="0" fontId="13" fillId="17" borderId="0" xfId="0" applyFont="1" applyFill="1" applyAlignment="1">
      <alignment horizontal="center" vertical="center"/>
    </xf>
    <xf numFmtId="0" fontId="13" fillId="18" borderId="0" xfId="0" applyFont="1" applyFill="1" applyAlignment="1">
      <alignment horizontal="center" vertical="center"/>
    </xf>
    <xf numFmtId="0" fontId="13" fillId="23" borderId="0" xfId="0" applyFont="1" applyFill="1" applyAlignment="1">
      <alignment horizontal="center" vertical="center"/>
    </xf>
    <xf numFmtId="0" fontId="13" fillId="27" borderId="0" xfId="0" applyFont="1" applyFill="1" applyAlignment="1">
      <alignment horizontal="center" vertical="center"/>
    </xf>
    <xf numFmtId="14" fontId="10" fillId="23" borderId="0" xfId="0" applyNumberFormat="1" applyFont="1" applyFill="1" applyAlignment="1" applyProtection="1">
      <alignment horizontal="center" vertical="center" wrapText="1"/>
      <protection locked="0"/>
    </xf>
    <xf numFmtId="0" fontId="26" fillId="23" borderId="0" xfId="0" applyFont="1" applyFill="1" applyAlignment="1" applyProtection="1">
      <alignment horizontal="center" vertical="top" wrapText="1"/>
      <protection locked="0"/>
    </xf>
    <xf numFmtId="0" fontId="26" fillId="16" borderId="0" xfId="0" applyFont="1" applyFill="1" applyAlignment="1" applyProtection="1">
      <alignment horizontal="center" vertical="center" wrapText="1"/>
      <protection locked="0"/>
    </xf>
    <xf numFmtId="0" fontId="26" fillId="18" borderId="0" xfId="0" applyFont="1" applyFill="1" applyAlignment="1" applyProtection="1">
      <alignment horizontal="center" vertical="top" wrapText="1"/>
      <protection locked="0"/>
    </xf>
    <xf numFmtId="0" fontId="26" fillId="17" borderId="0" xfId="0" applyFont="1" applyFill="1" applyAlignment="1" applyProtection="1">
      <alignment horizontal="center" vertical="top" wrapText="1"/>
      <protection locked="0"/>
    </xf>
    <xf numFmtId="0" fontId="19" fillId="16" borderId="0" xfId="0" applyFont="1" applyFill="1" applyAlignment="1">
      <alignment horizontal="center" vertical="center" wrapText="1"/>
    </xf>
    <xf numFmtId="165" fontId="6" fillId="15" borderId="0" xfId="0" applyNumberFormat="1" applyFont="1" applyFill="1" applyAlignment="1">
      <alignment horizontal="center" vertical="center" wrapText="1"/>
    </xf>
    <xf numFmtId="0" fontId="13" fillId="16" borderId="0" xfId="0" applyFont="1" applyFill="1" applyAlignment="1">
      <alignment horizontal="center" vertical="center" wrapText="1"/>
    </xf>
    <xf numFmtId="0" fontId="13" fillId="29" borderId="0" xfId="0" applyFont="1" applyFill="1" applyAlignment="1">
      <alignment horizontal="center" vertical="center" wrapText="1"/>
    </xf>
    <xf numFmtId="0" fontId="6" fillId="10" borderId="0" xfId="0" applyFont="1" applyFill="1" applyAlignment="1">
      <alignment horizontal="center" vertical="center"/>
    </xf>
    <xf numFmtId="0" fontId="13" fillId="16" borderId="0" xfId="0" applyFont="1" applyFill="1" applyAlignment="1" applyProtection="1">
      <alignment horizontal="center" vertical="center" wrapText="1"/>
      <protection locked="0"/>
    </xf>
    <xf numFmtId="0" fontId="13" fillId="25" borderId="0" xfId="0" applyFont="1" applyFill="1" applyAlignment="1" applyProtection="1">
      <alignment horizontal="center" vertical="center" wrapText="1"/>
      <protection locked="0"/>
    </xf>
    <xf numFmtId="0" fontId="13" fillId="15" borderId="0" xfId="0" applyFont="1" applyFill="1" applyAlignment="1" applyProtection="1">
      <alignment horizontal="center" vertical="center" wrapText="1"/>
      <protection locked="0"/>
    </xf>
    <xf numFmtId="14" fontId="6" fillId="0" borderId="0" xfId="0" applyNumberFormat="1" applyFont="1" applyAlignment="1" applyProtection="1">
      <alignment horizontal="center" vertical="center"/>
      <protection locked="0"/>
    </xf>
    <xf numFmtId="0" fontId="13" fillId="22" borderId="0" xfId="0" applyFont="1" applyFill="1" applyAlignment="1" applyProtection="1">
      <alignment horizontal="center" vertical="center" wrapText="1"/>
      <protection locked="0"/>
    </xf>
    <xf numFmtId="9" fontId="13" fillId="10" borderId="0" xfId="0" applyNumberFormat="1" applyFont="1" applyFill="1" applyAlignment="1">
      <alignment horizontal="center" vertical="center" wrapText="1"/>
    </xf>
    <xf numFmtId="14" fontId="13" fillId="10" borderId="0" xfId="0" applyNumberFormat="1" applyFont="1" applyFill="1" applyAlignment="1">
      <alignment vertical="center"/>
    </xf>
    <xf numFmtId="14" fontId="13" fillId="15" borderId="0" xfId="0" applyNumberFormat="1" applyFont="1" applyFill="1" applyAlignment="1">
      <alignment vertical="center"/>
    </xf>
    <xf numFmtId="0" fontId="6" fillId="0" borderId="0" xfId="0" applyFont="1" applyAlignment="1">
      <alignment horizontal="center" vertical="top" wrapText="1"/>
    </xf>
    <xf numFmtId="0" fontId="12" fillId="0" borderId="0" xfId="0" applyFont="1" applyAlignment="1">
      <alignment horizontal="center" vertical="center" wrapText="1"/>
    </xf>
    <xf numFmtId="0" fontId="13" fillId="0" borderId="0" xfId="0" applyFont="1" applyAlignment="1">
      <alignment horizontal="center" vertical="center"/>
    </xf>
    <xf numFmtId="0" fontId="13" fillId="0" borderId="0" xfId="0" applyFont="1" applyAlignment="1">
      <alignment horizontal="center" wrapText="1"/>
    </xf>
    <xf numFmtId="0" fontId="13" fillId="0" borderId="0" xfId="0" applyFont="1" applyAlignment="1">
      <alignment horizontal="center" vertical="top" wrapText="1"/>
    </xf>
    <xf numFmtId="0" fontId="13" fillId="12" borderId="0" xfId="0" applyFont="1" applyFill="1" applyAlignment="1">
      <alignment vertical="center" wrapText="1"/>
    </xf>
    <xf numFmtId="14" fontId="2" fillId="30" borderId="0" xfId="0" applyNumberFormat="1" applyFont="1" applyFill="1" applyAlignment="1" applyProtection="1">
      <alignment horizontal="center" vertical="center"/>
      <protection locked="0"/>
    </xf>
    <xf numFmtId="0" fontId="2" fillId="30" borderId="0" xfId="0" applyFont="1" applyFill="1" applyAlignment="1" applyProtection="1">
      <alignment horizontal="center" vertical="center" wrapText="1"/>
      <protection locked="0"/>
    </xf>
    <xf numFmtId="0" fontId="2" fillId="30" borderId="0" xfId="0" applyFont="1" applyFill="1" applyAlignment="1" applyProtection="1">
      <alignment horizontal="center" vertical="center"/>
      <protection locked="0"/>
    </xf>
    <xf numFmtId="9" fontId="2" fillId="30" borderId="0" xfId="1" applyFont="1" applyFill="1" applyBorder="1" applyAlignment="1" applyProtection="1">
      <alignment horizontal="center" vertical="center"/>
      <protection locked="0"/>
    </xf>
    <xf numFmtId="14" fontId="2" fillId="15" borderId="0" xfId="0" applyNumberFormat="1" applyFont="1" applyFill="1" applyAlignment="1" applyProtection="1">
      <alignment horizontal="center" vertical="center"/>
      <protection locked="0"/>
    </xf>
    <xf numFmtId="14" fontId="2" fillId="0" borderId="0" xfId="0" applyNumberFormat="1" applyFont="1" applyAlignment="1" applyProtection="1">
      <alignment horizontal="center" vertical="center"/>
      <protection locked="0"/>
    </xf>
    <xf numFmtId="0" fontId="2" fillId="0" borderId="0" xfId="0" applyFont="1" applyAlignment="1" applyProtection="1">
      <alignment horizontal="center" vertical="center"/>
      <protection locked="0"/>
    </xf>
    <xf numFmtId="0" fontId="31" fillId="4" borderId="0" xfId="0" applyFont="1" applyFill="1" applyAlignment="1" applyProtection="1">
      <alignment horizontal="center" vertical="center"/>
      <protection locked="0"/>
    </xf>
    <xf numFmtId="0" fontId="2" fillId="30" borderId="0" xfId="0" applyFont="1" applyFill="1" applyAlignment="1">
      <alignment horizontal="center" vertical="center" wrapText="1"/>
    </xf>
    <xf numFmtId="0" fontId="2" fillId="30" borderId="0" xfId="0" applyFont="1" applyFill="1" applyAlignment="1" applyProtection="1">
      <alignment horizontal="center" vertical="top" wrapText="1"/>
      <protection locked="0"/>
    </xf>
    <xf numFmtId="0" fontId="2" fillId="30" borderId="0" xfId="0" applyFont="1" applyFill="1" applyAlignment="1">
      <alignment horizontal="center" vertical="top" wrapText="1"/>
    </xf>
    <xf numFmtId="0" fontId="2" fillId="30" borderId="0" xfId="0" applyFont="1" applyFill="1" applyAlignment="1">
      <alignment horizontal="justify" vertical="center" wrapText="1"/>
    </xf>
    <xf numFmtId="0" fontId="2" fillId="30" borderId="0" xfId="0" applyFont="1" applyFill="1" applyAlignment="1">
      <alignment horizontal="justify" vertical="top" wrapText="1"/>
    </xf>
    <xf numFmtId="0" fontId="31" fillId="30" borderId="0" xfId="0" applyFont="1" applyFill="1" applyAlignment="1">
      <alignment horizontal="justify" vertical="top" wrapText="1"/>
    </xf>
    <xf numFmtId="0" fontId="13" fillId="30" borderId="0" xfId="0" applyFont="1" applyFill="1" applyAlignment="1" applyProtection="1">
      <alignment horizontal="center" vertical="center"/>
      <protection locked="0"/>
    </xf>
    <xf numFmtId="14" fontId="6" fillId="0" borderId="0" xfId="0" applyNumberFormat="1" applyFont="1" applyAlignment="1">
      <alignment horizontal="center" vertical="center" wrapText="1"/>
    </xf>
    <xf numFmtId="0" fontId="7" fillId="15" borderId="0" xfId="0" applyFont="1" applyFill="1" applyAlignment="1">
      <alignment horizontal="center" vertical="center" wrapText="1"/>
    </xf>
    <xf numFmtId="0" fontId="5" fillId="0" borderId="0" xfId="0" applyFont="1" applyAlignment="1" applyProtection="1">
      <alignment horizontal="center" vertical="center"/>
      <protection locked="0"/>
    </xf>
    <xf numFmtId="0" fontId="12" fillId="28" borderId="0" xfId="0" applyFont="1" applyFill="1" applyAlignment="1">
      <alignment horizontal="center" vertical="center" wrapText="1"/>
    </xf>
    <xf numFmtId="0" fontId="6" fillId="0" borderId="0" xfId="0" applyFont="1" applyAlignment="1">
      <alignment wrapText="1"/>
    </xf>
    <xf numFmtId="9" fontId="6" fillId="0" borderId="0" xfId="1" applyFont="1" applyBorder="1" applyAlignment="1" applyProtection="1">
      <alignment horizontal="center" vertical="center"/>
      <protection locked="0"/>
    </xf>
    <xf numFmtId="0" fontId="13" fillId="16" borderId="0" xfId="0" applyFont="1" applyFill="1" applyAlignment="1">
      <alignment vertical="center" wrapText="1"/>
    </xf>
    <xf numFmtId="0" fontId="6" fillId="0" borderId="0" xfId="0" applyFont="1" applyAlignment="1">
      <alignment vertical="top" wrapText="1"/>
    </xf>
    <xf numFmtId="0" fontId="6" fillId="16" borderId="0" xfId="0" applyFont="1" applyFill="1" applyAlignment="1" applyProtection="1">
      <alignment vertical="top" wrapText="1"/>
      <protection locked="0"/>
    </xf>
    <xf numFmtId="2" fontId="6" fillId="0" borderId="0" xfId="0" applyNumberFormat="1" applyFont="1" applyAlignment="1">
      <alignment horizontal="center" vertical="center" wrapText="1"/>
    </xf>
    <xf numFmtId="0" fontId="7" fillId="16" borderId="0" xfId="0" applyFont="1" applyFill="1" applyAlignment="1">
      <alignment horizontal="center" vertical="center" wrapText="1"/>
    </xf>
    <xf numFmtId="14" fontId="6" fillId="10" borderId="0" xfId="0" applyNumberFormat="1" applyFont="1" applyFill="1" applyAlignment="1" applyProtection="1">
      <alignment horizontal="center" vertical="center"/>
      <protection locked="0"/>
    </xf>
    <xf numFmtId="0" fontId="6" fillId="10" borderId="0" xfId="0" applyFont="1" applyFill="1" applyAlignment="1">
      <alignment horizontal="center" vertical="center" wrapText="1"/>
    </xf>
    <xf numFmtId="0" fontId="6" fillId="10" borderId="0" xfId="0" applyFont="1" applyFill="1" applyAlignment="1">
      <alignment vertical="center" wrapText="1"/>
    </xf>
    <xf numFmtId="0" fontId="13" fillId="10" borderId="0" xfId="0" applyFont="1" applyFill="1" applyAlignment="1">
      <alignment horizontal="center" vertical="center"/>
    </xf>
    <xf numFmtId="0" fontId="31" fillId="16" borderId="0" xfId="0" applyFont="1" applyFill="1" applyAlignment="1" applyProtection="1">
      <alignment horizontal="justify" vertical="center" wrapText="1"/>
      <protection locked="0"/>
    </xf>
    <xf numFmtId="0" fontId="31" fillId="0" borderId="0" xfId="0" applyFont="1" applyAlignment="1" applyProtection="1">
      <alignment horizontal="justify" vertical="center" wrapText="1"/>
      <protection locked="0"/>
    </xf>
    <xf numFmtId="0" fontId="13" fillId="0" borderId="0" xfId="0" applyFont="1" applyAlignment="1" applyProtection="1">
      <alignment horizontal="left" vertical="center" wrapText="1"/>
      <protection locked="0"/>
    </xf>
    <xf numFmtId="0" fontId="31" fillId="14" borderId="0" xfId="0" applyFont="1" applyFill="1" applyAlignment="1">
      <alignment horizontal="justify" vertical="center" wrapText="1"/>
    </xf>
    <xf numFmtId="14" fontId="2" fillId="0" borderId="0" xfId="0" applyNumberFormat="1" applyFont="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0" xfId="0" applyFont="1" applyAlignment="1" applyProtection="1">
      <alignment horizontal="left" vertical="center" wrapText="1"/>
      <protection locked="0"/>
    </xf>
    <xf numFmtId="0" fontId="12" fillId="15" borderId="0" xfId="0" applyFont="1" applyFill="1" applyAlignment="1" applyProtection="1">
      <alignment horizontal="center" vertical="center" wrapText="1"/>
      <protection locked="0"/>
    </xf>
    <xf numFmtId="0" fontId="2" fillId="0" borderId="0" xfId="0" applyFont="1" applyAlignment="1">
      <alignment horizontal="left" vertical="center" wrapText="1"/>
    </xf>
    <xf numFmtId="0" fontId="2" fillId="0" borderId="0" xfId="0" applyFont="1" applyAlignment="1">
      <alignment horizontal="justify" vertical="center" wrapText="1"/>
    </xf>
    <xf numFmtId="0" fontId="2" fillId="16" borderId="0" xfId="0" applyFont="1" applyFill="1" applyAlignment="1">
      <alignment horizontal="justify" vertical="top" wrapText="1"/>
    </xf>
    <xf numFmtId="0" fontId="2" fillId="0" borderId="0" xfId="0" applyFont="1" applyAlignment="1">
      <alignment horizontal="center" vertical="center" wrapText="1"/>
    </xf>
    <xf numFmtId="0" fontId="2" fillId="0" borderId="0" xfId="0" applyFont="1" applyAlignment="1">
      <alignment horizontal="justify" vertical="top" wrapText="1"/>
    </xf>
    <xf numFmtId="0" fontId="6" fillId="0" borderId="0" xfId="0" applyFont="1" applyAlignment="1" applyProtection="1">
      <alignment horizontal="left" vertical="center" wrapText="1"/>
      <protection locked="0"/>
    </xf>
    <xf numFmtId="0" fontId="13" fillId="16" borderId="0" xfId="0" applyFont="1" applyFill="1" applyAlignment="1">
      <alignment horizontal="left" vertical="center" wrapText="1"/>
    </xf>
    <xf numFmtId="0" fontId="5" fillId="0" borderId="0" xfId="0" applyFont="1" applyAlignment="1" applyProtection="1">
      <alignment horizontal="left" vertical="center" wrapText="1"/>
      <protection locked="0"/>
    </xf>
    <xf numFmtId="0" fontId="13" fillId="0" borderId="0" xfId="0" applyFont="1" applyAlignment="1">
      <alignment horizontal="left" vertical="center" wrapText="1"/>
    </xf>
    <xf numFmtId="14" fontId="13" fillId="0" borderId="0" xfId="0" applyNumberFormat="1" applyFont="1" applyAlignment="1">
      <alignment vertical="center" wrapText="1"/>
    </xf>
    <xf numFmtId="0" fontId="27" fillId="0" borderId="0" xfId="0" applyFont="1" applyAlignment="1">
      <alignment horizontal="left" vertical="center" wrapText="1"/>
    </xf>
    <xf numFmtId="0" fontId="24" fillId="0" borderId="0" xfId="0" applyFont="1" applyAlignment="1">
      <alignment horizontal="center" vertical="center" wrapText="1"/>
    </xf>
    <xf numFmtId="0" fontId="32" fillId="0" borderId="0" xfId="0" applyFont="1" applyAlignment="1">
      <alignment horizontal="left" vertical="top" wrapText="1"/>
    </xf>
    <xf numFmtId="14" fontId="13" fillId="15" borderId="0" xfId="0" applyNumberFormat="1" applyFont="1" applyFill="1" applyAlignment="1">
      <alignment vertical="center" wrapText="1"/>
    </xf>
    <xf numFmtId="14" fontId="6" fillId="0" borderId="1" xfId="0" applyNumberFormat="1" applyFont="1" applyBorder="1" applyAlignment="1" applyProtection="1">
      <alignment horizontal="center" vertical="center" wrapText="1"/>
      <protection locked="0"/>
    </xf>
    <xf numFmtId="0" fontId="6" fillId="0" borderId="1" xfId="0" applyFont="1" applyBorder="1" applyAlignment="1">
      <alignment horizontal="center" vertical="center" wrapText="1"/>
    </xf>
    <xf numFmtId="0" fontId="6" fillId="14" borderId="1" xfId="0" applyFont="1" applyFill="1" applyBorder="1" applyAlignment="1" applyProtection="1">
      <alignment horizontal="center" vertical="center"/>
      <protection locked="0"/>
    </xf>
    <xf numFmtId="0" fontId="6" fillId="0" borderId="1" xfId="0" applyFont="1" applyBorder="1" applyAlignment="1" applyProtection="1">
      <alignment horizontal="center" vertical="center" wrapText="1"/>
      <protection locked="0"/>
    </xf>
    <xf numFmtId="0" fontId="5" fillId="4" borderId="1" xfId="0" applyFont="1" applyFill="1" applyBorder="1" applyAlignment="1" applyProtection="1">
      <alignment horizontal="center" vertical="center"/>
      <protection locked="0"/>
    </xf>
    <xf numFmtId="0" fontId="9" fillId="14" borderId="0" xfId="0" applyFont="1" applyFill="1" applyAlignment="1">
      <alignment vertical="center" wrapText="1"/>
    </xf>
    <xf numFmtId="0" fontId="9" fillId="0" borderId="1" xfId="0" applyFont="1" applyBorder="1" applyAlignment="1">
      <alignment horizontal="center" vertical="center" wrapText="1"/>
    </xf>
    <xf numFmtId="0" fontId="6" fillId="14" borderId="1" xfId="0" applyFont="1" applyFill="1" applyBorder="1" applyAlignment="1">
      <alignment horizontal="left" vertical="center" wrapText="1"/>
    </xf>
    <xf numFmtId="0" fontId="5" fillId="14" borderId="1" xfId="0" applyFont="1" applyFill="1" applyBorder="1" applyAlignment="1">
      <alignment vertical="center" wrapText="1"/>
    </xf>
    <xf numFmtId="0" fontId="6" fillId="14" borderId="0" xfId="0" applyFont="1" applyFill="1" applyAlignment="1">
      <alignment horizontal="center" vertical="center" wrapText="1"/>
    </xf>
    <xf numFmtId="2" fontId="6" fillId="0" borderId="1" xfId="0" applyNumberFormat="1" applyFont="1" applyBorder="1" applyAlignment="1" applyProtection="1">
      <alignment horizontal="center" vertical="center"/>
      <protection locked="0"/>
    </xf>
    <xf numFmtId="9" fontId="6" fillId="0" borderId="1" xfId="1" applyFont="1" applyFill="1" applyBorder="1" applyAlignment="1" applyProtection="1">
      <alignment horizontal="center" vertical="center"/>
      <protection locked="0"/>
    </xf>
    <xf numFmtId="0" fontId="6" fillId="25" borderId="1" xfId="0" applyFont="1" applyFill="1" applyBorder="1" applyAlignment="1">
      <alignment horizontal="center" vertical="center" wrapText="1"/>
    </xf>
    <xf numFmtId="0" fontId="2" fillId="0" borderId="0" xfId="0" applyFont="1" applyAlignment="1" applyProtection="1">
      <alignment horizontal="justify" vertical="center" wrapText="1"/>
      <protection locked="0"/>
    </xf>
    <xf numFmtId="0" fontId="2" fillId="16" borderId="0" xfId="0" applyFont="1" applyFill="1" applyAlignment="1" applyProtection="1">
      <alignment horizontal="justify" vertical="center" wrapText="1"/>
      <protection locked="0"/>
    </xf>
    <xf numFmtId="0" fontId="2" fillId="0" borderId="0" xfId="0" applyFont="1" applyAlignment="1" applyProtection="1">
      <alignment horizontal="justify" vertical="center"/>
      <protection locked="0"/>
    </xf>
    <xf numFmtId="0" fontId="13" fillId="14" borderId="0" xfId="0" applyFont="1" applyFill="1" applyAlignment="1" applyProtection="1">
      <alignment horizontal="center" vertical="center" wrapText="1"/>
      <protection locked="0"/>
    </xf>
    <xf numFmtId="0" fontId="2" fillId="16" borderId="0" xfId="0" applyFont="1" applyFill="1" applyAlignment="1" applyProtection="1">
      <alignment horizontal="justify" vertical="center"/>
      <protection locked="0"/>
    </xf>
    <xf numFmtId="9" fontId="13" fillId="0" borderId="0" xfId="1" applyFont="1" applyFill="1" applyBorder="1" applyAlignment="1" applyProtection="1">
      <alignment horizontal="center" vertical="center"/>
      <protection locked="0"/>
    </xf>
    <xf numFmtId="0" fontId="13" fillId="25" borderId="0" xfId="0" applyFont="1" applyFill="1" applyAlignment="1" applyProtection="1">
      <alignment vertical="center" wrapText="1"/>
      <protection locked="0"/>
    </xf>
    <xf numFmtId="0" fontId="13" fillId="16" borderId="0" xfId="0" applyFont="1" applyFill="1" applyAlignment="1" applyProtection="1">
      <alignment horizontal="center" vertical="center"/>
      <protection locked="0"/>
    </xf>
    <xf numFmtId="0" fontId="2" fillId="16" borderId="0" xfId="0" applyFont="1" applyFill="1" applyAlignment="1" applyProtection="1">
      <alignment horizontal="center" vertical="center" wrapText="1"/>
      <protection locked="0"/>
    </xf>
    <xf numFmtId="0" fontId="35" fillId="31" borderId="0" xfId="0" applyFont="1" applyFill="1" applyAlignment="1">
      <alignment horizontal="center" vertical="center" wrapText="1"/>
    </xf>
    <xf numFmtId="0" fontId="35" fillId="0" borderId="0" xfId="0" applyFont="1" applyAlignment="1">
      <alignment horizontal="center" vertical="center" wrapText="1"/>
    </xf>
    <xf numFmtId="0" fontId="14" fillId="16" borderId="0" xfId="0" applyFont="1" applyFill="1" applyAlignment="1" applyProtection="1">
      <alignment horizontal="center" vertical="center" wrapText="1"/>
      <protection locked="0"/>
    </xf>
    <xf numFmtId="0" fontId="22" fillId="30" borderId="0" xfId="0" applyFont="1" applyFill="1" applyAlignment="1" applyProtection="1">
      <alignment horizontal="center" vertical="center" wrapText="1"/>
      <protection locked="0"/>
    </xf>
    <xf numFmtId="0" fontId="2" fillId="30" borderId="0" xfId="0" applyFont="1" applyFill="1" applyAlignment="1" applyProtection="1">
      <alignment horizontal="center" vertical="center"/>
      <protection locked="0"/>
    </xf>
    <xf numFmtId="0" fontId="30" fillId="30" borderId="0" xfId="0" applyFont="1" applyFill="1" applyAlignment="1" applyProtection="1">
      <alignment horizontal="center" vertical="center" wrapText="1"/>
      <protection locked="0"/>
    </xf>
    <xf numFmtId="0" fontId="2" fillId="30" borderId="0" xfId="0" applyFont="1" applyFill="1" applyAlignment="1" applyProtection="1">
      <alignment horizontal="center" vertical="center" wrapText="1"/>
      <protection locked="0"/>
    </xf>
    <xf numFmtId="0" fontId="2" fillId="30" borderId="0" xfId="0" applyFont="1" applyFill="1" applyAlignment="1" applyProtection="1">
      <alignment horizontal="center" vertical="top" wrapText="1"/>
      <protection locked="0"/>
    </xf>
    <xf numFmtId="0" fontId="5" fillId="30" borderId="0" xfId="4" applyFont="1" applyFill="1" applyBorder="1" applyAlignment="1" applyProtection="1">
      <alignment horizontal="center" vertical="center" wrapText="1"/>
    </xf>
    <xf numFmtId="0" fontId="22" fillId="11" borderId="0" xfId="0" applyFont="1" applyFill="1" applyAlignment="1" applyProtection="1">
      <alignment horizontal="center" vertical="center" wrapText="1"/>
      <protection locked="0"/>
    </xf>
    <xf numFmtId="0" fontId="2" fillId="11" borderId="0" xfId="0" applyFont="1" applyFill="1" applyAlignment="1" applyProtection="1">
      <alignment horizontal="center" vertical="center" wrapText="1"/>
      <protection locked="0"/>
    </xf>
    <xf numFmtId="0" fontId="12" fillId="2" borderId="0" xfId="0" applyFont="1" applyFill="1" applyAlignment="1" applyProtection="1">
      <alignment horizontal="center" vertical="center" wrapText="1"/>
      <protection locked="0"/>
    </xf>
    <xf numFmtId="0" fontId="13" fillId="13" borderId="0" xfId="0" applyFont="1" applyFill="1" applyAlignment="1" applyProtection="1">
      <alignment horizontal="center" vertical="center" wrapText="1"/>
      <protection locked="0"/>
    </xf>
    <xf numFmtId="0" fontId="12" fillId="7" borderId="0" xfId="0" applyFont="1" applyFill="1" applyAlignment="1" applyProtection="1">
      <alignment horizontal="center" vertical="center" wrapText="1"/>
      <protection locked="0"/>
    </xf>
    <xf numFmtId="0" fontId="12" fillId="8" borderId="0" xfId="0" applyFont="1" applyFill="1" applyAlignment="1" applyProtection="1">
      <alignment horizontal="center" vertical="center" wrapText="1"/>
      <protection locked="0"/>
    </xf>
    <xf numFmtId="0" fontId="12" fillId="3" borderId="0" xfId="0" applyFont="1" applyFill="1" applyAlignment="1" applyProtection="1">
      <alignment horizontal="center" vertical="center" wrapText="1"/>
      <protection locked="0"/>
    </xf>
    <xf numFmtId="0" fontId="12" fillId="3" borderId="0" xfId="0" applyFont="1" applyFill="1" applyAlignment="1" applyProtection="1">
      <alignment horizontal="center" vertical="center"/>
      <protection locked="0"/>
    </xf>
    <xf numFmtId="0" fontId="12" fillId="5" borderId="0" xfId="0" applyFont="1" applyFill="1" applyAlignment="1" applyProtection="1">
      <alignment horizontal="center" vertical="center"/>
      <protection locked="0"/>
    </xf>
    <xf numFmtId="0" fontId="12" fillId="6" borderId="0" xfId="0" applyFont="1" applyFill="1" applyAlignment="1" applyProtection="1">
      <alignment horizontal="center" vertical="center"/>
      <protection locked="0"/>
    </xf>
    <xf numFmtId="0" fontId="12" fillId="11" borderId="0" xfId="0" applyFont="1" applyFill="1" applyAlignment="1" applyProtection="1">
      <alignment horizontal="center" vertical="center"/>
      <protection locked="0"/>
    </xf>
    <xf numFmtId="0" fontId="12" fillId="10" borderId="0" xfId="0" applyFont="1" applyFill="1" applyAlignment="1" applyProtection="1">
      <alignment horizontal="center" vertical="center" wrapText="1"/>
      <protection locked="0"/>
    </xf>
    <xf numFmtId="0" fontId="12" fillId="9" borderId="0" xfId="0" applyFont="1" applyFill="1" applyAlignment="1" applyProtection="1">
      <alignment horizontal="center" vertical="center" wrapText="1"/>
      <protection locked="0"/>
    </xf>
    <xf numFmtId="0" fontId="7" fillId="6" borderId="0" xfId="0" applyFont="1" applyFill="1" applyAlignment="1" applyProtection="1">
      <alignment horizontal="center" vertical="center" wrapText="1"/>
      <protection locked="0"/>
    </xf>
    <xf numFmtId="0" fontId="12" fillId="4" borderId="0" xfId="0" applyFont="1" applyFill="1" applyAlignment="1" applyProtection="1">
      <alignment horizontal="center" vertical="center"/>
      <protection locked="0"/>
    </xf>
    <xf numFmtId="0" fontId="12" fillId="12" borderId="0" xfId="0" applyFont="1" applyFill="1" applyAlignment="1">
      <alignment horizontal="center" vertical="center" wrapText="1"/>
    </xf>
    <xf numFmtId="0" fontId="7" fillId="19" borderId="0" xfId="0" applyFont="1" applyFill="1" applyAlignment="1" applyProtection="1">
      <alignment horizontal="center" vertical="center" wrapText="1"/>
      <protection locked="0"/>
    </xf>
    <xf numFmtId="0" fontId="12" fillId="2" borderId="0" xfId="0" applyFont="1" applyFill="1" applyAlignment="1" applyProtection="1">
      <alignment horizontal="center" vertical="center"/>
      <protection locked="0"/>
    </xf>
    <xf numFmtId="0" fontId="7" fillId="11" borderId="0" xfId="0" applyFont="1" applyFill="1" applyAlignment="1" applyProtection="1">
      <alignment horizontal="center" vertical="center" wrapText="1"/>
      <protection locked="0"/>
    </xf>
    <xf numFmtId="0" fontId="7" fillId="21" borderId="0" xfId="0" applyFont="1" applyFill="1" applyAlignment="1" applyProtection="1">
      <alignment horizontal="center" vertical="center" wrapText="1"/>
      <protection locked="0"/>
    </xf>
    <xf numFmtId="0" fontId="9" fillId="21" borderId="0" xfId="0" applyFont="1" applyFill="1" applyAlignment="1">
      <alignment horizontal="center" vertical="center" wrapText="1"/>
    </xf>
    <xf numFmtId="0" fontId="9" fillId="21" borderId="0" xfId="0" applyFont="1" applyFill="1" applyAlignment="1">
      <alignment horizontal="center" vertical="center"/>
    </xf>
    <xf numFmtId="14" fontId="5" fillId="15" borderId="0" xfId="0" applyNumberFormat="1" applyFont="1" applyFill="1" applyAlignment="1">
      <alignment horizontal="center" vertical="center" wrapText="1"/>
    </xf>
    <xf numFmtId="14" fontId="5" fillId="21" borderId="0" xfId="0" applyNumberFormat="1" applyFont="1" applyFill="1" applyAlignment="1">
      <alignment horizontal="center" vertical="center" wrapText="1"/>
    </xf>
    <xf numFmtId="0" fontId="7" fillId="10" borderId="0" xfId="0" applyFont="1" applyFill="1" applyAlignment="1" applyProtection="1">
      <alignment horizontal="center" vertical="center" wrapText="1"/>
      <protection locked="0"/>
    </xf>
    <xf numFmtId="0" fontId="12" fillId="10" borderId="0" xfId="0" applyFont="1" applyFill="1" applyAlignment="1">
      <alignment horizontal="center" vertical="center" wrapText="1"/>
    </xf>
    <xf numFmtId="0" fontId="7" fillId="23" borderId="0" xfId="0" applyFont="1" applyFill="1" applyAlignment="1" applyProtection="1">
      <alignment horizontal="center" vertical="center" wrapText="1"/>
      <protection locked="0"/>
    </xf>
    <xf numFmtId="0" fontId="7" fillId="24" borderId="0" xfId="0" applyFont="1" applyFill="1" applyAlignment="1">
      <alignment horizontal="center" vertical="center" wrapText="1"/>
    </xf>
    <xf numFmtId="0" fontId="6" fillId="24" borderId="0" xfId="0" applyFont="1" applyFill="1" applyAlignment="1" applyProtection="1">
      <alignment horizontal="center" vertical="center"/>
      <protection locked="0"/>
    </xf>
    <xf numFmtId="0" fontId="17" fillId="22" borderId="0" xfId="0" applyFont="1" applyFill="1" applyAlignment="1">
      <alignment horizontal="center" vertical="center" wrapText="1"/>
    </xf>
    <xf numFmtId="0" fontId="20" fillId="27" borderId="0" xfId="0" applyFont="1" applyFill="1" applyAlignment="1">
      <alignment horizontal="center" vertical="center" wrapText="1"/>
    </xf>
    <xf numFmtId="0" fontId="20" fillId="17" borderId="0" xfId="0" applyFont="1" applyFill="1" applyAlignment="1">
      <alignment horizontal="center" vertical="center" wrapText="1"/>
    </xf>
    <xf numFmtId="0" fontId="20" fillId="18" borderId="0" xfId="0" applyFont="1" applyFill="1" applyAlignment="1">
      <alignment horizontal="center" vertical="center" wrapText="1"/>
    </xf>
    <xf numFmtId="0" fontId="9" fillId="0" borderId="0" xfId="0" applyFont="1" applyAlignment="1">
      <alignment horizontal="center" vertical="center" wrapText="1"/>
    </xf>
    <xf numFmtId="0" fontId="5" fillId="0" borderId="0" xfId="0" applyFont="1" applyAlignment="1">
      <alignment horizontal="center" vertical="center" wrapText="1"/>
    </xf>
    <xf numFmtId="0" fontId="13" fillId="0" borderId="0" xfId="0" applyFont="1" applyAlignment="1">
      <alignment horizontal="center" vertical="center" wrapText="1"/>
    </xf>
    <xf numFmtId="0" fontId="12" fillId="0" borderId="0" xfId="0" applyFont="1" applyAlignment="1" applyProtection="1">
      <alignment horizontal="center" vertical="center" wrapText="1"/>
      <protection locked="0"/>
    </xf>
    <xf numFmtId="14" fontId="12" fillId="0" borderId="0" xfId="0" applyNumberFormat="1" applyFont="1" applyAlignment="1" applyProtection="1">
      <alignment horizontal="center" vertical="center"/>
      <protection locked="0"/>
    </xf>
    <xf numFmtId="0" fontId="13" fillId="0" borderId="0" xfId="0" applyFont="1" applyAlignment="1" applyProtection="1">
      <alignment horizontal="center" vertical="center"/>
      <protection locked="0"/>
    </xf>
    <xf numFmtId="0" fontId="24" fillId="0" borderId="0" xfId="0" applyFont="1" applyAlignment="1">
      <alignment horizontal="center" vertical="center" wrapText="1"/>
    </xf>
    <xf numFmtId="0" fontId="14" fillId="0" borderId="0" xfId="0" applyFont="1" applyAlignment="1">
      <alignment horizontal="center" vertical="center" wrapText="1"/>
    </xf>
    <xf numFmtId="0" fontId="13" fillId="0" borderId="0" xfId="0" applyFont="1" applyAlignment="1">
      <alignment horizontal="center" vertical="top" wrapText="1"/>
    </xf>
    <xf numFmtId="0" fontId="24" fillId="0" borderId="0" xfId="0" applyFont="1" applyAlignment="1">
      <alignment horizontal="center" vertical="top" wrapText="1"/>
    </xf>
  </cellXfs>
  <cellStyles count="7">
    <cellStyle name="Hipervínculo" xfId="4" builtinId="8"/>
    <cellStyle name="Millares 2" xfId="6" xr:uid="{00000000-0005-0000-0000-000001000000}"/>
    <cellStyle name="Normal" xfId="0" builtinId="0"/>
    <cellStyle name="Normal 2" xfId="2" xr:uid="{00000000-0005-0000-0000-000003000000}"/>
    <cellStyle name="Normal 3" xfId="5" xr:uid="{00000000-0005-0000-0000-000004000000}"/>
    <cellStyle name="Normal 4" xfId="3" xr:uid="{00000000-0005-0000-0000-000005000000}"/>
    <cellStyle name="Porcentaje" xfId="1" builtinId="5"/>
  </cellStyles>
  <dxfs count="311">
    <dxf>
      <fill>
        <patternFill>
          <bgColor rgb="FF92D050"/>
        </patternFill>
      </fill>
    </dxf>
    <dxf>
      <fill>
        <patternFill>
          <bgColor rgb="FFFF0000"/>
        </patternFill>
      </fill>
    </dxf>
    <dxf>
      <fill>
        <patternFill>
          <bgColor rgb="FFFFFF00"/>
        </patternFill>
      </fill>
    </dxf>
    <dxf>
      <fill>
        <patternFill>
          <bgColor rgb="FFFF3300"/>
        </patternFill>
      </fill>
    </dxf>
    <dxf>
      <fill>
        <patternFill>
          <bgColor theme="7" tint="0.79998168889431442"/>
        </patternFill>
      </fill>
    </dxf>
    <dxf>
      <fill>
        <patternFill>
          <bgColor theme="7" tint="0.79998168889431442"/>
        </patternFill>
      </fill>
    </dxf>
    <dxf>
      <fill>
        <patternFill>
          <bgColor theme="5" tint="0.59996337778862885"/>
        </patternFill>
      </fill>
    </dxf>
    <dxf>
      <fill>
        <patternFill>
          <bgColor rgb="FFFF7C80"/>
        </patternFill>
      </fill>
    </dxf>
    <dxf>
      <fill>
        <patternFill>
          <bgColor rgb="FFFF0000"/>
        </patternFill>
      </fill>
    </dxf>
    <dxf>
      <fill>
        <patternFill>
          <bgColor rgb="FF00B050"/>
        </patternFill>
      </fill>
    </dxf>
    <dxf>
      <fill>
        <patternFill>
          <bgColor theme="5" tint="0.59996337778862885"/>
        </patternFill>
      </fill>
    </dxf>
    <dxf>
      <fill>
        <patternFill>
          <bgColor rgb="FFFF7C80"/>
        </patternFill>
      </fill>
    </dxf>
    <dxf>
      <fill>
        <patternFill>
          <bgColor rgb="FFFF0000"/>
        </patternFill>
      </fill>
    </dxf>
    <dxf>
      <fill>
        <patternFill>
          <bgColor rgb="FF00B050"/>
        </patternFill>
      </fill>
    </dxf>
    <dxf>
      <fill>
        <patternFill>
          <bgColor rgb="FF92D050"/>
        </patternFill>
      </fill>
    </dxf>
    <dxf>
      <fill>
        <patternFill>
          <bgColor rgb="FFFF0000"/>
        </patternFill>
      </fill>
    </dxf>
    <dxf>
      <fill>
        <patternFill>
          <bgColor rgb="FFFFFF00"/>
        </patternFill>
      </fill>
    </dxf>
    <dxf>
      <fill>
        <patternFill>
          <bgColor rgb="FFFF7C80"/>
        </patternFill>
      </fill>
    </dxf>
    <dxf>
      <fill>
        <patternFill>
          <bgColor rgb="FFFF0000"/>
        </patternFill>
      </fill>
    </dxf>
    <dxf>
      <fill>
        <patternFill>
          <bgColor rgb="FF00B050"/>
        </patternFill>
      </fill>
    </dxf>
    <dxf>
      <fill>
        <patternFill>
          <bgColor rgb="FF92D050"/>
        </patternFill>
      </fill>
    </dxf>
    <dxf>
      <fill>
        <patternFill>
          <bgColor rgb="FFFF0000"/>
        </patternFill>
      </fill>
    </dxf>
    <dxf>
      <fill>
        <patternFill>
          <bgColor rgb="FFFFFF00"/>
        </patternFill>
      </fill>
    </dxf>
    <dxf>
      <fill>
        <patternFill>
          <bgColor rgb="FFFF7C80"/>
        </patternFill>
      </fill>
    </dxf>
    <dxf>
      <fill>
        <patternFill>
          <bgColor rgb="FFFF0000"/>
        </patternFill>
      </fill>
    </dxf>
    <dxf>
      <fill>
        <patternFill>
          <bgColor rgb="FF00B050"/>
        </patternFill>
      </fill>
    </dxf>
    <dxf>
      <fill>
        <patternFill>
          <bgColor theme="5" tint="0.59996337778862885"/>
        </patternFill>
      </fill>
    </dxf>
    <dxf>
      <fill>
        <patternFill>
          <bgColor rgb="FFFF7C80"/>
        </patternFill>
      </fill>
    </dxf>
    <dxf>
      <fill>
        <patternFill>
          <bgColor rgb="FFFF0000"/>
        </patternFill>
      </fill>
    </dxf>
    <dxf>
      <fill>
        <patternFill>
          <bgColor rgb="FF00B050"/>
        </patternFill>
      </fill>
    </dxf>
    <dxf>
      <fill>
        <patternFill>
          <bgColor rgb="FF92D050"/>
        </patternFill>
      </fill>
    </dxf>
    <dxf>
      <fill>
        <patternFill>
          <bgColor rgb="FFFF0000"/>
        </patternFill>
      </fill>
    </dxf>
    <dxf>
      <fill>
        <patternFill>
          <bgColor rgb="FFFFFF00"/>
        </patternFill>
      </fill>
    </dxf>
    <dxf>
      <fill>
        <patternFill>
          <bgColor rgb="FFFF7C80"/>
        </patternFill>
      </fill>
    </dxf>
    <dxf>
      <fill>
        <patternFill>
          <bgColor rgb="FFFF0000"/>
        </patternFill>
      </fill>
    </dxf>
    <dxf>
      <fill>
        <patternFill>
          <bgColor rgb="FF00B050"/>
        </patternFill>
      </fill>
    </dxf>
    <dxf>
      <fill>
        <patternFill>
          <bgColor theme="5" tint="0.59996337778862885"/>
        </patternFill>
      </fill>
    </dxf>
    <dxf>
      <fill>
        <patternFill>
          <bgColor rgb="FFFF7C80"/>
        </patternFill>
      </fill>
    </dxf>
    <dxf>
      <fill>
        <patternFill>
          <bgColor rgb="FFFF0000"/>
        </patternFill>
      </fill>
    </dxf>
    <dxf>
      <fill>
        <patternFill>
          <bgColor rgb="FF00B050"/>
        </patternFill>
      </fill>
    </dxf>
    <dxf>
      <fill>
        <patternFill>
          <bgColor rgb="FF92D050"/>
        </patternFill>
      </fill>
    </dxf>
    <dxf>
      <fill>
        <patternFill>
          <bgColor rgb="FFFF0000"/>
        </patternFill>
      </fill>
    </dxf>
    <dxf>
      <fill>
        <patternFill>
          <bgColor rgb="FFFFFF00"/>
        </patternFill>
      </fill>
    </dxf>
    <dxf>
      <fill>
        <patternFill>
          <bgColor rgb="FFFF7C80"/>
        </patternFill>
      </fill>
    </dxf>
    <dxf>
      <fill>
        <patternFill>
          <bgColor rgb="FFFF0000"/>
        </patternFill>
      </fill>
    </dxf>
    <dxf>
      <fill>
        <patternFill>
          <bgColor rgb="FF00B050"/>
        </patternFill>
      </fill>
    </dxf>
    <dxf>
      <fill>
        <patternFill>
          <bgColor theme="5" tint="0.59996337778862885"/>
        </patternFill>
      </fill>
    </dxf>
    <dxf>
      <fill>
        <patternFill>
          <bgColor rgb="FFFF7C80"/>
        </patternFill>
      </fill>
    </dxf>
    <dxf>
      <fill>
        <patternFill>
          <bgColor rgb="FFFF0000"/>
        </patternFill>
      </fill>
    </dxf>
    <dxf>
      <fill>
        <patternFill>
          <bgColor rgb="FF00B050"/>
        </patternFill>
      </fill>
    </dxf>
    <dxf>
      <fill>
        <patternFill>
          <bgColor rgb="FF92D050"/>
        </patternFill>
      </fill>
    </dxf>
    <dxf>
      <fill>
        <patternFill>
          <bgColor rgb="FFFF0000"/>
        </patternFill>
      </fill>
    </dxf>
    <dxf>
      <fill>
        <patternFill>
          <bgColor rgb="FFFFFF00"/>
        </patternFill>
      </fill>
    </dxf>
    <dxf>
      <fill>
        <patternFill>
          <bgColor rgb="FFFF7C80"/>
        </patternFill>
      </fill>
    </dxf>
    <dxf>
      <fill>
        <patternFill>
          <bgColor rgb="FFFF0000"/>
        </patternFill>
      </fill>
    </dxf>
    <dxf>
      <fill>
        <patternFill>
          <bgColor rgb="FF00B050"/>
        </patternFill>
      </fill>
    </dxf>
    <dxf>
      <fill>
        <patternFill>
          <bgColor rgb="FFFF7C8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FF7C8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7C80"/>
        </patternFill>
      </fill>
    </dxf>
    <dxf>
      <fill>
        <patternFill>
          <bgColor rgb="FFFF0000"/>
        </patternFill>
      </fill>
    </dxf>
    <dxf>
      <fill>
        <patternFill>
          <bgColor rgb="FF00B050"/>
        </patternFill>
      </fill>
    </dxf>
    <dxf>
      <fill>
        <patternFill>
          <bgColor rgb="FF92D050"/>
        </patternFill>
      </fill>
    </dxf>
    <dxf>
      <fill>
        <patternFill>
          <bgColor rgb="FFFF0000"/>
        </patternFill>
      </fill>
    </dxf>
    <dxf>
      <fill>
        <patternFill>
          <bgColor rgb="FFFFFF00"/>
        </patternFill>
      </fill>
    </dxf>
    <dxf>
      <fill>
        <patternFill>
          <bgColor rgb="FFFF7C80"/>
        </patternFill>
      </fill>
    </dxf>
    <dxf>
      <fill>
        <patternFill>
          <bgColor rgb="FFFF0000"/>
        </patternFill>
      </fill>
    </dxf>
    <dxf>
      <fill>
        <patternFill>
          <bgColor rgb="FF00B050"/>
        </patternFill>
      </fill>
    </dxf>
    <dxf>
      <fill>
        <patternFill>
          <bgColor rgb="FF92D050"/>
        </patternFill>
      </fill>
    </dxf>
    <dxf>
      <fill>
        <patternFill>
          <bgColor rgb="FFFF0000"/>
        </patternFill>
      </fill>
    </dxf>
    <dxf>
      <fill>
        <patternFill>
          <bgColor rgb="FFFFFF00"/>
        </patternFill>
      </fill>
    </dxf>
    <dxf>
      <fill>
        <patternFill>
          <bgColor rgb="FFFF7C80"/>
        </patternFill>
      </fill>
    </dxf>
    <dxf>
      <fill>
        <patternFill>
          <bgColor rgb="FFFF0000"/>
        </patternFill>
      </fill>
    </dxf>
    <dxf>
      <fill>
        <patternFill>
          <bgColor rgb="FF00B050"/>
        </patternFill>
      </fill>
    </dxf>
    <dxf>
      <fill>
        <patternFill>
          <bgColor rgb="FF92D050"/>
        </patternFill>
      </fill>
    </dxf>
    <dxf>
      <fill>
        <patternFill>
          <bgColor rgb="FFFF0000"/>
        </patternFill>
      </fill>
    </dxf>
    <dxf>
      <fill>
        <patternFill>
          <bgColor rgb="FFFFFF00"/>
        </patternFill>
      </fill>
    </dxf>
    <dxf>
      <fill>
        <patternFill>
          <bgColor rgb="FFFF7C80"/>
        </patternFill>
      </fill>
    </dxf>
    <dxf>
      <fill>
        <patternFill>
          <bgColor rgb="FFFF0000"/>
        </patternFill>
      </fill>
    </dxf>
    <dxf>
      <fill>
        <patternFill>
          <bgColor rgb="FF00B050"/>
        </patternFill>
      </fill>
    </dxf>
    <dxf>
      <fill>
        <patternFill>
          <bgColor rgb="FF92D050"/>
        </patternFill>
      </fill>
    </dxf>
    <dxf>
      <fill>
        <patternFill>
          <bgColor rgb="FFFF0000"/>
        </patternFill>
      </fill>
    </dxf>
    <dxf>
      <fill>
        <patternFill>
          <bgColor rgb="FFFFFF00"/>
        </patternFill>
      </fill>
    </dxf>
    <dxf>
      <fill>
        <patternFill>
          <bgColor rgb="FFFF7C80"/>
        </patternFill>
      </fill>
    </dxf>
    <dxf>
      <fill>
        <patternFill>
          <bgColor rgb="FFFF0000"/>
        </patternFill>
      </fill>
    </dxf>
    <dxf>
      <fill>
        <patternFill>
          <bgColor rgb="FF00B050"/>
        </patternFill>
      </fill>
    </dxf>
    <dxf>
      <fill>
        <patternFill>
          <bgColor rgb="FF92D050"/>
        </patternFill>
      </fill>
    </dxf>
    <dxf>
      <fill>
        <patternFill>
          <bgColor rgb="FFFF0000"/>
        </patternFill>
      </fill>
    </dxf>
    <dxf>
      <fill>
        <patternFill>
          <bgColor rgb="FFFFFF00"/>
        </patternFill>
      </fill>
    </dxf>
    <dxf>
      <fill>
        <patternFill>
          <bgColor rgb="FFFF7C80"/>
        </patternFill>
      </fill>
    </dxf>
    <dxf>
      <fill>
        <patternFill>
          <bgColor rgb="FFFF0000"/>
        </patternFill>
      </fill>
    </dxf>
    <dxf>
      <fill>
        <patternFill>
          <bgColor rgb="FF00B050"/>
        </patternFill>
      </fill>
    </dxf>
    <dxf>
      <fill>
        <patternFill>
          <bgColor rgb="FF92D05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7C80"/>
        </patternFill>
      </fill>
    </dxf>
    <dxf>
      <fill>
        <patternFill>
          <bgColor rgb="FFFF0000"/>
        </patternFill>
      </fill>
    </dxf>
    <dxf>
      <fill>
        <patternFill>
          <bgColor rgb="FF00B050"/>
        </patternFill>
      </fill>
    </dxf>
    <dxf>
      <fill>
        <patternFill>
          <bgColor rgb="FF92D050"/>
        </patternFill>
      </fill>
    </dxf>
    <dxf>
      <fill>
        <patternFill>
          <bgColor rgb="FFFF0000"/>
        </patternFill>
      </fill>
    </dxf>
    <dxf>
      <fill>
        <patternFill>
          <bgColor rgb="FFFFFF00"/>
        </patternFill>
      </fill>
    </dxf>
    <dxf>
      <fill>
        <patternFill>
          <bgColor rgb="FFFF7C80"/>
        </patternFill>
      </fill>
    </dxf>
    <dxf>
      <fill>
        <patternFill>
          <bgColor rgb="FFFF0000"/>
        </patternFill>
      </fill>
    </dxf>
    <dxf>
      <fill>
        <patternFill>
          <bgColor rgb="FF00B050"/>
        </patternFill>
      </fill>
    </dxf>
    <dxf>
      <fill>
        <patternFill>
          <bgColor rgb="FF92D050"/>
        </patternFill>
      </fill>
    </dxf>
    <dxf>
      <fill>
        <patternFill>
          <bgColor rgb="FFFF0000"/>
        </patternFill>
      </fill>
    </dxf>
    <dxf>
      <fill>
        <patternFill>
          <bgColor rgb="FFFFFF00"/>
        </patternFill>
      </fill>
    </dxf>
    <dxf>
      <fill>
        <patternFill>
          <bgColor rgb="FFFF7C80"/>
        </patternFill>
      </fill>
    </dxf>
    <dxf>
      <fill>
        <patternFill>
          <bgColor rgb="FFFF0000"/>
        </patternFill>
      </fill>
    </dxf>
    <dxf>
      <fill>
        <patternFill>
          <bgColor rgb="FF00B050"/>
        </patternFill>
      </fill>
    </dxf>
    <dxf>
      <fill>
        <patternFill>
          <bgColor rgb="FF92D050"/>
        </patternFill>
      </fill>
    </dxf>
    <dxf>
      <fill>
        <patternFill>
          <bgColor rgb="FFFF0000"/>
        </patternFill>
      </fill>
    </dxf>
    <dxf>
      <fill>
        <patternFill>
          <bgColor rgb="FFFFFF00"/>
        </patternFill>
      </fill>
    </dxf>
    <dxf>
      <fill>
        <patternFill>
          <bgColor rgb="FFFF7C80"/>
        </patternFill>
      </fill>
    </dxf>
    <dxf>
      <fill>
        <patternFill>
          <bgColor rgb="FFFF0000"/>
        </patternFill>
      </fill>
    </dxf>
    <dxf>
      <fill>
        <patternFill>
          <bgColor rgb="FF00B050"/>
        </patternFill>
      </fill>
    </dxf>
    <dxf>
      <fill>
        <patternFill>
          <bgColor rgb="FF92D050"/>
        </patternFill>
      </fill>
    </dxf>
    <dxf>
      <fill>
        <patternFill>
          <bgColor rgb="FFFF0000"/>
        </patternFill>
      </fill>
    </dxf>
    <dxf>
      <fill>
        <patternFill>
          <bgColor rgb="FFFFFF00"/>
        </patternFill>
      </fill>
    </dxf>
    <dxf>
      <fill>
        <patternFill>
          <bgColor rgb="FFFF7C80"/>
        </patternFill>
      </fill>
    </dxf>
    <dxf>
      <fill>
        <patternFill>
          <bgColor rgb="FFFF0000"/>
        </patternFill>
      </fill>
    </dxf>
    <dxf>
      <fill>
        <patternFill>
          <bgColor rgb="FF00B050"/>
        </patternFill>
      </fill>
    </dxf>
    <dxf>
      <fill>
        <patternFill>
          <bgColor rgb="FF92D050"/>
        </patternFill>
      </fill>
    </dxf>
    <dxf>
      <fill>
        <patternFill>
          <bgColor rgb="FFFF0000"/>
        </patternFill>
      </fill>
    </dxf>
    <dxf>
      <fill>
        <patternFill>
          <bgColor rgb="FFFFFF00"/>
        </patternFill>
      </fill>
    </dxf>
    <dxf>
      <fill>
        <patternFill>
          <bgColor rgb="FFFFFF00"/>
        </patternFill>
      </fill>
    </dxf>
    <dxf>
      <fill>
        <patternFill>
          <bgColor rgb="FFFF7C80"/>
        </patternFill>
      </fill>
    </dxf>
    <dxf>
      <fill>
        <patternFill>
          <bgColor rgb="FFFF0000"/>
        </patternFill>
      </fill>
    </dxf>
    <dxf>
      <fill>
        <patternFill>
          <bgColor rgb="FF00B050"/>
        </patternFill>
      </fill>
    </dxf>
    <dxf>
      <fill>
        <patternFill>
          <bgColor rgb="FF92D05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7C8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92D050"/>
        </patternFill>
      </fill>
    </dxf>
    <dxf>
      <fill>
        <patternFill>
          <bgColor rgb="FFFF0000"/>
        </patternFill>
      </fill>
    </dxf>
    <dxf>
      <fill>
        <patternFill>
          <bgColor rgb="FFFFFF00"/>
        </patternFill>
      </fill>
    </dxf>
    <dxf>
      <fill>
        <patternFill>
          <bgColor rgb="FFFFFF00"/>
        </patternFill>
      </fill>
    </dxf>
    <dxf>
      <fill>
        <patternFill>
          <bgColor rgb="FFFF7C8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92D05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7C8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92D05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7C80"/>
        </patternFill>
      </fill>
    </dxf>
    <dxf>
      <fill>
        <patternFill>
          <bgColor rgb="FFFF0000"/>
        </patternFill>
      </fill>
    </dxf>
    <dxf>
      <fill>
        <patternFill>
          <bgColor rgb="FF00B050"/>
        </patternFill>
      </fill>
    </dxf>
    <dxf>
      <fill>
        <patternFill>
          <bgColor rgb="FF92D05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FF7C80"/>
        </patternFill>
      </fill>
    </dxf>
    <dxf>
      <fill>
        <patternFill>
          <bgColor rgb="FFFF0000"/>
        </patternFill>
      </fill>
    </dxf>
    <dxf>
      <fill>
        <patternFill>
          <bgColor rgb="FF00B050"/>
        </patternFill>
      </fill>
    </dxf>
    <dxf>
      <fill>
        <patternFill>
          <bgColor rgb="FF92D050"/>
        </patternFill>
      </fill>
    </dxf>
    <dxf>
      <fill>
        <patternFill>
          <bgColor rgb="FFFF0000"/>
        </patternFill>
      </fill>
    </dxf>
    <dxf>
      <fill>
        <patternFill>
          <bgColor rgb="FFFFFF00"/>
        </patternFill>
      </fill>
    </dxf>
    <dxf>
      <fill>
        <patternFill>
          <bgColor rgb="FFFF7C80"/>
        </patternFill>
      </fill>
    </dxf>
    <dxf>
      <fill>
        <patternFill>
          <bgColor rgb="FFFF0000"/>
        </patternFill>
      </fill>
    </dxf>
    <dxf>
      <fill>
        <patternFill>
          <bgColor rgb="FF00B050"/>
        </patternFill>
      </fill>
    </dxf>
    <dxf>
      <fill>
        <patternFill>
          <bgColor rgb="FF92D050"/>
        </patternFill>
      </fill>
    </dxf>
    <dxf>
      <fill>
        <patternFill>
          <bgColor rgb="FFFF0000"/>
        </patternFill>
      </fill>
    </dxf>
    <dxf>
      <fill>
        <patternFill>
          <bgColor rgb="FFFFFF00"/>
        </patternFill>
      </fill>
    </dxf>
    <dxf>
      <fill>
        <patternFill>
          <bgColor rgb="FFFF7C80"/>
        </patternFill>
      </fill>
    </dxf>
    <dxf>
      <fill>
        <patternFill>
          <bgColor rgb="FFFF0000"/>
        </patternFill>
      </fill>
    </dxf>
    <dxf>
      <fill>
        <patternFill>
          <bgColor rgb="FF00B05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FF3300"/>
        </patternFill>
      </fill>
    </dxf>
    <dxf>
      <fill>
        <patternFill>
          <bgColor theme="7" tint="0.79998168889431442"/>
        </patternFill>
      </fill>
    </dxf>
    <dxf>
      <fill>
        <patternFill>
          <bgColor theme="7" tint="0.79998168889431442"/>
        </patternFill>
      </fill>
    </dxf>
    <dxf>
      <fill>
        <patternFill>
          <bgColor rgb="FFFF3300"/>
        </patternFill>
      </fill>
    </dxf>
    <dxf>
      <fill>
        <patternFill>
          <bgColor theme="7" tint="0.79998168889431442"/>
        </patternFill>
      </fill>
    </dxf>
    <dxf>
      <fill>
        <patternFill>
          <bgColor theme="7" tint="0.79998168889431442"/>
        </patternFill>
      </fill>
    </dxf>
    <dxf>
      <fill>
        <patternFill>
          <bgColor rgb="FFFF7C8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theme="5" tint="0.59996337778862885"/>
        </patternFill>
      </fill>
    </dxf>
    <dxf>
      <fill>
        <patternFill>
          <bgColor rgb="FFFF0000"/>
        </patternFill>
      </fill>
    </dxf>
    <dxf>
      <fill>
        <patternFill>
          <bgColor rgb="FF00B050"/>
        </patternFill>
      </fill>
    </dxf>
    <dxf>
      <fill>
        <patternFill>
          <bgColor theme="9" tint="0.79998168889431442"/>
        </patternFill>
      </fill>
    </dxf>
    <dxf>
      <fill>
        <gradientFill degree="90">
          <stop position="0">
            <color theme="0"/>
          </stop>
          <stop position="1">
            <color rgb="FFFF7C80"/>
          </stop>
        </gradientFill>
      </fill>
    </dxf>
    <dxf>
      <fill>
        <gradientFill degree="90">
          <stop position="0">
            <color theme="0"/>
          </stop>
          <stop position="1">
            <color theme="9" tint="0.80001220740379042"/>
          </stop>
        </gradientFill>
      </fill>
    </dxf>
    <dxf>
      <fill>
        <patternFill>
          <bgColor rgb="FF92D050"/>
        </patternFill>
      </fill>
    </dxf>
    <dxf>
      <fill>
        <patternFill>
          <bgColor rgb="FFFF0000"/>
        </patternFill>
      </fill>
    </dxf>
    <dxf>
      <fill>
        <patternFill>
          <bgColor rgb="FFFFFF00"/>
        </patternFill>
      </fill>
    </dxf>
    <dxf>
      <fill>
        <patternFill>
          <bgColor theme="5" tint="0.59996337778862885"/>
        </patternFill>
      </fill>
    </dxf>
    <dxf>
      <fill>
        <patternFill>
          <bgColor theme="5" tint="0.59996337778862885"/>
        </patternFill>
      </fill>
    </dxf>
    <dxf>
      <fill>
        <patternFill>
          <bgColor rgb="FFFF7C80"/>
        </patternFill>
      </fill>
    </dxf>
    <dxf>
      <fill>
        <patternFill>
          <bgColor rgb="FFFF0000"/>
        </patternFill>
      </fill>
    </dxf>
    <dxf>
      <fill>
        <patternFill>
          <bgColor rgb="FF00B050"/>
        </patternFill>
      </fill>
    </dxf>
    <dxf>
      <fill>
        <patternFill>
          <bgColor rgb="FF92D050"/>
        </patternFill>
      </fill>
    </dxf>
    <dxf>
      <fill>
        <patternFill>
          <bgColor rgb="FFFF0000"/>
        </patternFill>
      </fill>
    </dxf>
    <dxf>
      <fill>
        <patternFill>
          <bgColor rgb="FFFFFF00"/>
        </patternFill>
      </fill>
    </dxf>
    <dxf>
      <fill>
        <patternFill>
          <bgColor rgb="FFFF3300"/>
        </patternFill>
      </fill>
    </dxf>
    <dxf>
      <fill>
        <patternFill>
          <bgColor theme="7" tint="0.79998168889431442"/>
        </patternFill>
      </fill>
    </dxf>
    <dxf>
      <fill>
        <patternFill>
          <bgColor theme="7" tint="0.79998168889431442"/>
        </patternFill>
      </fill>
    </dxf>
    <dxf>
      <fill>
        <patternFill>
          <bgColor rgb="FFFF7C80"/>
        </patternFill>
      </fill>
    </dxf>
    <dxf>
      <fill>
        <patternFill>
          <bgColor rgb="FFFF0000"/>
        </patternFill>
      </fill>
    </dxf>
    <dxf>
      <fill>
        <patternFill>
          <bgColor rgb="FF00B050"/>
        </patternFill>
      </fill>
    </dxf>
    <dxf>
      <fill>
        <patternFill>
          <bgColor rgb="FF92D050"/>
        </patternFill>
      </fill>
    </dxf>
    <dxf>
      <fill>
        <patternFill>
          <bgColor rgb="FFFF0000"/>
        </patternFill>
      </fill>
    </dxf>
    <dxf>
      <fill>
        <patternFill>
          <bgColor rgb="FFFFFF00"/>
        </patternFill>
      </fill>
    </dxf>
    <dxf>
      <fill>
        <patternFill>
          <bgColor rgb="FFFF0000"/>
        </patternFill>
      </fill>
    </dxf>
    <dxf>
      <fill>
        <patternFill>
          <bgColor rgb="FF00B050"/>
        </patternFill>
      </fill>
    </dxf>
    <dxf>
      <fill>
        <patternFill>
          <bgColor theme="9" tint="0.79998168889431442"/>
        </patternFill>
      </fill>
    </dxf>
    <dxf>
      <fill>
        <gradientFill degree="90">
          <stop position="0">
            <color theme="0"/>
          </stop>
          <stop position="1">
            <color rgb="FFFF7C80"/>
          </stop>
        </gradientFill>
      </fill>
    </dxf>
    <dxf>
      <fill>
        <gradientFill degree="90">
          <stop position="0">
            <color theme="0"/>
          </stop>
          <stop position="1">
            <color theme="9" tint="0.80001220740379042"/>
          </stop>
        </gradientFill>
      </fill>
    </dxf>
    <dxf>
      <fill>
        <patternFill>
          <bgColor rgb="FFFF0000"/>
        </patternFill>
      </fill>
    </dxf>
    <dxf>
      <fill>
        <patternFill>
          <bgColor rgb="FF00B050"/>
        </patternFill>
      </fill>
    </dxf>
    <dxf>
      <fill>
        <patternFill>
          <bgColor theme="9" tint="0.79998168889431442"/>
        </patternFill>
      </fill>
    </dxf>
    <dxf>
      <fill>
        <gradientFill degree="90">
          <stop position="0">
            <color theme="0"/>
          </stop>
          <stop position="1">
            <color rgb="FFFF7C80"/>
          </stop>
        </gradientFill>
      </fill>
    </dxf>
    <dxf>
      <fill>
        <gradientFill degree="90">
          <stop position="0">
            <color theme="0"/>
          </stop>
          <stop position="1">
            <color theme="9" tint="0.80001220740379042"/>
          </stop>
        </gradientFill>
      </fill>
    </dxf>
    <dxf>
      <fill>
        <patternFill>
          <bgColor rgb="FFFF7C80"/>
        </patternFill>
      </fill>
    </dxf>
    <dxf>
      <fill>
        <patternFill>
          <bgColor rgb="FFFF0000"/>
        </patternFill>
      </fill>
    </dxf>
    <dxf>
      <fill>
        <patternFill>
          <bgColor rgb="FF00B050"/>
        </patternFill>
      </fill>
    </dxf>
    <dxf>
      <fill>
        <patternFill>
          <bgColor rgb="FFFF7C80"/>
        </patternFill>
      </fill>
    </dxf>
    <dxf>
      <fill>
        <patternFill>
          <bgColor rgb="FFFF0000"/>
        </patternFill>
      </fill>
    </dxf>
    <dxf>
      <fill>
        <patternFill>
          <bgColor rgb="FF00B050"/>
        </patternFill>
      </fill>
    </dxf>
    <dxf>
      <fill>
        <patternFill>
          <bgColor rgb="FFFF0000"/>
        </patternFill>
      </fill>
    </dxf>
    <dxf>
      <fill>
        <patternFill>
          <bgColor rgb="FFFF0000"/>
        </patternFill>
      </fill>
    </dxf>
    <dxf>
      <fill>
        <patternFill>
          <bgColor rgb="FF00B050"/>
        </patternFill>
      </fill>
    </dxf>
    <dxf>
      <fill>
        <patternFill>
          <bgColor theme="9" tint="0.79998168889431442"/>
        </patternFill>
      </fill>
    </dxf>
    <dxf>
      <fill>
        <gradientFill degree="90">
          <stop position="0">
            <color theme="0"/>
          </stop>
          <stop position="1">
            <color rgb="FFFF7C80"/>
          </stop>
        </gradientFill>
      </fill>
    </dxf>
    <dxf>
      <fill>
        <gradientFill degree="90">
          <stop position="0">
            <color theme="0"/>
          </stop>
          <stop position="1">
            <color theme="9" tint="0.80001220740379042"/>
          </stop>
        </gradientFill>
      </fill>
    </dxf>
    <dxf>
      <fill>
        <patternFill>
          <bgColor rgb="FF92D050"/>
        </patternFill>
      </fill>
    </dxf>
    <dxf>
      <fill>
        <patternFill>
          <bgColor rgb="FFFF0000"/>
        </patternFill>
      </fill>
    </dxf>
    <dxf>
      <fill>
        <patternFill>
          <bgColor rgb="FFFFFF00"/>
        </patternFill>
      </fill>
    </dxf>
  </dxfs>
  <tableStyles count="0" defaultTableStyle="TableStyleMedium2" defaultPivotStyle="PivotStyleLight16"/>
  <colors>
    <mruColors>
      <color rgb="FFEE5612"/>
      <color rgb="FFC92C0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guspar\Desktop\Seguimiento%20Planes%20de%20Mejoramiento\INVENTARIO%20PROCEDIMIENTOS%20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cedimientos Publicar"/>
    </sheetNames>
    <sheetDataSet>
      <sheetData sheetId="0" refreshError="1">
        <row r="6">
          <cell r="C6" t="str">
            <v>PLAN ESTRATEGICO</v>
          </cell>
          <cell r="D6" t="str">
            <v>PRO332-187-7</v>
          </cell>
          <cell r="E6" t="str">
            <v>GERENCIA</v>
          </cell>
        </row>
        <row r="7">
          <cell r="C7" t="str">
            <v>PLANEACION DE RECURSOS FINANCIEROS</v>
          </cell>
          <cell r="D7" t="str">
            <v>PRO310-188-8</v>
          </cell>
          <cell r="E7" t="str">
            <v>GERENCIA</v>
          </cell>
        </row>
        <row r="8">
          <cell r="C8" t="str">
            <v xml:space="preserve"> FORMULACION PROYECTO DE INVERSION</v>
          </cell>
          <cell r="D8" t="str">
            <v>PRO332-189-7</v>
          </cell>
          <cell r="E8" t="str">
            <v>GERENCIA</v>
          </cell>
        </row>
        <row r="9">
          <cell r="C9" t="str">
            <v>ADMINISTRACIÓN DEL RIESGO</v>
          </cell>
          <cell r="D9" t="str">
            <v>PRO-102-256-7</v>
          </cell>
          <cell r="E9" t="str">
            <v>GERENCIA</v>
          </cell>
        </row>
        <row r="10">
          <cell r="C10" t="str">
            <v>GESTIÓN DE COMUNICACIONES</v>
          </cell>
          <cell r="D10" t="str">
            <v xml:space="preserve">PRO440-156-7     </v>
          </cell>
          <cell r="E10" t="str">
            <v>SUB GERENCIA COMERCIAL</v>
          </cell>
        </row>
        <row r="11">
          <cell r="C11" t="str">
            <v xml:space="preserve">MATRIZ DE COMUNICACIONES </v>
          </cell>
          <cell r="D11" t="str">
            <v>PRO104-208-8</v>
          </cell>
          <cell r="E11" t="str">
            <v>SUB GERENCIA COMERCIAL</v>
          </cell>
        </row>
        <row r="12">
          <cell r="C12" t="str">
            <v>PROCEDIMIENTO RENDICIÓN DE CUENTAS</v>
          </cell>
          <cell r="D12" t="str">
            <v>PRO332-341-1</v>
          </cell>
          <cell r="E12" t="str">
            <v>SUB GERENCIA COMERCIAL</v>
          </cell>
        </row>
        <row r="13">
          <cell r="C13" t="str">
            <v>EXPLOTACIÓN DE JUEGOS DE SUERTE Y AZAR</v>
          </cell>
          <cell r="D13" t="str">
            <v>PRO420-115-7</v>
          </cell>
          <cell r="E13" t="str">
            <v>SUB GERENCIA COMERCIAL</v>
          </cell>
        </row>
        <row r="14">
          <cell r="C14" t="str">
            <v>PROCEDIMIENTO AUTORIZACIÓN Y EMISIÓN DE CONCEPTO</v>
          </cell>
          <cell r="D14" t="str">
            <v>PRO420-191-9</v>
          </cell>
          <cell r="E14" t="str">
            <v>SUB GERENCIA COMERCIAL</v>
          </cell>
        </row>
        <row r="15">
          <cell r="C15" t="str">
            <v>PROCEDIMIENTO FACTURACIÓN DE INSTRUMENTOS DE JUEGO</v>
          </cell>
          <cell r="D15" t="str">
            <v>PRO420-193-8</v>
          </cell>
          <cell r="E15" t="str">
            <v>SUB GERENCIA COMERCIAL</v>
          </cell>
        </row>
        <row r="16">
          <cell r="C16" t="str">
            <v>PROCEDIMIENTO ASIGNACIÓN Y DISTRIBUCIÓN DE BILLETERIA</v>
          </cell>
          <cell r="D16" t="str">
            <v>PRO410-199-8</v>
          </cell>
          <cell r="E16" t="str">
            <v>SUB GERENCIA COMERCIAL</v>
          </cell>
        </row>
        <row r="17">
          <cell r="C17" t="str">
            <v>PROCEDIMIENTO APROBACIÓN BILLETE</v>
          </cell>
          <cell r="D17" t="str">
            <v>PRO410-200-8</v>
          </cell>
          <cell r="E17" t="str">
            <v>SUB GERENCIA COMERCIAL</v>
          </cell>
        </row>
        <row r="18">
          <cell r="C18" t="str">
            <v>PROCEDIMIENTO CONTROL DE BILLETERIA NO VENDIDA</v>
          </cell>
          <cell r="D18" t="str">
            <v>PRO410-201-8</v>
          </cell>
          <cell r="E18" t="str">
            <v>SUB GERENCIA COMERCIAL</v>
          </cell>
        </row>
        <row r="19">
          <cell r="C19" t="str">
            <v>PROCEDIMIENTO DEFINICIÓN DEL PLAN DE PREMIOS</v>
          </cell>
          <cell r="D19" t="str">
            <v>PRO410-202-6</v>
          </cell>
          <cell r="E19" t="str">
            <v>SUB GERENCIA COMERCIAL</v>
          </cell>
        </row>
        <row r="20">
          <cell r="C20" t="str">
            <v>PROCEDIMIENTO PLANIFICACIÓN SORTEO</v>
          </cell>
          <cell r="D20" t="str">
            <v>PRO410-203-8</v>
          </cell>
          <cell r="E20" t="str">
            <v>SUB GERENCIA COMERCIAL</v>
          </cell>
        </row>
        <row r="21">
          <cell r="C21" t="str">
            <v>PROCEDIMIENTO REALIZACIÓN SORTEO LOTERÍA</v>
          </cell>
          <cell r="D21" t="str">
            <v>PRO410-204-9</v>
          </cell>
          <cell r="E21" t="str">
            <v>SUB GERENCIA COMERCIAL</v>
          </cell>
        </row>
        <row r="22">
          <cell r="C22" t="str">
            <v>PROCEDIMIENTO PROCESAMIENTO Y DIVULGACIÓN DE RESULTADOS</v>
          </cell>
          <cell r="D22" t="str">
            <v>PRO410-205-8</v>
          </cell>
          <cell r="E22" t="str">
            <v>SUB GERENCIA COMERCIAL</v>
          </cell>
        </row>
        <row r="23">
          <cell r="C23" t="str">
            <v>PROCEDIMIENTO LECTURA DE PREMIOS</v>
          </cell>
          <cell r="D23" t="str">
            <v>PRO410-206-9</v>
          </cell>
          <cell r="E23" t="str">
            <v>SUB GERENCIA COMERCIAL</v>
          </cell>
        </row>
        <row r="24">
          <cell r="C24" t="str">
            <v>PROCEDIMIENTO PROMOCIONALES LOTERÍA</v>
          </cell>
          <cell r="D24" t="str">
            <v>PRO410-302-3</v>
          </cell>
          <cell r="E24" t="str">
            <v>SUB GERENCIA COMERCIAL</v>
          </cell>
        </row>
        <row r="25">
          <cell r="C25" t="str">
            <v>PROCEDIMIENTO REVISIÓN Y MANTENIMIENTO DE EQUIPOS DE SORTEO</v>
          </cell>
          <cell r="D25" t="str">
            <v>PRO410-237-8</v>
          </cell>
          <cell r="E25" t="str">
            <v>SUB GERENCIA COMERCIAL</v>
          </cell>
        </row>
        <row r="26">
          <cell r="C26" t="str">
            <v>ELABORACIÓN PLAN DE MERCADEO</v>
          </cell>
          <cell r="D26" t="str">
            <v xml:space="preserve">PRO440-215-8 </v>
          </cell>
          <cell r="E26" t="str">
            <v>SUB GERENCIA COMERCIAL</v>
          </cell>
        </row>
        <row r="27">
          <cell r="C27" t="str">
            <v>INSCRIPCIÓN Y REGISTRO DE DISTRIBUIDORES</v>
          </cell>
          <cell r="D27" t="str">
            <v>PRO410-342-2</v>
          </cell>
          <cell r="E27" t="str">
            <v>SUB GERENCIA COMERCIAL</v>
          </cell>
        </row>
        <row r="28">
          <cell r="C28" t="str">
            <v xml:space="preserve">LICITACIÓN PÚBLICA </v>
          </cell>
          <cell r="D28" t="str">
            <v>PRO-103-234-7</v>
          </cell>
          <cell r="E28" t="str">
            <v>SUB GERENCIA COMERCIAL</v>
          </cell>
        </row>
        <row r="29">
          <cell r="C29" t="str">
            <v>GESTIÓN DE RECAUDO</v>
          </cell>
          <cell r="D29" t="str">
            <v>PRO310-338-1</v>
          </cell>
          <cell r="E29" t="str">
            <v>SECRETARIA GENERAL</v>
          </cell>
        </row>
        <row r="30">
          <cell r="C30" t="str">
            <v>PROCEDIMIENTO GESTIÓN DE CARTERA</v>
          </cell>
          <cell r="D30" t="str">
            <v>PRO310-244-8</v>
          </cell>
          <cell r="E30" t="str">
            <v>SECRETARIA GENERAL</v>
          </cell>
        </row>
        <row r="31">
          <cell r="C31" t="str">
            <v>PROCEDIMIENTO COBRO COACTIVO</v>
          </cell>
          <cell r="D31" t="str">
            <v>PRO103-229-8</v>
          </cell>
          <cell r="E31" t="str">
            <v>SECRETARIA GENERAL</v>
          </cell>
        </row>
        <row r="32">
          <cell r="C32" t="str">
            <v>CONTROL INSPECCIÓN Y FSICALIZACIÓN</v>
          </cell>
          <cell r="D32" t="str">
            <v>PRO420-336-1</v>
          </cell>
          <cell r="E32" t="str">
            <v>SUB GERENCIA COMERCIAL</v>
          </cell>
        </row>
        <row r="33">
          <cell r="C33" t="str">
            <v>PROCEDIMIENTO CONTROL Y SEGUIMIENTO JUEGOS DE SUERTE Y AZAR</v>
          </cell>
          <cell r="D33" t="str">
            <v>PRO420-194-8</v>
          </cell>
          <cell r="E33" t="str">
            <v>SUB GERENCIA COMERCIAL</v>
          </cell>
        </row>
        <row r="34">
          <cell r="C34" t="str">
            <v>PROCEDIMIENTO CONTROL Y SEGUIMIENTO A LA OPERACIÓN DE RIFAS Y JUEGOS PROMOCIONALES</v>
          </cell>
          <cell r="D34" t="str">
            <v>PRO420-192-9</v>
          </cell>
          <cell r="E34" t="str">
            <v>SUB GERENCIA COMERCIAL</v>
          </cell>
        </row>
        <row r="35">
          <cell r="C35" t="str">
            <v>PROCEDIMIENTO IDENTIFICACIÓN DE GANADORES Y REPORTE DE GANADORES DE PREMIOS IGUALES O MAYORES A 5 MILLONES.</v>
          </cell>
          <cell r="D35" t="str">
            <v>PRO-310-291-2</v>
          </cell>
          <cell r="E35" t="str">
            <v>SUB GERENCIA COMERCIAL</v>
          </cell>
        </row>
        <row r="36">
          <cell r="C36" t="str">
            <v>PROCEDIMIENTO GESTION DE DERECHOS DE EXPLOTACION</v>
          </cell>
          <cell r="D36" t="str">
            <v>PRO-420-195-8</v>
          </cell>
          <cell r="E36" t="str">
            <v>SUB GERENCIA COMERCIAL</v>
          </cell>
        </row>
        <row r="37">
          <cell r="C37" t="str">
            <v>PROCEDIMIENTO PLANEACIÓN Y CONTROL SORTEOS</v>
          </cell>
          <cell r="D37" t="str">
            <v>PRO-420-196-8</v>
          </cell>
          <cell r="E37" t="str">
            <v>SUB GERENCIA COMERCIAL</v>
          </cell>
        </row>
        <row r="38">
          <cell r="C38" t="str">
            <v>PROCEDIMIENTO PROTOCOLO SORTEOS AUTORIZADOS AL CONCESIONARIO DE APUESTAS PERMANENTES.</v>
          </cell>
          <cell r="D38" t="str">
            <v>PRO420-197-7</v>
          </cell>
          <cell r="E38" t="str">
            <v>SUB GERENCIA COMERCIAL</v>
          </cell>
        </row>
        <row r="39">
          <cell r="C39" t="str">
            <v>PROCEDIMIENTO IDENTIFICACIÓN Y REPORTES DE SEÑALES DE ALERTA SIPLAFT</v>
          </cell>
          <cell r="D39" t="str">
            <v>PRO-400-289-2</v>
          </cell>
          <cell r="E39" t="str">
            <v>SUB GERENCIA COMERCIAL</v>
          </cell>
        </row>
        <row r="40">
          <cell r="C40" t="str">
            <v>ATENCIÓN Y SERVICIO AL CLIENTE</v>
          </cell>
          <cell r="D40" t="str">
            <v>PRO104-335-1</v>
          </cell>
          <cell r="E40" t="str">
            <v>SUB GERENCIA COMERCIAL</v>
          </cell>
        </row>
        <row r="41">
          <cell r="C41" t="str">
            <v>ATENCIÓN A SOLICITUDES, PETICIONES, QUEJAS Y RECLAMOS</v>
          </cell>
          <cell r="D41" t="str">
            <v>PRO104-207-9</v>
          </cell>
          <cell r="E41" t="str">
            <v>SUB GERENCIA COMERCIAL</v>
          </cell>
        </row>
        <row r="42">
          <cell r="C42" t="str">
            <v>MEDICIÓN DE LA SATISFACCIÓN DEL CLIENTE</v>
          </cell>
          <cell r="D42" t="str">
            <v>PRO104-261-8</v>
          </cell>
          <cell r="E42" t="str">
            <v>SUB GERENCIA COMERCIAL</v>
          </cell>
        </row>
        <row r="43">
          <cell r="C43" t="str">
            <v>GESTIÓN DE TALENTO HUMANO</v>
          </cell>
          <cell r="D43" t="str">
            <v>PRO320-157-7</v>
          </cell>
          <cell r="E43" t="str">
            <v>SECRETARIA GENERAL</v>
          </cell>
        </row>
        <row r="44">
          <cell r="C44" t="str">
            <v>PROCEDIMIENTO ADMINISTRACIÓN DE PLANTA DE PERSONAL Y HOJAS DE VIDA</v>
          </cell>
          <cell r="D44" t="str">
            <v>PRO320-217-7</v>
          </cell>
          <cell r="E44" t="str">
            <v>SECRETARIA GENERAL</v>
          </cell>
        </row>
        <row r="45">
          <cell r="C45" t="str">
            <v>PROCEDIMIENTO CONVOCATORIA, SELECCIÓN Y VINCULACIÓN DE PERSONAL</v>
          </cell>
          <cell r="D45" t="str">
            <v>PRO320-218-7</v>
          </cell>
          <cell r="E45" t="str">
            <v>SECRETARIA GENERAL</v>
          </cell>
        </row>
        <row r="46">
          <cell r="C46" t="str">
            <v>PROCEDIMIENTO INDUCCIÓN Y REINDUCCIÓN</v>
          </cell>
          <cell r="D46" t="str">
            <v>PRO320-219-7</v>
          </cell>
          <cell r="E46" t="str">
            <v>SECRETARIA GENERAL</v>
          </cell>
        </row>
        <row r="47">
          <cell r="C47" t="str">
            <v>PROCEDIMIENTO GESTIÓN DE SITUACIONES ADMINISTRATIVAS</v>
          </cell>
          <cell r="D47" t="str">
            <v>PRO320-220-7</v>
          </cell>
          <cell r="E47" t="str">
            <v>SECRETARIA GENERAL</v>
          </cell>
        </row>
        <row r="48">
          <cell r="C48" t="str">
            <v>PROCEDIMIENTO LIQUIDACIÓN DE NOMINA</v>
          </cell>
          <cell r="D48" t="str">
            <v>PRO320-221-7</v>
          </cell>
          <cell r="E48" t="str">
            <v>SECRETARIA GENERAL</v>
          </cell>
        </row>
        <row r="49">
          <cell r="C49" t="str">
            <v>PROCEDIMIENTO CAPACITACIÓN Y FORMACIÓN</v>
          </cell>
          <cell r="D49" t="str">
            <v>PRO320-223-8</v>
          </cell>
          <cell r="E49" t="str">
            <v>SECRETARIA GENERAL</v>
          </cell>
        </row>
        <row r="50">
          <cell r="C50" t="str">
            <v>PROCEDIMIENTO GESTIÓN DE CALIDAD DE VIDA LABORAL</v>
          </cell>
          <cell r="D50" t="str">
            <v>PRO320-224-8</v>
          </cell>
          <cell r="E50" t="str">
            <v>SECRETARIA GENERAL</v>
          </cell>
        </row>
        <row r="51">
          <cell r="C51" t="str">
            <v>PROCEDIMIENTO DESVINCULACIÓN DE PERSONAL</v>
          </cell>
          <cell r="D51" t="str">
            <v>PRO320-225-8</v>
          </cell>
          <cell r="E51" t="str">
            <v>SECRETARIA GENERAL</v>
          </cell>
        </row>
        <row r="52">
          <cell r="C52" t="str">
            <v>GESTIÓN FINANCIERA Y CONTABLE</v>
          </cell>
          <cell r="D52" t="str">
            <v>PRO310-160-6</v>
          </cell>
          <cell r="E52" t="str">
            <v>SECRETARIA GENERAL</v>
          </cell>
        </row>
        <row r="53">
          <cell r="C53" t="str">
            <v>PROCEDIMIENTO EJECUCIÓN Y CONTROL PRESUPUESTAL</v>
          </cell>
          <cell r="D53" t="str">
            <v>PRO-310-245-8</v>
          </cell>
          <cell r="E53" t="str">
            <v>SECRETARIA GENERAL</v>
          </cell>
        </row>
        <row r="54">
          <cell r="C54" t="str">
            <v>PROCEDIMIENTO GESTIÓN DE EGRESOS</v>
          </cell>
          <cell r="D54" t="str">
            <v>PRO-310-246-8</v>
          </cell>
          <cell r="E54" t="str">
            <v>SECRETARIA GENERAL</v>
          </cell>
        </row>
        <row r="55">
          <cell r="C55" t="str">
            <v xml:space="preserve">PROCEDIMIENTO GESTIÓN DE INGRESOS  </v>
          </cell>
          <cell r="D55" t="str">
            <v>PRO-310-247-7</v>
          </cell>
          <cell r="E55" t="str">
            <v>SECRETARIA GENERAL</v>
          </cell>
        </row>
        <row r="56">
          <cell r="C56" t="str">
            <v>PROCEDIMIENTO PREPARACIÓN DE DECLARACIONES TRIBUTARIAS</v>
          </cell>
          <cell r="D56" t="str">
            <v>PRO-310-248-8</v>
          </cell>
          <cell r="E56" t="str">
            <v>SECRETARIA GENERAL</v>
          </cell>
        </row>
        <row r="57">
          <cell r="C57" t="str">
            <v>PROCEDIMIENTO GESTIÓN DE LA SOSTENIBILIDAD DE LA INFORMACIÓN FINANCIERA Y ESTADOS FINANCIEROS</v>
          </cell>
          <cell r="D57" t="str">
            <v>PRO-310-249-8</v>
          </cell>
          <cell r="E57" t="str">
            <v>SECRETARIA GENERAL</v>
          </cell>
        </row>
        <row r="58">
          <cell r="C58" t="str">
            <v>PROCEDIMIENTO PREPARACIÓN DE INFORMACIÓN EXÓGENA</v>
          </cell>
          <cell r="D58" t="str">
            <v>PRO-310-250-7</v>
          </cell>
          <cell r="E58" t="str">
            <v>SECRETARIA GENERAL</v>
          </cell>
        </row>
        <row r="59">
          <cell r="C59" t="str">
            <v>PROCEDIMIENTO ELABORACIÓN DE ORDEN DE PAGO</v>
          </cell>
          <cell r="D59" t="str">
            <v>PRO-310-251-8</v>
          </cell>
          <cell r="E59" t="str">
            <v>SECRETARIA GENERAL</v>
          </cell>
        </row>
        <row r="60">
          <cell r="C60" t="str">
            <v>PROCEDIMIENTO CONCILIACIÓN BANCARIA</v>
          </cell>
          <cell r="D60" t="str">
            <v>PRO-310-252-8</v>
          </cell>
          <cell r="E60" t="str">
            <v>SECRETARIA GENERAL</v>
          </cell>
        </row>
        <row r="61">
          <cell r="C61" t="str">
            <v>PROCEDIMIENTO ADMINSTRACION CAJA MENOR</v>
          </cell>
          <cell r="D61" t="str">
            <v>PRO-330-232-8</v>
          </cell>
          <cell r="E61" t="str">
            <v>SECRETARIA GENERAL</v>
          </cell>
        </row>
        <row r="62">
          <cell r="C62" t="str">
            <v>PROCEDIMIENTO LIQUIDACION, DECLARACION Y PAGO DEL IMPUESTO DE LOTERIAS FORANEAS</v>
          </cell>
          <cell r="D62" t="str">
            <v>PRO-310-339-1</v>
          </cell>
          <cell r="E62" t="str">
            <v>SECRETARIA GENERAL</v>
          </cell>
        </row>
        <row r="63">
          <cell r="C63" t="str">
            <v>GESTIÓN DE BIENES Y SERVICIOS</v>
          </cell>
          <cell r="D63" t="str">
            <v>PRO330-159-7</v>
          </cell>
          <cell r="E63" t="str">
            <v>SECRETARIA GENERAL</v>
          </cell>
        </row>
        <row r="64">
          <cell r="C64" t="str">
            <v>PROCEDIMIENTO ELABORACIÓN PLAN ANUAL DE ADQUISIONES</v>
          </cell>
          <cell r="D64" t="str">
            <v>PRO330-236-9</v>
          </cell>
          <cell r="E64" t="str">
            <v>SECRETARIA GENERAL</v>
          </cell>
        </row>
        <row r="65">
          <cell r="C65" t="str">
            <v>PROCEDIMIENTO CONTRATACIÓN POR INVITACIÓN ABIERTA</v>
          </cell>
          <cell r="D65" t="str">
            <v>PRO103-233-8</v>
          </cell>
          <cell r="E65" t="str">
            <v>SECRETARIA GENERAL</v>
          </cell>
        </row>
        <row r="66">
          <cell r="C66" t="str">
            <v>PROCEDIMIENTO CONTRATACIÓN POR INVITACIÓN-DIRECTA</v>
          </cell>
          <cell r="D66" t="str">
            <v>PRO103-383-1</v>
          </cell>
          <cell r="E66" t="str">
            <v>SECRETARIA GENERAL</v>
          </cell>
        </row>
        <row r="67">
          <cell r="C67" t="str">
            <v>PROCEDIMIENTO CONTRATACIÓN POR INVITACIÓN PRIVADA</v>
          </cell>
          <cell r="D67" t="str">
            <v>PRO103-384-1</v>
          </cell>
          <cell r="E67" t="str">
            <v>SECRETARIA GENERAL</v>
          </cell>
        </row>
        <row r="68">
          <cell r="C68" t="str">
            <v>PROCEDIMIENTO SEGUIMIENTO CONTRACTUAL</v>
          </cell>
          <cell r="D68" t="str">
            <v>PRO103-235-8</v>
          </cell>
          <cell r="E68" t="str">
            <v>SECRETARIA GENERAL</v>
          </cell>
        </row>
        <row r="69">
          <cell r="C69" t="str">
            <v>PROCEDIMIENTO ADMINISTRACIÓN DE BIENES Y/O ELEMENTOS DEVOLUTIVOS DE CONSUMO</v>
          </cell>
          <cell r="D69" t="str">
            <v>PRO-330-238-8</v>
          </cell>
          <cell r="E69" t="str">
            <v>SECRETARIA GENERAL</v>
          </cell>
        </row>
        <row r="70">
          <cell r="C70" t="str">
            <v>PROCEDIMIENTO BAJA DE BIENES</v>
          </cell>
          <cell r="D70" t="str">
            <v>PRO-330-239-8</v>
          </cell>
          <cell r="E70" t="str">
            <v>SECRETARIA GENERAL</v>
          </cell>
        </row>
        <row r="71">
          <cell r="C71" t="str">
            <v>PROCEDIMIENTO INVENTARIO</v>
          </cell>
          <cell r="D71" t="str">
            <v>PRO-330-240-8</v>
          </cell>
          <cell r="E71" t="str">
            <v>SECRETARIA GENERAL</v>
          </cell>
        </row>
        <row r="72">
          <cell r="C72" t="str">
            <v>GESTIÓN DOCUMENTAL</v>
          </cell>
          <cell r="D72" t="str">
            <v>PRO330-337-1</v>
          </cell>
          <cell r="E72" t="str">
            <v>SECRETARIA GENERAL</v>
          </cell>
        </row>
        <row r="73">
          <cell r="C73" t="str">
            <v>PROCEDIMIENTO ADMINISTRACIÓN DE COMUNICACIONES RECIBIDAS Y OFICIALES</v>
          </cell>
          <cell r="D73" t="str">
            <v>PRO-440-210-8</v>
          </cell>
          <cell r="E73" t="str">
            <v>SECRETARIA GENERAL</v>
          </cell>
        </row>
        <row r="74">
          <cell r="C74" t="str">
            <v>PROCEDIMIENTO CONTROL DE DOCUMENTOS</v>
          </cell>
          <cell r="D74" t="str">
            <v>PRO-332-212-7</v>
          </cell>
          <cell r="E74" t="str">
            <v>SECRETARIA GENERAL</v>
          </cell>
        </row>
        <row r="75">
          <cell r="C75" t="str">
            <v>PROCEDIMIENTO GESTIÓN DE ARCHIVO</v>
          </cell>
          <cell r="D75" t="str">
            <v>PRO-330-213-8</v>
          </cell>
          <cell r="E75" t="str">
            <v>SECRETARIA GENERAL</v>
          </cell>
        </row>
        <row r="76">
          <cell r="C76" t="str">
            <v>GESTIÓN DE LAS TECNOLOGÍAS Y LA INFORMACIÓN</v>
          </cell>
          <cell r="D76" t="str">
            <v>PRO202-166-3</v>
          </cell>
          <cell r="E76" t="str">
            <v>SECRETARIA GENERAL</v>
          </cell>
        </row>
        <row r="77">
          <cell r="C77" t="str">
            <v>PROCEDIMIENTO ADMINISTRACIÓN DEL SISTEMA</v>
          </cell>
          <cell r="D77" t="str">
            <v>PRO340-241-8</v>
          </cell>
          <cell r="E77" t="str">
            <v>SECRETARIA GENERAL</v>
          </cell>
        </row>
        <row r="78">
          <cell r="C78" t="str">
            <v>PROCEDIMIENTO SOPORTE TÉCNICO DE HARDWARE Y SOFTWARE</v>
          </cell>
          <cell r="D78" t="str">
            <v>PRO340-242-8</v>
          </cell>
          <cell r="E78" t="str">
            <v>SECRETARIA GENERAL</v>
          </cell>
        </row>
        <row r="79">
          <cell r="C79" t="str">
            <v>PROCEDIMIENTO COORDINACIÓN DE PROYECTOS DE DESARROLLO</v>
          </cell>
          <cell r="D79" t="str">
            <v>PRO340-243-8</v>
          </cell>
          <cell r="E79" t="str">
            <v>SECRETARIA GENERAL</v>
          </cell>
        </row>
        <row r="80">
          <cell r="C80" t="str">
            <v>PROCEDIMIENTO GESTIÓN DE BACK UP</v>
          </cell>
          <cell r="D80" t="str">
            <v>PRO202-211-8</v>
          </cell>
          <cell r="E80" t="str">
            <v>SECRETARIA GENERAL</v>
          </cell>
        </row>
        <row r="81">
          <cell r="C81" t="str">
            <v>GESTIÓN JURÍDICA</v>
          </cell>
          <cell r="D81" t="str">
            <v>PRO 103-158-7</v>
          </cell>
          <cell r="E81" t="str">
            <v>SECRETARIA GENERAL</v>
          </cell>
        </row>
        <row r="82">
          <cell r="C82" t="str">
            <v>PROCEDIMIENTO EMISIÓN DE CONCEPTOS JURÍDICOS</v>
          </cell>
          <cell r="D82" t="str">
            <v>PRO103-226-8</v>
          </cell>
          <cell r="E82" t="str">
            <v>SECRETARIA GENERAL</v>
          </cell>
        </row>
        <row r="83">
          <cell r="C83" t="str">
            <v>PROCEDIMIENTO EXPEDICIÓN DE RESOLUCIONES</v>
          </cell>
          <cell r="D83" t="str">
            <v>PRO103-227-8</v>
          </cell>
          <cell r="E83" t="str">
            <v>SECRETARIA GENERAL</v>
          </cell>
        </row>
        <row r="84">
          <cell r="C84" t="str">
            <v>PROCEDIMIENTO GESTIÓN JUDICIAL</v>
          </cell>
          <cell r="D84" t="str">
            <v>PRO103-231-8</v>
          </cell>
          <cell r="E84" t="str">
            <v>SECRETARIA GENERAL</v>
          </cell>
        </row>
        <row r="85">
          <cell r="C85" t="str">
            <v>DECLARACIÓN DE INCUMPLIMIENTO TOTAL O PARCIAL PÓLIZA DE CUMPLIMIENTO ANTE ENTIDADES PUBLICAS CON RÉGIMEN PRIVADO DE CONTRATACIÓN  Y CDT</v>
          </cell>
          <cell r="D85" t="str">
            <v>PRO103-385-1</v>
          </cell>
          <cell r="E85" t="str">
            <v>SECRETARIA GENERAL</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dimension ref="A1:BL182"/>
  <sheetViews>
    <sheetView zoomScale="73" zoomScaleNormal="73" workbookViewId="0">
      <pane xSplit="13" ySplit="4" topLeftCell="AQ175" activePane="bottomRight" state="frozen"/>
      <selection pane="bottomRight" activeCell="AQ175" sqref="AQ175:AY179"/>
      <selection pane="bottomLeft" activeCell="A5" sqref="A5"/>
      <selection pane="topRight" activeCell="N1" sqref="N1"/>
    </sheetView>
  </sheetViews>
  <sheetFormatPr defaultColWidth="11.42578125" defaultRowHeight="35.1" customHeight="1" outlineLevelCol="2"/>
  <cols>
    <col min="1" max="8" width="11.42578125" style="43"/>
    <col min="9" max="9" width="10.28515625" style="43" customWidth="1"/>
    <col min="10" max="25" width="11.42578125" style="43"/>
    <col min="26" max="26" width="17.7109375" style="43" customWidth="1"/>
    <col min="27" max="31" width="11.42578125" style="43"/>
    <col min="32" max="33" width="12.85546875" style="43" customWidth="1"/>
    <col min="34" max="34" width="11.42578125" style="43" customWidth="1" outlineLevel="1"/>
    <col min="35" max="35" width="22" style="43" customWidth="1" outlineLevel="1"/>
    <col min="36" max="39" width="11.42578125" style="43" customWidth="1" outlineLevel="1"/>
    <col min="40" max="40" width="18.85546875" style="43" customWidth="1" outlineLevel="1"/>
    <col min="41" max="51" width="11.42578125" style="43" customWidth="1" outlineLevel="1"/>
    <col min="52" max="60" width="11.42578125" style="43" hidden="1" customWidth="1" outlineLevel="2"/>
    <col min="61" max="61" width="13.85546875" style="43" hidden="1" customWidth="1" outlineLevel="2"/>
    <col min="62" max="62" width="11.42578125" style="43" outlineLevel="1" collapsed="1"/>
    <col min="63" max="16384" width="11.42578125" style="43"/>
  </cols>
  <sheetData>
    <row r="1" spans="1:64" ht="35.1" customHeight="1">
      <c r="A1" s="396" t="s">
        <v>0</v>
      </c>
      <c r="B1" s="396"/>
      <c r="C1" s="396"/>
      <c r="D1" s="396"/>
      <c r="E1" s="396"/>
      <c r="F1" s="396"/>
      <c r="G1" s="396"/>
      <c r="H1" s="396"/>
      <c r="I1" s="396"/>
      <c r="J1" s="386" t="s">
        <v>1</v>
      </c>
      <c r="K1" s="386"/>
      <c r="L1" s="386"/>
      <c r="M1" s="386"/>
      <c r="N1" s="386"/>
      <c r="O1" s="386"/>
      <c r="P1" s="386"/>
      <c r="Q1" s="386"/>
      <c r="R1" s="386"/>
      <c r="S1" s="386"/>
      <c r="T1" s="386"/>
      <c r="U1" s="386"/>
      <c r="V1" s="386"/>
      <c r="W1" s="386"/>
      <c r="X1" s="41"/>
      <c r="Y1" s="393" t="s">
        <v>2</v>
      </c>
      <c r="Z1" s="393"/>
      <c r="AA1" s="393"/>
      <c r="AB1" s="393"/>
      <c r="AC1" s="393"/>
      <c r="AD1" s="393"/>
      <c r="AE1" s="393"/>
      <c r="AF1" s="393"/>
      <c r="AG1" s="393"/>
      <c r="AH1" s="387" t="s">
        <v>3</v>
      </c>
      <c r="AI1" s="387"/>
      <c r="AJ1" s="387"/>
      <c r="AK1" s="387"/>
      <c r="AL1" s="387"/>
      <c r="AM1" s="387"/>
      <c r="AN1" s="387"/>
      <c r="AO1" s="387"/>
      <c r="AP1" s="387"/>
      <c r="AQ1" s="388" t="s">
        <v>4</v>
      </c>
      <c r="AR1" s="388"/>
      <c r="AS1" s="388"/>
      <c r="AT1" s="388"/>
      <c r="AU1" s="388"/>
      <c r="AV1" s="388"/>
      <c r="AW1" s="388"/>
      <c r="AX1" s="388"/>
      <c r="AY1" s="388"/>
      <c r="AZ1" s="389" t="s">
        <v>5</v>
      </c>
      <c r="BA1" s="389"/>
      <c r="BB1" s="389"/>
      <c r="BC1" s="389"/>
      <c r="BD1" s="389"/>
      <c r="BE1" s="389"/>
      <c r="BF1" s="389"/>
      <c r="BG1" s="389"/>
      <c r="BH1" s="389"/>
      <c r="BI1" s="42" t="s">
        <v>6</v>
      </c>
      <c r="BJ1" s="42"/>
      <c r="BK1" s="42"/>
      <c r="BL1" s="42"/>
    </row>
    <row r="2" spans="1:64" ht="35.1" customHeight="1">
      <c r="A2" s="381" t="s">
        <v>7</v>
      </c>
      <c r="B2" s="381" t="s">
        <v>8</v>
      </c>
      <c r="C2" s="381" t="s">
        <v>9</v>
      </c>
      <c r="D2" s="381" t="s">
        <v>10</v>
      </c>
      <c r="E2" s="381" t="s">
        <v>11</v>
      </c>
      <c r="F2" s="381" t="s">
        <v>12</v>
      </c>
      <c r="G2" s="381" t="s">
        <v>13</v>
      </c>
      <c r="H2" s="381" t="s">
        <v>14</v>
      </c>
      <c r="I2" s="381" t="s">
        <v>15</v>
      </c>
      <c r="J2" s="385" t="s">
        <v>16</v>
      </c>
      <c r="K2" s="386" t="s">
        <v>17</v>
      </c>
      <c r="L2" s="386"/>
      <c r="M2" s="386"/>
      <c r="N2" s="385" t="s">
        <v>18</v>
      </c>
      <c r="O2" s="385" t="s">
        <v>19</v>
      </c>
      <c r="P2" s="385" t="s">
        <v>20</v>
      </c>
      <c r="Q2" s="385" t="s">
        <v>21</v>
      </c>
      <c r="R2" s="385" t="s">
        <v>22</v>
      </c>
      <c r="S2" s="385" t="s">
        <v>23</v>
      </c>
      <c r="T2" s="385" t="s">
        <v>24</v>
      </c>
      <c r="U2" s="385" t="s">
        <v>25</v>
      </c>
      <c r="V2" s="385" t="s">
        <v>26</v>
      </c>
      <c r="W2" s="385" t="s">
        <v>27</v>
      </c>
      <c r="X2" s="44"/>
      <c r="Y2" s="384" t="s">
        <v>28</v>
      </c>
      <c r="Z2" s="384" t="s">
        <v>29</v>
      </c>
      <c r="AA2" s="384" t="s">
        <v>30</v>
      </c>
      <c r="AB2" s="384" t="s">
        <v>31</v>
      </c>
      <c r="AC2" s="384" t="s">
        <v>32</v>
      </c>
      <c r="AD2" s="384" t="s">
        <v>33</v>
      </c>
      <c r="AE2" s="384" t="s">
        <v>34</v>
      </c>
      <c r="AF2" s="384" t="s">
        <v>35</v>
      </c>
      <c r="AG2" s="45"/>
      <c r="AH2" s="391" t="s">
        <v>36</v>
      </c>
      <c r="AI2" s="391" t="s">
        <v>37</v>
      </c>
      <c r="AJ2" s="391" t="s">
        <v>38</v>
      </c>
      <c r="AK2" s="391" t="s">
        <v>39</v>
      </c>
      <c r="AL2" s="391" t="s">
        <v>40</v>
      </c>
      <c r="AM2" s="391" t="s">
        <v>41</v>
      </c>
      <c r="AN2" s="391" t="s">
        <v>42</v>
      </c>
      <c r="AO2" s="391" t="s">
        <v>43</v>
      </c>
      <c r="AP2" s="46"/>
      <c r="AQ2" s="390" t="s">
        <v>44</v>
      </c>
      <c r="AR2" s="390" t="s">
        <v>45</v>
      </c>
      <c r="AS2" s="390" t="s">
        <v>46</v>
      </c>
      <c r="AT2" s="390" t="s">
        <v>47</v>
      </c>
      <c r="AU2" s="390" t="s">
        <v>48</v>
      </c>
      <c r="AV2" s="390" t="s">
        <v>49</v>
      </c>
      <c r="AW2" s="390" t="s">
        <v>50</v>
      </c>
      <c r="AX2" s="390" t="s">
        <v>51</v>
      </c>
      <c r="AY2" s="47"/>
      <c r="AZ2" s="381" t="s">
        <v>44</v>
      </c>
      <c r="BA2" s="381" t="s">
        <v>45</v>
      </c>
      <c r="BB2" s="381" t="s">
        <v>46</v>
      </c>
      <c r="BC2" s="381" t="s">
        <v>47</v>
      </c>
      <c r="BD2" s="381" t="s">
        <v>52</v>
      </c>
      <c r="BE2" s="381" t="s">
        <v>49</v>
      </c>
      <c r="BF2" s="381" t="s">
        <v>50</v>
      </c>
      <c r="BG2" s="381" t="s">
        <v>51</v>
      </c>
      <c r="BH2" s="381" t="s">
        <v>53</v>
      </c>
      <c r="BI2" s="383" t="s">
        <v>54</v>
      </c>
      <c r="BJ2" s="383" t="s">
        <v>55</v>
      </c>
      <c r="BK2" s="383" t="s">
        <v>56</v>
      </c>
      <c r="BL2" s="382" t="s">
        <v>57</v>
      </c>
    </row>
    <row r="3" spans="1:64" ht="35.1" customHeight="1">
      <c r="A3" s="381"/>
      <c r="B3" s="381"/>
      <c r="C3" s="381"/>
      <c r="D3" s="381"/>
      <c r="E3" s="381"/>
      <c r="F3" s="381"/>
      <c r="G3" s="381"/>
      <c r="H3" s="381"/>
      <c r="I3" s="381"/>
      <c r="J3" s="385"/>
      <c r="K3" s="44" t="s">
        <v>58</v>
      </c>
      <c r="L3" s="44" t="s">
        <v>59</v>
      </c>
      <c r="M3" s="44" t="s">
        <v>60</v>
      </c>
      <c r="N3" s="385"/>
      <c r="O3" s="385"/>
      <c r="P3" s="385"/>
      <c r="Q3" s="385"/>
      <c r="R3" s="385"/>
      <c r="S3" s="385"/>
      <c r="T3" s="385"/>
      <c r="U3" s="385"/>
      <c r="V3" s="385"/>
      <c r="W3" s="385"/>
      <c r="X3" s="44" t="s">
        <v>61</v>
      </c>
      <c r="Y3" s="384"/>
      <c r="Z3" s="384"/>
      <c r="AA3" s="384"/>
      <c r="AB3" s="384"/>
      <c r="AC3" s="384"/>
      <c r="AD3" s="384"/>
      <c r="AE3" s="384"/>
      <c r="AF3" s="384"/>
      <c r="AG3" s="45" t="s">
        <v>53</v>
      </c>
      <c r="AH3" s="391"/>
      <c r="AI3" s="391"/>
      <c r="AJ3" s="391"/>
      <c r="AK3" s="391"/>
      <c r="AL3" s="391"/>
      <c r="AM3" s="391"/>
      <c r="AN3" s="391"/>
      <c r="AO3" s="391"/>
      <c r="AP3" s="46" t="s">
        <v>53</v>
      </c>
      <c r="AQ3" s="390"/>
      <c r="AR3" s="390"/>
      <c r="AS3" s="390"/>
      <c r="AT3" s="390"/>
      <c r="AU3" s="390"/>
      <c r="AV3" s="390"/>
      <c r="AW3" s="390"/>
      <c r="AX3" s="390"/>
      <c r="AY3" s="47" t="s">
        <v>53</v>
      </c>
      <c r="AZ3" s="381"/>
      <c r="BA3" s="381"/>
      <c r="BB3" s="381"/>
      <c r="BC3" s="381"/>
      <c r="BD3" s="381"/>
      <c r="BE3" s="381"/>
      <c r="BF3" s="381"/>
      <c r="BG3" s="381"/>
      <c r="BH3" s="381"/>
      <c r="BI3" s="383"/>
      <c r="BJ3" s="383"/>
      <c r="BK3" s="383"/>
      <c r="BL3" s="382"/>
    </row>
    <row r="4" spans="1:64" ht="35.1" customHeight="1">
      <c r="A4" s="48" t="s">
        <v>62</v>
      </c>
      <c r="B4" s="48" t="s">
        <v>63</v>
      </c>
      <c r="C4" s="48" t="s">
        <v>64</v>
      </c>
      <c r="D4" s="48" t="s">
        <v>65</v>
      </c>
      <c r="E4" s="48" t="s">
        <v>66</v>
      </c>
      <c r="F4" s="48" t="s">
        <v>63</v>
      </c>
      <c r="G4" s="48" t="s">
        <v>67</v>
      </c>
      <c r="H4" s="48" t="s">
        <v>64</v>
      </c>
      <c r="I4" s="48" t="s">
        <v>68</v>
      </c>
      <c r="J4" s="49" t="s">
        <v>69</v>
      </c>
      <c r="K4" s="49" t="s">
        <v>70</v>
      </c>
      <c r="L4" s="49"/>
      <c r="M4" s="49" t="s">
        <v>71</v>
      </c>
      <c r="N4" s="49" t="s">
        <v>64</v>
      </c>
      <c r="O4" s="49" t="s">
        <v>72</v>
      </c>
      <c r="P4" s="49" t="s">
        <v>64</v>
      </c>
      <c r="Q4" s="49" t="s">
        <v>72</v>
      </c>
      <c r="R4" s="49" t="s">
        <v>73</v>
      </c>
      <c r="S4" s="49" t="s">
        <v>74</v>
      </c>
      <c r="T4" s="49" t="s">
        <v>64</v>
      </c>
      <c r="U4" s="49" t="s">
        <v>75</v>
      </c>
      <c r="V4" s="49" t="s">
        <v>63</v>
      </c>
      <c r="W4" s="49" t="s">
        <v>63</v>
      </c>
      <c r="X4" s="49" t="s">
        <v>63</v>
      </c>
      <c r="Y4" s="50" t="s">
        <v>63</v>
      </c>
      <c r="Z4" s="50" t="s">
        <v>76</v>
      </c>
      <c r="AA4" s="50" t="s">
        <v>77</v>
      </c>
      <c r="AB4" s="50" t="s">
        <v>78</v>
      </c>
      <c r="AC4" s="50" t="s">
        <v>78</v>
      </c>
      <c r="AD4" s="50" t="s">
        <v>72</v>
      </c>
      <c r="AE4" s="50" t="s">
        <v>79</v>
      </c>
      <c r="AF4" s="50" t="s">
        <v>64</v>
      </c>
      <c r="AG4" s="50"/>
      <c r="AH4" s="51" t="s">
        <v>63</v>
      </c>
      <c r="AI4" s="51" t="s">
        <v>76</v>
      </c>
      <c r="AJ4" s="51" t="s">
        <v>77</v>
      </c>
      <c r="AK4" s="51" t="s">
        <v>78</v>
      </c>
      <c r="AL4" s="51" t="s">
        <v>78</v>
      </c>
      <c r="AM4" s="51" t="s">
        <v>72</v>
      </c>
      <c r="AN4" s="51" t="s">
        <v>79</v>
      </c>
      <c r="AO4" s="51" t="s">
        <v>64</v>
      </c>
      <c r="AP4" s="51"/>
      <c r="AQ4" s="52" t="s">
        <v>63</v>
      </c>
      <c r="AR4" s="52" t="s">
        <v>76</v>
      </c>
      <c r="AS4" s="52" t="s">
        <v>77</v>
      </c>
      <c r="AT4" s="52" t="s">
        <v>78</v>
      </c>
      <c r="AU4" s="52" t="s">
        <v>78</v>
      </c>
      <c r="AV4" s="52" t="s">
        <v>72</v>
      </c>
      <c r="AW4" s="52" t="s">
        <v>79</v>
      </c>
      <c r="AX4" s="52" t="s">
        <v>64</v>
      </c>
      <c r="AY4" s="52"/>
      <c r="AZ4" s="48" t="s">
        <v>63</v>
      </c>
      <c r="BA4" s="48" t="s">
        <v>76</v>
      </c>
      <c r="BB4" s="48" t="s">
        <v>77</v>
      </c>
      <c r="BC4" s="48" t="s">
        <v>78</v>
      </c>
      <c r="BD4" s="48" t="s">
        <v>78</v>
      </c>
      <c r="BE4" s="48" t="s">
        <v>72</v>
      </c>
      <c r="BF4" s="48" t="s">
        <v>79</v>
      </c>
      <c r="BG4" s="48" t="s">
        <v>64</v>
      </c>
      <c r="BH4" s="48" t="s">
        <v>80</v>
      </c>
      <c r="BI4" s="53" t="s">
        <v>64</v>
      </c>
      <c r="BJ4" s="53" t="s">
        <v>64</v>
      </c>
      <c r="BK4" s="53" t="s">
        <v>64</v>
      </c>
      <c r="BL4" s="382"/>
    </row>
    <row r="5" spans="1:64" ht="35.1" customHeight="1">
      <c r="A5" s="3"/>
      <c r="B5" s="4"/>
      <c r="C5" s="5" t="s">
        <v>81</v>
      </c>
      <c r="D5" s="3"/>
      <c r="E5" s="392" t="s">
        <v>82</v>
      </c>
      <c r="F5" s="3"/>
      <c r="G5" s="3">
        <v>1</v>
      </c>
      <c r="H5" s="6" t="s">
        <v>83</v>
      </c>
      <c r="I5" s="7" t="s">
        <v>84</v>
      </c>
      <c r="J5" s="8" t="s">
        <v>85</v>
      </c>
      <c r="K5" s="8" t="s">
        <v>86</v>
      </c>
      <c r="L5" s="9" t="s">
        <v>87</v>
      </c>
      <c r="M5" s="10">
        <v>1</v>
      </c>
      <c r="N5" s="5" t="s">
        <v>88</v>
      </c>
      <c r="O5" s="5" t="str">
        <f>IF(H5="","",VLOOKUP(H5,'[1]Procedimientos Publicar'!$C$6:$E$85,3,FALSE))</f>
        <v>SECRETARIA GENERAL</v>
      </c>
      <c r="P5" s="5" t="s">
        <v>89</v>
      </c>
      <c r="Q5" s="5"/>
      <c r="R5" s="3"/>
      <c r="S5" s="5"/>
      <c r="T5" s="11">
        <v>1</v>
      </c>
      <c r="U5" s="12"/>
      <c r="V5" s="13">
        <v>43480</v>
      </c>
      <c r="W5" s="14">
        <v>43951</v>
      </c>
      <c r="X5" s="40">
        <v>44255</v>
      </c>
      <c r="Y5" s="4">
        <v>44286</v>
      </c>
      <c r="Z5" s="19" t="s">
        <v>90</v>
      </c>
      <c r="AA5" s="5">
        <v>1</v>
      </c>
      <c r="AB5" s="172">
        <f t="shared" ref="AB5:AB17" si="0">(IF(AA5="","",IF(OR($M5=0,$M5="",$Y5=""),"",AA5/$M5)))</f>
        <v>1</v>
      </c>
      <c r="AC5" s="11">
        <f>(IF(OR($T5="",AB5=""),"",IF(OR($T5=0,AB5=0),0,IF((AB5*100%)/$T5&gt;100%,100%,(AB5*100%)/$T5))))</f>
        <v>1</v>
      </c>
      <c r="AD5" s="173" t="str">
        <f>IF(AA5="","",IF(AC5&lt;100%, IF(AC5&lt;25%, "ALERTA","EN TERMINO"), IF(AC5=100%, "OK", "EN TERMINO")))</f>
        <v>OK</v>
      </c>
      <c r="AE5" s="215" t="s">
        <v>91</v>
      </c>
      <c r="AF5" s="175"/>
      <c r="AG5" s="1" t="str">
        <f t="shared" ref="AG5:AG14" si="1">IF(AC5=100%,IF(AC5&gt;25%,"CUMPLIDA","PENDIENTE"),IF(AC5&lt;25%,"INCUMPLIDA","PENDIENTE"))</f>
        <v>CUMPLIDA</v>
      </c>
      <c r="AH5" s="54"/>
      <c r="AI5" s="55"/>
      <c r="AJ5" s="55"/>
      <c r="AK5" s="56" t="str">
        <f>IF(AJ5="","",IF(OR($M5=0,$M5="",AH5=""),"",AJ5/$M5))</f>
        <v/>
      </c>
      <c r="AL5" s="57" t="str">
        <f>(IF(OR($T5="",AK5=""),"",IF(OR($T5=0,AK5=0),0,IF((AK5*100%)/$T5&gt;100%,100%,(AK5*100%)/$T5))))</f>
        <v/>
      </c>
      <c r="AM5" s="58" t="str">
        <f>IF(AJ5="","",IF(AL5&lt;100%, IF(AL5&lt;50%, "ALERTA","EN TERMINO"), IF(AL5=100%, "OK", "EN TERMINO")))</f>
        <v/>
      </c>
      <c r="AN5" s="55"/>
      <c r="AO5" s="55"/>
      <c r="AP5" s="1"/>
      <c r="AQ5" s="59"/>
      <c r="AR5" s="59"/>
      <c r="AS5" s="55"/>
      <c r="AT5" s="60" t="str">
        <f>(IF(AS5="","",IF(OR($M5=0,$M5="",AQ5=""),"",AS5/$M5)))</f>
        <v/>
      </c>
      <c r="AU5" s="61" t="str">
        <f>(IF(OR($T5="",AT5=""),"",IF(OR($T5=0,AT5=0),0,IF((AT5*100%)/$T5&gt;100%,100%,(AT5*100%)/$T5))))</f>
        <v/>
      </c>
      <c r="AV5" s="58" t="str">
        <f>IF(AS5="","",IF(AU5&lt;100%, IF(AU5&lt;75%, "ALERTA","EN TERMINO"), IF(AU5=100%, "OK", "EN TERMINO")))</f>
        <v/>
      </c>
      <c r="AW5" s="55"/>
      <c r="AX5" s="55"/>
      <c r="AY5" s="1"/>
      <c r="AZ5" s="59"/>
      <c r="BA5" s="55"/>
      <c r="BB5" s="55"/>
      <c r="BC5" s="56" t="str">
        <f>(IF(BB5="","",IF(OR($M5=0,$M5="",AZ5=""),"",BB5/$M5)))</f>
        <v/>
      </c>
      <c r="BD5" s="62" t="str">
        <f>(IF(OR($T5="",BC5=""),"",IF(OR($T5=0,BC5=0),0,IF((BC5*100%)/$T5&gt;100%,100%,(BC5*100%)/$T5))))</f>
        <v/>
      </c>
      <c r="BE5" s="58" t="str">
        <f>IF(BB5="","",IF(BD5&lt;100%, IF(BD5&lt;100%, "ALERTA","EN TERMINO"), IF(BD5=100%, "OK", "EN TERMINO")))</f>
        <v/>
      </c>
      <c r="BF5" s="55"/>
      <c r="BG5" s="55"/>
      <c r="BH5" s="1" t="str">
        <f>IF(BE5=100%,"CUMPLIDA","INCUMPLIDA")</f>
        <v>INCUMPLIDA</v>
      </c>
      <c r="BJ5" s="2" t="str">
        <f>IF(AG5="CUMPLIDA","CERRADO","ABIERTO")</f>
        <v>CERRADO</v>
      </c>
      <c r="BK5" s="55"/>
    </row>
    <row r="6" spans="1:64" ht="35.1" customHeight="1">
      <c r="A6" s="3"/>
      <c r="B6" s="3"/>
      <c r="C6" s="5" t="s">
        <v>81</v>
      </c>
      <c r="D6" s="3"/>
      <c r="E6" s="392"/>
      <c r="F6" s="3"/>
      <c r="G6" s="3">
        <v>2</v>
      </c>
      <c r="H6" s="6" t="s">
        <v>83</v>
      </c>
      <c r="I6" s="16" t="s">
        <v>92</v>
      </c>
      <c r="J6" s="8"/>
      <c r="K6" s="8" t="s">
        <v>93</v>
      </c>
      <c r="L6" s="9" t="s">
        <v>87</v>
      </c>
      <c r="M6" s="10">
        <v>1</v>
      </c>
      <c r="N6" s="5" t="s">
        <v>88</v>
      </c>
      <c r="O6" s="5" t="str">
        <f>IF(H6="","",VLOOKUP(H6,'[1]Procedimientos Publicar'!$C$6:$E$85,3,FALSE))</f>
        <v>SECRETARIA GENERAL</v>
      </c>
      <c r="P6" s="5" t="s">
        <v>89</v>
      </c>
      <c r="Q6" s="3"/>
      <c r="R6" s="3"/>
      <c r="S6" s="3"/>
      <c r="T6" s="11">
        <v>1</v>
      </c>
      <c r="U6" s="3"/>
      <c r="V6" s="13">
        <v>43480</v>
      </c>
      <c r="W6" s="14">
        <v>43951</v>
      </c>
      <c r="X6" s="40">
        <v>44255</v>
      </c>
      <c r="Y6" s="4">
        <v>44286</v>
      </c>
      <c r="Z6" s="19" t="s">
        <v>90</v>
      </c>
      <c r="AA6" s="3">
        <v>1</v>
      </c>
      <c r="AB6" s="172">
        <f t="shared" si="0"/>
        <v>1</v>
      </c>
      <c r="AC6" s="11">
        <f>(IF(OR($T6="",AB6=""),"",IF(OR($T6=0,AB6=0),0,IF((AB6*100%)/$T6&gt;100%,100%,(AB6*100%)/$T6))))</f>
        <v>1</v>
      </c>
      <c r="AD6" s="173" t="str">
        <f>IF(AA6="","",IF(AC6&lt;100%, IF(AC6&lt;25%, "ALERTA","EN TERMINO"), IF(AC6=100%, "OK", "EN TERMINO")))</f>
        <v>OK</v>
      </c>
      <c r="AE6" s="215" t="s">
        <v>91</v>
      </c>
      <c r="AF6" s="175"/>
      <c r="AG6" s="1" t="str">
        <f t="shared" si="1"/>
        <v>CUMPLIDA</v>
      </c>
      <c r="AH6" s="54"/>
      <c r="AK6" s="56" t="str">
        <f>IF(AJ6="","",IF(OR($M6=0,$M6="",AH6=""),"",AJ6/$M6))</f>
        <v/>
      </c>
      <c r="AL6" s="57" t="str">
        <f>(IF(OR($T6="",AK6=""),"",IF(OR($T6=0,AK6=0),0,IF((AK6*100%)/$T6&gt;100%,100%,(AK6*100%)/$T6))))</f>
        <v/>
      </c>
      <c r="AM6" s="58" t="str">
        <f>IF(AJ6="","",IF(AL6&lt;100%, IF(AL6&lt;50%, "ALERTA","EN TERMINO"), IF(AL6=100%, "OK", "EN TERMINO")))</f>
        <v/>
      </c>
      <c r="AQ6" s="59"/>
      <c r="AT6" s="60" t="str">
        <f>(IF(AS6="","",IF(OR($M6=0,$M6="",AQ6=""),"",AS6/$M6)))</f>
        <v/>
      </c>
      <c r="AU6" s="61" t="str">
        <f>(IF(OR($T6="",AT6=""),"",IF(OR($T6=0,AT6=0),0,IF((AT6*100%)/$T6&gt;100%,100%,(AT6*100%)/$T6))))</f>
        <v/>
      </c>
      <c r="AV6" s="58" t="str">
        <f>IF(AS6="","",IF(AU6&lt;100%, IF(AU6&lt;75%, "ALERTA","EN TERMINO"), IF(AU6=100%, "OK", "EN TERMINO")))</f>
        <v/>
      </c>
      <c r="AZ6" s="59"/>
      <c r="BC6" s="56" t="str">
        <f>(IF(BB6="","",IF(OR($M6=0,$M6="",AZ6=""),"",BB6/$M6)))</f>
        <v/>
      </c>
      <c r="BD6" s="62" t="str">
        <f>(IF(OR($T6="",BC6=""),"",IF(OR($T6=0,BC6=0),0,IF((BC6*100%)/$T6&gt;100%,100%,(BC6*100%)/$T6))))</f>
        <v/>
      </c>
      <c r="BE6" s="58" t="str">
        <f>IF(BB6="","",IF(BD6&lt;100%, IF(BD6&lt;100%, "ALERTA","EN TERMINO"), IF(BD6=100%, "OK", "EN TERMINO")))</f>
        <v/>
      </c>
      <c r="BH6" s="63" t="str">
        <f>IF(BD6=100%,"CUMPLIDA","INCUMPLIDA")</f>
        <v>INCUMPLIDA</v>
      </c>
      <c r="BJ6" s="2" t="str">
        <f t="shared" ref="BJ6:BJ18" si="2">IF(AG6="CUMPLIDA","CERRADO","ABIERTO")</f>
        <v>CERRADO</v>
      </c>
    </row>
    <row r="7" spans="1:64" ht="35.1" customHeight="1">
      <c r="A7" s="3"/>
      <c r="B7" s="3"/>
      <c r="C7" s="5" t="s">
        <v>81</v>
      </c>
      <c r="D7" s="3"/>
      <c r="E7" s="392"/>
      <c r="F7" s="3"/>
      <c r="G7" s="17">
        <v>3</v>
      </c>
      <c r="H7" s="6" t="s">
        <v>83</v>
      </c>
      <c r="I7" s="7" t="s">
        <v>94</v>
      </c>
      <c r="J7" s="8" t="s">
        <v>95</v>
      </c>
      <c r="K7" s="8" t="s">
        <v>96</v>
      </c>
      <c r="L7" s="8" t="s">
        <v>97</v>
      </c>
      <c r="M7" s="18">
        <v>1</v>
      </c>
      <c r="N7" s="5" t="s">
        <v>88</v>
      </c>
      <c r="O7" s="5" t="str">
        <f>IF(H7="","",VLOOKUP(H7,'[1]Procedimientos Publicar'!$C$6:$E$85,3,FALSE))</f>
        <v>SECRETARIA GENERAL</v>
      </c>
      <c r="P7" s="5" t="s">
        <v>89</v>
      </c>
      <c r="Q7" s="3"/>
      <c r="R7" s="3"/>
      <c r="S7" s="3"/>
      <c r="T7" s="11">
        <v>1</v>
      </c>
      <c r="U7" s="3"/>
      <c r="V7" s="13">
        <v>43480</v>
      </c>
      <c r="W7" s="14">
        <v>43951</v>
      </c>
      <c r="X7" s="15">
        <v>44561</v>
      </c>
      <c r="Y7" s="4">
        <v>44286</v>
      </c>
      <c r="Z7" s="19" t="s">
        <v>98</v>
      </c>
      <c r="AA7" s="3">
        <v>1</v>
      </c>
      <c r="AB7" s="172">
        <f t="shared" si="0"/>
        <v>1</v>
      </c>
      <c r="AC7" s="11">
        <f>(IF(OR($T7="",AB7=""),"",IF(OR($T7=0,AB7=0),0,IF((AB7*100%)/$T7&gt;100%,100%,(AB7*100%)/$T7))))</f>
        <v>1</v>
      </c>
      <c r="AD7" s="173" t="str">
        <f>IF(AA7="","",IF(AC7&lt;100%, IF(AC7&lt;25%, "ALERTA","EN TERMINO"), IF(AC7=100%, "OK", "EN TERMINO")))</f>
        <v>OK</v>
      </c>
      <c r="AE7" s="215" t="s">
        <v>91</v>
      </c>
      <c r="AF7" s="175"/>
      <c r="AG7" s="1" t="str">
        <f t="shared" si="1"/>
        <v>CUMPLIDA</v>
      </c>
      <c r="BJ7" s="2" t="str">
        <f t="shared" si="2"/>
        <v>CERRADO</v>
      </c>
    </row>
    <row r="8" spans="1:64" ht="35.1" customHeight="1">
      <c r="A8" s="3"/>
      <c r="B8" s="3"/>
      <c r="C8" s="5" t="s">
        <v>81</v>
      </c>
      <c r="D8" s="3"/>
      <c r="E8" s="392"/>
      <c r="F8" s="3"/>
      <c r="G8" s="17">
        <v>8</v>
      </c>
      <c r="H8" s="6" t="s">
        <v>83</v>
      </c>
      <c r="I8" s="7" t="s">
        <v>99</v>
      </c>
      <c r="J8" s="8" t="s">
        <v>100</v>
      </c>
      <c r="K8" s="8" t="s">
        <v>101</v>
      </c>
      <c r="L8" s="8" t="s">
        <v>102</v>
      </c>
      <c r="M8" s="18">
        <v>1</v>
      </c>
      <c r="N8" s="5" t="s">
        <v>88</v>
      </c>
      <c r="O8" s="5" t="str">
        <f>IF(H8="","",VLOOKUP(H8,'[1]Procedimientos Publicar'!$C$6:$E$85,3,FALSE))</f>
        <v>SECRETARIA GENERAL</v>
      </c>
      <c r="P8" s="5" t="s">
        <v>89</v>
      </c>
      <c r="Q8" s="3"/>
      <c r="R8" s="3"/>
      <c r="S8" s="3"/>
      <c r="T8" s="11">
        <v>1</v>
      </c>
      <c r="U8" s="3"/>
      <c r="V8" s="13">
        <v>43480</v>
      </c>
      <c r="W8" s="13">
        <v>43661</v>
      </c>
      <c r="X8" s="15">
        <v>44561</v>
      </c>
      <c r="Y8" s="4">
        <v>44286</v>
      </c>
      <c r="Z8" s="176" t="s">
        <v>103</v>
      </c>
      <c r="AA8" s="3">
        <v>0.25</v>
      </c>
      <c r="AB8" s="172">
        <f t="shared" si="0"/>
        <v>0.25</v>
      </c>
      <c r="AC8" s="11">
        <f t="shared" ref="AC8:AC17" si="3">(IF(OR($T8="",AB8=""),"",IF(OR($T8=0,AB8=0),0,IF((AB8*100%)/$T8&gt;100%,100%,(AB8*100%)/$T8))))</f>
        <v>0.25</v>
      </c>
      <c r="AD8" s="173" t="str">
        <f t="shared" ref="AD8:AD18" si="4">IF(AA8="","",IF(AC8&lt;100%, IF(AC8&lt;25%, "ALERTA","EN TERMINO"), IF(AC8=100%, "OK", "EN TERMINO")))</f>
        <v>EN TERMINO</v>
      </c>
      <c r="AE8" s="174" t="s">
        <v>104</v>
      </c>
      <c r="AF8" s="2"/>
      <c r="AG8" s="1" t="str">
        <f t="shared" si="1"/>
        <v>PENDIENTE</v>
      </c>
      <c r="AH8" s="187">
        <v>44377</v>
      </c>
      <c r="AI8" s="315" t="s">
        <v>105</v>
      </c>
      <c r="AJ8" s="2">
        <v>0.25</v>
      </c>
      <c r="AK8" s="193">
        <f>IF(AJ8="","",IF(OR($M8=0,$M8="",AH8=""),"",AJ8/$M8))</f>
        <v>0.25</v>
      </c>
      <c r="AL8" s="316">
        <f t="shared" ref="AL8" si="5">(IF(OR($T8="",AK8=""),"",IF(OR($T8=0,AK8=0),0,IF((AK8*100%)/$T8&gt;100%,100%,(AK8*100%)/$T8))))</f>
        <v>0.25</v>
      </c>
      <c r="AM8" s="173" t="str">
        <f t="shared" ref="AM8" si="6">IF(AJ8="","",IF(AL8&lt;100%, IF(AL8&lt;50%, "ALERTA","EN TERMINO"), IF(AL8=100%, "OK", "EN TERMINO")))</f>
        <v>ALERTA</v>
      </c>
      <c r="AN8" s="317" t="s">
        <v>106</v>
      </c>
      <c r="AO8" s="175" t="s">
        <v>107</v>
      </c>
      <c r="AP8" s="1" t="str">
        <f>IF(AL8=100%,IF(AL8&gt;50%,"CUMPLIDA","PENDIENTE"),IF(AL8&lt;50%,"ATENCIÓN","PENDIENTE"))</f>
        <v>ATENCIÓN</v>
      </c>
      <c r="AQ8" s="54">
        <v>44469</v>
      </c>
      <c r="AR8" s="55" t="s">
        <v>108</v>
      </c>
      <c r="AS8" s="55">
        <v>0.8</v>
      </c>
      <c r="AT8" s="193">
        <f>IF(AS8="","",IF(OR($M8=0,$M8="",AQ8=""),"",AS8/$M8))</f>
        <v>0.8</v>
      </c>
      <c r="AU8" s="316">
        <f>(IF(OR($T8="",AT8=""),"",IF(OR($T8=0,AT8=0),0,IF((AT8*100%)/$T8&gt;100%,100%,(AT8*100%)/$T8))))</f>
        <v>0.8</v>
      </c>
      <c r="AV8" s="173" t="str">
        <f t="shared" ref="AV8" si="7">IF(AS8="","",IF(AU8&lt;100%, IF(AU8&lt;50%, "ALERTA","EN TERMINO"), IF(AU8=100%, "OK", "EN TERMINO")))</f>
        <v>EN TERMINO</v>
      </c>
      <c r="AW8" s="282" t="s">
        <v>109</v>
      </c>
      <c r="AX8" s="55" t="s">
        <v>110</v>
      </c>
      <c r="AY8" s="1" t="str">
        <f>IF(AU8=100%,IF(AU8&gt;50%,"CUMPLIDA","PENDIENTE"),IF(AU8&lt;50%,"ATENCIÓN","PENDIENTE"))</f>
        <v>PENDIENTE</v>
      </c>
      <c r="BJ8" s="2" t="str">
        <f>IF(AG8="CUMPLIDA","CERRADO","ABIERTO")</f>
        <v>ABIERTO</v>
      </c>
    </row>
    <row r="9" spans="1:64" ht="35.1" customHeight="1">
      <c r="A9" s="3"/>
      <c r="B9" s="3"/>
      <c r="C9" s="5" t="s">
        <v>81</v>
      </c>
      <c r="D9" s="3"/>
      <c r="E9" s="392"/>
      <c r="F9" s="3"/>
      <c r="G9" s="3">
        <v>9</v>
      </c>
      <c r="H9" s="6" t="s">
        <v>83</v>
      </c>
      <c r="I9" s="19" t="s">
        <v>111</v>
      </c>
      <c r="J9" s="8" t="s">
        <v>112</v>
      </c>
      <c r="K9" s="8" t="s">
        <v>113</v>
      </c>
      <c r="L9" s="8" t="s">
        <v>114</v>
      </c>
      <c r="M9" s="18">
        <v>1</v>
      </c>
      <c r="N9" s="5" t="s">
        <v>88</v>
      </c>
      <c r="O9" s="5" t="str">
        <f>IF(H9="","",VLOOKUP(H9,'[1]Procedimientos Publicar'!$C$6:$E$85,3,FALSE))</f>
        <v>SECRETARIA GENERAL</v>
      </c>
      <c r="P9" s="5" t="s">
        <v>89</v>
      </c>
      <c r="Q9" s="3"/>
      <c r="R9" s="3"/>
      <c r="S9" s="3"/>
      <c r="T9" s="11">
        <v>1</v>
      </c>
      <c r="U9" s="3"/>
      <c r="V9" s="13">
        <v>43480</v>
      </c>
      <c r="W9" s="14">
        <v>43951</v>
      </c>
      <c r="X9" s="15">
        <v>44377</v>
      </c>
      <c r="Y9" s="4">
        <v>44286</v>
      </c>
      <c r="Z9" s="19" t="s">
        <v>115</v>
      </c>
      <c r="AA9" s="3">
        <v>1</v>
      </c>
      <c r="AB9" s="172">
        <f t="shared" si="0"/>
        <v>1</v>
      </c>
      <c r="AC9" s="11">
        <f t="shared" si="3"/>
        <v>1</v>
      </c>
      <c r="AD9" s="173" t="str">
        <f t="shared" si="4"/>
        <v>OK</v>
      </c>
      <c r="AE9" s="174" t="s">
        <v>104</v>
      </c>
      <c r="AF9" s="2"/>
      <c r="AG9" s="1" t="str">
        <f t="shared" si="1"/>
        <v>CUMPLIDA</v>
      </c>
      <c r="BJ9" s="2" t="str">
        <f t="shared" si="2"/>
        <v>CERRADO</v>
      </c>
    </row>
    <row r="10" spans="1:64" ht="35.1" customHeight="1">
      <c r="A10" s="3"/>
      <c r="B10" s="3"/>
      <c r="C10" s="5" t="s">
        <v>81</v>
      </c>
      <c r="D10" s="3"/>
      <c r="E10" s="392"/>
      <c r="F10" s="3"/>
      <c r="G10" s="3">
        <v>10</v>
      </c>
      <c r="H10" s="6" t="s">
        <v>83</v>
      </c>
      <c r="I10" s="7" t="s">
        <v>116</v>
      </c>
      <c r="J10" s="8" t="s">
        <v>112</v>
      </c>
      <c r="K10" s="8" t="s">
        <v>113</v>
      </c>
      <c r="L10" s="8" t="s">
        <v>114</v>
      </c>
      <c r="M10" s="18">
        <v>1</v>
      </c>
      <c r="N10" s="5" t="s">
        <v>88</v>
      </c>
      <c r="O10" s="5" t="str">
        <f>IF(H10="","",VLOOKUP(H10,'[1]Procedimientos Publicar'!$C$6:$E$85,3,FALSE))</f>
        <v>SECRETARIA GENERAL</v>
      </c>
      <c r="P10" s="5" t="s">
        <v>89</v>
      </c>
      <c r="Q10" s="3"/>
      <c r="R10" s="3"/>
      <c r="S10" s="3"/>
      <c r="T10" s="11">
        <v>1</v>
      </c>
      <c r="U10" s="3"/>
      <c r="V10" s="13">
        <v>43480</v>
      </c>
      <c r="W10" s="14">
        <v>43951</v>
      </c>
      <c r="X10" s="15">
        <v>44377</v>
      </c>
      <c r="Y10" s="4">
        <v>44286</v>
      </c>
      <c r="Z10" s="19" t="s">
        <v>115</v>
      </c>
      <c r="AA10" s="3">
        <v>1</v>
      </c>
      <c r="AB10" s="172">
        <f t="shared" si="0"/>
        <v>1</v>
      </c>
      <c r="AC10" s="11">
        <f t="shared" si="3"/>
        <v>1</v>
      </c>
      <c r="AD10" s="173" t="str">
        <f t="shared" si="4"/>
        <v>OK</v>
      </c>
      <c r="AE10" s="174" t="s">
        <v>104</v>
      </c>
      <c r="AF10" s="2"/>
      <c r="AG10" s="1" t="str">
        <f t="shared" si="1"/>
        <v>CUMPLIDA</v>
      </c>
      <c r="BJ10" s="2" t="str">
        <f t="shared" si="2"/>
        <v>CERRADO</v>
      </c>
    </row>
    <row r="11" spans="1:64" ht="35.1" customHeight="1">
      <c r="A11" s="3"/>
      <c r="B11" s="3"/>
      <c r="C11" s="5" t="s">
        <v>81</v>
      </c>
      <c r="D11" s="3"/>
      <c r="E11" s="392"/>
      <c r="F11" s="3"/>
      <c r="G11" s="17">
        <v>11</v>
      </c>
      <c r="H11" s="6" t="s">
        <v>83</v>
      </c>
      <c r="I11" s="7" t="s">
        <v>117</v>
      </c>
      <c r="J11" s="8" t="s">
        <v>118</v>
      </c>
      <c r="K11" s="8" t="s">
        <v>119</v>
      </c>
      <c r="L11" s="8" t="s">
        <v>120</v>
      </c>
      <c r="M11" s="18">
        <v>1</v>
      </c>
      <c r="N11" s="5" t="s">
        <v>88</v>
      </c>
      <c r="O11" s="5" t="str">
        <f>IF(H11="","",VLOOKUP(H11,'[1]Procedimientos Publicar'!$C$6:$E$85,3,FALSE))</f>
        <v>SECRETARIA GENERAL</v>
      </c>
      <c r="P11" s="5" t="s">
        <v>89</v>
      </c>
      <c r="Q11" s="3"/>
      <c r="R11" s="3"/>
      <c r="S11" s="3"/>
      <c r="T11" s="11">
        <v>1</v>
      </c>
      <c r="U11" s="3"/>
      <c r="V11" s="13">
        <v>43480</v>
      </c>
      <c r="W11" s="13">
        <v>43661</v>
      </c>
      <c r="X11" s="15">
        <v>44561</v>
      </c>
      <c r="Y11" s="4">
        <v>44286</v>
      </c>
      <c r="Z11" s="19" t="s">
        <v>121</v>
      </c>
      <c r="AA11" s="3">
        <v>0.25</v>
      </c>
      <c r="AB11" s="172">
        <f t="shared" si="0"/>
        <v>0.25</v>
      </c>
      <c r="AC11" s="11">
        <f t="shared" si="3"/>
        <v>0.25</v>
      </c>
      <c r="AD11" s="173" t="str">
        <f t="shared" si="4"/>
        <v>EN TERMINO</v>
      </c>
      <c r="AE11" s="174" t="s">
        <v>104</v>
      </c>
      <c r="AF11" s="2"/>
      <c r="AG11" s="1" t="str">
        <f t="shared" si="1"/>
        <v>PENDIENTE</v>
      </c>
      <c r="AH11" s="187">
        <v>44377</v>
      </c>
      <c r="AI11" s="315" t="s">
        <v>122</v>
      </c>
      <c r="AJ11" s="2">
        <v>0.5</v>
      </c>
      <c r="AK11" s="193">
        <f t="shared" ref="AK11" si="8">IF(AJ11="","",IF(OR($M11=0,$M11="",AH11=""),"",AJ11/$M11))</f>
        <v>0.5</v>
      </c>
      <c r="AL11" s="316">
        <f t="shared" ref="AL11" si="9">(IF(OR($T11="",AK11=""),"",IF(OR($T11=0,AK11=0),0,IF((AK11*100%)/$T11&gt;100%,100%,(AK11*100%)/$T11))))</f>
        <v>0.5</v>
      </c>
      <c r="AM11" s="173" t="str">
        <f t="shared" ref="AM11" si="10">IF(AJ11="","",IF(AL11&lt;100%, IF(AL11&lt;50%, "ALERTA","EN TERMINO"), IF(AL11=100%, "OK", "EN TERMINO")))</f>
        <v>EN TERMINO</v>
      </c>
      <c r="AN11" s="207" t="s">
        <v>123</v>
      </c>
      <c r="AO11" s="175" t="s">
        <v>107</v>
      </c>
      <c r="AP11" s="1" t="str">
        <f t="shared" ref="AP11" si="11">IF(AL11=100%,IF(AL11&gt;50%,"CUMPLIDA","PENDIENTE"),IF(AL11&lt;50%,"INCUMPLIDA","PENDIENTE"))</f>
        <v>PENDIENTE</v>
      </c>
      <c r="AQ11" s="54">
        <v>44469</v>
      </c>
      <c r="AR11" s="55" t="s">
        <v>124</v>
      </c>
      <c r="AS11" s="55">
        <v>1</v>
      </c>
      <c r="AT11" s="193">
        <f t="shared" ref="AT11" si="12">IF(AS11="","",IF(OR($M11=0,$M11="",AQ11=""),"",AS11/$M11))</f>
        <v>1</v>
      </c>
      <c r="AU11" s="316">
        <f t="shared" ref="AU11" si="13">(IF(OR($T11="",AT11=""),"",IF(OR($T11=0,AT11=0),0,IF((AT11*100%)/$T11&gt;100%,100%,(AT11*100%)/$T11))))</f>
        <v>1</v>
      </c>
      <c r="AV11" s="173" t="str">
        <f t="shared" ref="AV11" si="14">IF(AS11="","",IF(AU11&lt;100%, IF(AU11&lt;50%, "ALERTA","EN TERMINO"), IF(AU11=100%, "OK", "EN TERMINO")))</f>
        <v>OK</v>
      </c>
      <c r="AW11" s="55" t="s">
        <v>125</v>
      </c>
      <c r="AX11" s="55" t="s">
        <v>110</v>
      </c>
      <c r="AY11" s="1" t="str">
        <f t="shared" ref="AY11" si="15">IF(AU11=100%,IF(AU11&gt;50%,"CUMPLIDA","PENDIENTE"),IF(AU11&lt;50%,"INCUMPLIDA","PENDIENTE"))</f>
        <v>CUMPLIDA</v>
      </c>
      <c r="BJ11" s="2" t="str">
        <f t="shared" si="2"/>
        <v>ABIERTO</v>
      </c>
    </row>
    <row r="12" spans="1:64" ht="35.1" customHeight="1">
      <c r="A12" s="3"/>
      <c r="B12" s="3"/>
      <c r="C12" s="5" t="s">
        <v>81</v>
      </c>
      <c r="D12" s="3"/>
      <c r="E12" s="392"/>
      <c r="F12" s="3"/>
      <c r="G12" s="3">
        <v>13</v>
      </c>
      <c r="H12" s="6" t="s">
        <v>83</v>
      </c>
      <c r="I12" s="19" t="s">
        <v>126</v>
      </c>
      <c r="J12" s="8" t="s">
        <v>127</v>
      </c>
      <c r="K12" s="8" t="s">
        <v>128</v>
      </c>
      <c r="L12" s="8" t="s">
        <v>129</v>
      </c>
      <c r="M12" s="18">
        <v>2</v>
      </c>
      <c r="N12" s="5" t="s">
        <v>88</v>
      </c>
      <c r="O12" s="5" t="str">
        <f>IF(H12="","",VLOOKUP(H12,'[1]Procedimientos Publicar'!$C$6:$E$85,3,FALSE))</f>
        <v>SECRETARIA GENERAL</v>
      </c>
      <c r="P12" s="5" t="s">
        <v>89</v>
      </c>
      <c r="Q12" s="3"/>
      <c r="R12" s="3"/>
      <c r="S12" s="3"/>
      <c r="T12" s="11">
        <v>1</v>
      </c>
      <c r="U12" s="3"/>
      <c r="V12" s="13">
        <v>43480</v>
      </c>
      <c r="W12" s="14">
        <v>43951</v>
      </c>
      <c r="X12" s="40">
        <v>44255</v>
      </c>
      <c r="Y12" s="4">
        <v>44286</v>
      </c>
      <c r="Z12" s="176" t="s">
        <v>130</v>
      </c>
      <c r="AA12" s="3">
        <v>2</v>
      </c>
      <c r="AB12" s="172">
        <f t="shared" si="0"/>
        <v>1</v>
      </c>
      <c r="AC12" s="11">
        <f t="shared" si="3"/>
        <v>1</v>
      </c>
      <c r="AD12" s="173" t="str">
        <f t="shared" si="4"/>
        <v>OK</v>
      </c>
      <c r="AE12" s="174" t="s">
        <v>131</v>
      </c>
      <c r="AF12" s="2"/>
      <c r="AG12" s="1" t="str">
        <f t="shared" si="1"/>
        <v>CUMPLIDA</v>
      </c>
      <c r="BJ12" s="2" t="str">
        <f t="shared" si="2"/>
        <v>CERRADO</v>
      </c>
    </row>
    <row r="13" spans="1:64" ht="35.1" customHeight="1">
      <c r="A13" s="3"/>
      <c r="B13" s="3"/>
      <c r="C13" s="5" t="s">
        <v>81</v>
      </c>
      <c r="D13" s="3"/>
      <c r="E13" s="392"/>
      <c r="F13" s="3"/>
      <c r="G13" s="3">
        <v>14</v>
      </c>
      <c r="H13" s="6" t="s">
        <v>83</v>
      </c>
      <c r="I13" s="19" t="s">
        <v>132</v>
      </c>
      <c r="J13" s="8" t="s">
        <v>133</v>
      </c>
      <c r="K13" s="8" t="s">
        <v>134</v>
      </c>
      <c r="L13" s="8" t="s">
        <v>135</v>
      </c>
      <c r="M13" s="18">
        <v>2</v>
      </c>
      <c r="N13" s="5" t="s">
        <v>88</v>
      </c>
      <c r="O13" s="5" t="str">
        <f>IF(H13="","",VLOOKUP(H13,'[1]Procedimientos Publicar'!$C$6:$E$85,3,FALSE))</f>
        <v>SECRETARIA GENERAL</v>
      </c>
      <c r="P13" s="5" t="s">
        <v>89</v>
      </c>
      <c r="Q13" s="3"/>
      <c r="R13" s="3"/>
      <c r="S13" s="3"/>
      <c r="T13" s="11">
        <v>1</v>
      </c>
      <c r="U13" s="3"/>
      <c r="V13" s="13">
        <v>43480</v>
      </c>
      <c r="W13" s="14">
        <v>43951</v>
      </c>
      <c r="X13" s="40">
        <v>44255</v>
      </c>
      <c r="Y13" s="4">
        <v>44286</v>
      </c>
      <c r="Z13" s="176" t="s">
        <v>136</v>
      </c>
      <c r="AA13" s="3">
        <v>2</v>
      </c>
      <c r="AB13" s="172">
        <f t="shared" si="0"/>
        <v>1</v>
      </c>
      <c r="AC13" s="11">
        <f t="shared" si="3"/>
        <v>1</v>
      </c>
      <c r="AD13" s="173" t="str">
        <f t="shared" si="4"/>
        <v>OK</v>
      </c>
      <c r="AE13" s="215" t="s">
        <v>137</v>
      </c>
      <c r="AF13" s="2"/>
      <c r="AG13" s="1" t="str">
        <f t="shared" si="1"/>
        <v>CUMPLIDA</v>
      </c>
      <c r="BJ13" s="2" t="str">
        <f t="shared" si="2"/>
        <v>CERRADO</v>
      </c>
    </row>
    <row r="14" spans="1:64" ht="35.1" customHeight="1">
      <c r="A14" s="3"/>
      <c r="B14" s="3"/>
      <c r="C14" s="5" t="s">
        <v>81</v>
      </c>
      <c r="D14" s="3"/>
      <c r="E14" s="392"/>
      <c r="F14" s="3"/>
      <c r="G14" s="3">
        <v>16</v>
      </c>
      <c r="H14" s="6" t="s">
        <v>83</v>
      </c>
      <c r="I14" s="19" t="s">
        <v>138</v>
      </c>
      <c r="J14" s="8" t="s">
        <v>139</v>
      </c>
      <c r="K14" s="8" t="s">
        <v>140</v>
      </c>
      <c r="L14" s="8" t="s">
        <v>141</v>
      </c>
      <c r="M14" s="18">
        <v>2</v>
      </c>
      <c r="N14" s="5" t="s">
        <v>88</v>
      </c>
      <c r="O14" s="5" t="str">
        <f>IF(H14="","",VLOOKUP(H14,'[1]Procedimientos Publicar'!$C$6:$E$85,3,FALSE))</f>
        <v>SECRETARIA GENERAL</v>
      </c>
      <c r="P14" s="5" t="s">
        <v>89</v>
      </c>
      <c r="Q14" s="3"/>
      <c r="R14" s="3"/>
      <c r="S14" s="3"/>
      <c r="T14" s="11">
        <v>1</v>
      </c>
      <c r="U14" s="3"/>
      <c r="V14" s="13">
        <v>43480</v>
      </c>
      <c r="W14" s="14">
        <v>43951</v>
      </c>
      <c r="X14" s="40">
        <v>44255</v>
      </c>
      <c r="Y14" s="4">
        <v>44286</v>
      </c>
      <c r="Z14" s="176" t="s">
        <v>142</v>
      </c>
      <c r="AA14" s="3">
        <v>2</v>
      </c>
      <c r="AB14" s="172">
        <f t="shared" si="0"/>
        <v>1</v>
      </c>
      <c r="AC14" s="11">
        <f t="shared" si="3"/>
        <v>1</v>
      </c>
      <c r="AD14" s="173" t="str">
        <f t="shared" si="4"/>
        <v>OK</v>
      </c>
      <c r="AE14" s="174" t="s">
        <v>104</v>
      </c>
      <c r="AF14" s="2"/>
      <c r="AG14" s="1" t="str">
        <f t="shared" si="1"/>
        <v>CUMPLIDA</v>
      </c>
      <c r="BJ14" s="2" t="str">
        <f t="shared" si="2"/>
        <v>CERRADO</v>
      </c>
    </row>
    <row r="15" spans="1:64" ht="35.1" customHeight="1">
      <c r="A15" s="20"/>
      <c r="B15" s="20"/>
      <c r="C15" s="21" t="s">
        <v>81</v>
      </c>
      <c r="D15" s="20"/>
      <c r="E15" s="22" t="s">
        <v>143</v>
      </c>
      <c r="F15" s="20"/>
      <c r="G15" s="20">
        <v>10</v>
      </c>
      <c r="H15" s="23" t="s">
        <v>83</v>
      </c>
      <c r="I15" s="24" t="s">
        <v>144</v>
      </c>
      <c r="J15" s="25" t="s">
        <v>145</v>
      </c>
      <c r="K15" s="26" t="s">
        <v>146</v>
      </c>
      <c r="L15" s="26" t="s">
        <v>146</v>
      </c>
      <c r="M15" s="27">
        <v>2</v>
      </c>
      <c r="N15" s="21"/>
      <c r="O15" s="21" t="str">
        <f>IF(H15="","",VLOOKUP(H15,'[1]Procedimientos Publicar'!$C$6:$E$85,3,FALSE))</f>
        <v>SECRETARIA GENERAL</v>
      </c>
      <c r="P15" s="21" t="s">
        <v>89</v>
      </c>
      <c r="Q15" s="20"/>
      <c r="R15" s="20"/>
      <c r="S15" s="20"/>
      <c r="T15" s="28">
        <v>1</v>
      </c>
      <c r="U15" s="20"/>
      <c r="V15" s="29">
        <v>43920</v>
      </c>
      <c r="W15" s="30">
        <v>44012</v>
      </c>
      <c r="X15" s="186">
        <v>44377</v>
      </c>
      <c r="Y15" s="178">
        <v>44286</v>
      </c>
      <c r="Z15" s="179" t="s">
        <v>147</v>
      </c>
      <c r="AA15" s="20"/>
      <c r="AB15" s="180" t="str">
        <f t="shared" si="0"/>
        <v/>
      </c>
      <c r="AC15" s="28" t="str">
        <f t="shared" si="3"/>
        <v/>
      </c>
      <c r="AD15" s="173" t="str">
        <f t="shared" si="4"/>
        <v/>
      </c>
      <c r="AE15" s="177"/>
      <c r="AF15"/>
      <c r="AG15" s="1" t="str">
        <f>IF(AC15=100%,IF(AC15&gt;25%,"CUMPLIDA","PENDIENTE"),IF(AC15&lt;25%,"INCUMPLIDA","PENDIENTE"))</f>
        <v>PENDIENTE</v>
      </c>
      <c r="AH15" s="187">
        <v>44377</v>
      </c>
      <c r="AI15" s="318" t="s">
        <v>148</v>
      </c>
      <c r="AJ15" s="2">
        <v>0.9</v>
      </c>
      <c r="AK15" s="193">
        <f t="shared" ref="AK15:AK16" si="16">IF(AJ15="","",IF(OR($M15=0,$M15="",AH15=""),"",AJ15/$M15))</f>
        <v>0.45</v>
      </c>
      <c r="AL15" s="316">
        <f t="shared" ref="AL15:AL16" si="17">(IF(OR($T15="",AK15=""),"",IF(OR($T15=0,AK15=0),0,IF((AK15*100%)/$T15&gt;100%,100%,(AK15*100%)/$T15))))</f>
        <v>0.45</v>
      </c>
      <c r="AM15" s="173" t="str">
        <f t="shared" ref="AM15:AM16" si="18">IF(AJ15="","",IF(AL15&lt;100%, IF(AL15&lt;50%, "ALERTA","EN TERMINO"), IF(AL15=100%, "OK", "EN TERMINO")))</f>
        <v>ALERTA</v>
      </c>
      <c r="AN15" s="319" t="s">
        <v>149</v>
      </c>
      <c r="AO15" s="175" t="s">
        <v>150</v>
      </c>
      <c r="AP15" s="1" t="str">
        <f t="shared" ref="AP15:AP16" si="19">IF(AL15=100%,IF(AL15&gt;50%,"CUMPLIDA","PENDIENTE"),IF(AL15&lt;50%,"INCUMPLIDA","PENDIENTE"))</f>
        <v>INCUMPLIDA</v>
      </c>
      <c r="AQ15" s="54">
        <v>44469</v>
      </c>
      <c r="AR15" s="55" t="s">
        <v>151</v>
      </c>
      <c r="AS15" s="55">
        <v>2</v>
      </c>
      <c r="AT15" s="193">
        <f t="shared" ref="AT15:AT16" si="20">IF(AS15="","",IF(OR($M15=0,$M15="",AQ15=""),"",AS15/$M15))</f>
        <v>1</v>
      </c>
      <c r="AU15" s="316">
        <f t="shared" ref="AU15:AU16" si="21">(IF(OR($T15="",AT15=""),"",IF(OR($T15=0,AT15=0),0,IF((AT15*100%)/$T15&gt;100%,100%,(AT15*100%)/$T15))))</f>
        <v>1</v>
      </c>
      <c r="AV15" s="173" t="str">
        <f t="shared" ref="AV15:AV16" si="22">IF(AS15="","",IF(AU15&lt;100%, IF(AU15&lt;50%, "ALERTA","EN TERMINO"), IF(AU15=100%, "OK", "EN TERMINO")))</f>
        <v>OK</v>
      </c>
      <c r="AW15" s="251" t="s">
        <v>152</v>
      </c>
      <c r="AX15" s="55" t="s">
        <v>110</v>
      </c>
      <c r="AY15" s="1" t="str">
        <f t="shared" ref="AY15" si="23">IF(AU15=100%,IF(AU15&gt;50%,"CUMPLIDA","PENDIENTE"),IF(AU15&lt;50%,"INCUMPLIDA","PENDIENTE"))</f>
        <v>CUMPLIDA</v>
      </c>
      <c r="BJ15" s="2" t="str">
        <f t="shared" si="2"/>
        <v>ABIERTO</v>
      </c>
    </row>
    <row r="16" spans="1:64" ht="35.1" customHeight="1">
      <c r="A16" s="64"/>
      <c r="B16" s="64"/>
      <c r="C16" s="31" t="s">
        <v>81</v>
      </c>
      <c r="D16" s="64"/>
      <c r="E16" s="394" t="s">
        <v>153</v>
      </c>
      <c r="F16" s="64"/>
      <c r="G16" s="32">
        <v>1</v>
      </c>
      <c r="H16" s="33" t="s">
        <v>83</v>
      </c>
      <c r="I16" s="34" t="s">
        <v>154</v>
      </c>
      <c r="J16" s="65" t="s">
        <v>155</v>
      </c>
      <c r="K16" s="65" t="s">
        <v>156</v>
      </c>
      <c r="L16" s="66" t="s">
        <v>157</v>
      </c>
      <c r="M16" s="35">
        <v>4</v>
      </c>
      <c r="N16" s="64"/>
      <c r="O16" s="31" t="str">
        <f>IF(H16="","",VLOOKUP(H16,'[1]Procedimientos Publicar'!$C$6:$E$85,3,FALSE))</f>
        <v>SECRETARIA GENERAL</v>
      </c>
      <c r="P16" s="31" t="s">
        <v>89</v>
      </c>
      <c r="Q16" s="36" t="s">
        <v>158</v>
      </c>
      <c r="R16" s="64"/>
      <c r="S16" s="64"/>
      <c r="T16" s="37">
        <v>1</v>
      </c>
      <c r="U16" s="64"/>
      <c r="V16" s="67">
        <v>44165</v>
      </c>
      <c r="W16" s="102">
        <v>44346</v>
      </c>
      <c r="X16" s="185">
        <v>44377</v>
      </c>
      <c r="Y16" s="181">
        <v>44286</v>
      </c>
      <c r="Z16" s="295" t="s">
        <v>159</v>
      </c>
      <c r="AA16" s="183"/>
      <c r="AB16" s="184" t="str">
        <f t="shared" si="0"/>
        <v/>
      </c>
      <c r="AC16" s="37" t="str">
        <f t="shared" si="3"/>
        <v/>
      </c>
      <c r="AD16" s="173" t="str">
        <f t="shared" si="4"/>
        <v/>
      </c>
      <c r="AE16"/>
      <c r="AF16"/>
      <c r="AG16" s="1" t="str">
        <f>IF(AC16=100%,IF(AC16&gt;25%,"CUMPLIDA","PENDIENTE"),IF(AC16&lt;25%,"INCUMPLIDA","PENDIENTE"))</f>
        <v>PENDIENTE</v>
      </c>
      <c r="AH16" s="187">
        <v>44377</v>
      </c>
      <c r="AI16" s="177" t="s">
        <v>160</v>
      </c>
      <c r="AJ16" s="2">
        <v>0.9</v>
      </c>
      <c r="AK16" s="193">
        <f t="shared" si="16"/>
        <v>0.22500000000000001</v>
      </c>
      <c r="AL16" s="316">
        <f t="shared" si="17"/>
        <v>0.22500000000000001</v>
      </c>
      <c r="AM16" s="173" t="str">
        <f t="shared" si="18"/>
        <v>ALERTA</v>
      </c>
      <c r="AN16" s="319" t="s">
        <v>149</v>
      </c>
      <c r="AO16" s="175" t="s">
        <v>150</v>
      </c>
      <c r="AP16" s="1" t="str">
        <f t="shared" si="19"/>
        <v>INCUMPLIDA</v>
      </c>
      <c r="AQ16" s="54">
        <v>44469</v>
      </c>
      <c r="AR16" s="55" t="s">
        <v>161</v>
      </c>
      <c r="AS16" s="55">
        <v>0.9</v>
      </c>
      <c r="AT16" s="193">
        <f t="shared" si="20"/>
        <v>0.22500000000000001</v>
      </c>
      <c r="AU16" s="316">
        <f t="shared" si="21"/>
        <v>0.22500000000000001</v>
      </c>
      <c r="AV16" s="173" t="str">
        <f t="shared" si="22"/>
        <v>ALERTA</v>
      </c>
      <c r="AW16" s="333" t="s">
        <v>162</v>
      </c>
      <c r="AX16" s="55" t="s">
        <v>110</v>
      </c>
      <c r="AY16" s="1" t="str">
        <f>IF(AU16=100%,IF(AU16&gt;50%,"CUMPLIDA","PENDIENTE"),IF(AU16&lt;100%,"INCUMPLIDA","PENDIENTE"))</f>
        <v>INCUMPLIDA</v>
      </c>
      <c r="BJ16" s="2" t="str">
        <f t="shared" si="2"/>
        <v>ABIERTO</v>
      </c>
    </row>
    <row r="17" spans="1:62" ht="35.1" customHeight="1">
      <c r="A17" s="64"/>
      <c r="B17" s="64"/>
      <c r="C17" s="31" t="s">
        <v>81</v>
      </c>
      <c r="D17" s="64"/>
      <c r="E17" s="394"/>
      <c r="F17" s="64"/>
      <c r="G17" s="32">
        <v>5</v>
      </c>
      <c r="H17" s="33" t="s">
        <v>83</v>
      </c>
      <c r="I17" s="38" t="s">
        <v>163</v>
      </c>
      <c r="J17" s="68" t="s">
        <v>164</v>
      </c>
      <c r="K17" s="65" t="s">
        <v>165</v>
      </c>
      <c r="L17" s="69" t="s">
        <v>166</v>
      </c>
      <c r="M17" s="35">
        <v>1</v>
      </c>
      <c r="N17" s="64"/>
      <c r="O17" s="31" t="str">
        <f>IF(H17="","",VLOOKUP(H17,'[1]Procedimientos Publicar'!$C$6:$E$85,3,FALSE))</f>
        <v>SECRETARIA GENERAL</v>
      </c>
      <c r="P17" s="31" t="s">
        <v>89</v>
      </c>
      <c r="Q17" s="39" t="s">
        <v>167</v>
      </c>
      <c r="R17" s="64"/>
      <c r="S17" s="64"/>
      <c r="T17" s="37">
        <v>1</v>
      </c>
      <c r="U17" s="64"/>
      <c r="V17" s="67">
        <v>44165</v>
      </c>
      <c r="W17" s="102">
        <v>44346</v>
      </c>
      <c r="X17" s="40">
        <v>44255</v>
      </c>
      <c r="Y17" s="181">
        <v>44286</v>
      </c>
      <c r="Z17" s="182" t="s">
        <v>168</v>
      </c>
      <c r="AA17" s="183">
        <v>1</v>
      </c>
      <c r="AB17" s="184">
        <f t="shared" si="0"/>
        <v>1</v>
      </c>
      <c r="AC17" s="37">
        <f t="shared" si="3"/>
        <v>1</v>
      </c>
      <c r="AD17" s="173" t="str">
        <f t="shared" si="4"/>
        <v>OK</v>
      </c>
      <c r="AE17"/>
      <c r="AF17"/>
      <c r="AG17" s="1" t="str">
        <f>IF(AC17=100%,IF(AC17&gt;25%,"CUMPLIDA","PENDIENTE"),IF(AC17&lt;25%,"INCUMPLIDA","PENDIENTE"))</f>
        <v>CUMPLIDA</v>
      </c>
      <c r="BJ17" s="2" t="str">
        <f t="shared" si="2"/>
        <v>CERRADO</v>
      </c>
    </row>
    <row r="18" spans="1:62" ht="35.1" customHeight="1">
      <c r="A18" s="70"/>
      <c r="B18" s="70"/>
      <c r="C18" s="71" t="s">
        <v>81</v>
      </c>
      <c r="D18" s="70"/>
      <c r="E18" s="72" t="s">
        <v>169</v>
      </c>
      <c r="F18" s="70"/>
      <c r="G18" s="70">
        <v>1</v>
      </c>
      <c r="H18" s="71" t="s">
        <v>170</v>
      </c>
      <c r="I18" s="73" t="s">
        <v>171</v>
      </c>
      <c r="J18" s="70"/>
      <c r="K18" s="74" t="s">
        <v>172</v>
      </c>
      <c r="L18" s="75" t="s">
        <v>173</v>
      </c>
      <c r="M18" s="75">
        <v>4</v>
      </c>
      <c r="N18" s="70"/>
      <c r="O18" s="71" t="str">
        <f>IF(H18="","",VLOOKUP(H18,'[1]Procedimientos Publicar'!$C$6:$E$85,3,FALSE))</f>
        <v>SECRETARIA GENERAL</v>
      </c>
      <c r="P18" s="71" t="s">
        <v>174</v>
      </c>
      <c r="Q18" s="70"/>
      <c r="R18" s="70"/>
      <c r="S18" s="70"/>
      <c r="T18" s="76">
        <v>1</v>
      </c>
      <c r="U18" s="77" t="s">
        <v>175</v>
      </c>
      <c r="V18" s="78">
        <v>43831</v>
      </c>
      <c r="W18" s="78"/>
      <c r="X18" s="79">
        <v>44196</v>
      </c>
      <c r="Y18" s="195">
        <v>44286</v>
      </c>
      <c r="Z18" s="196"/>
      <c r="AA18" s="196"/>
      <c r="AB18" s="197" t="str">
        <f>(IF(AA18="","",IF(OR(#REF!=0,#REF!="",$Y18=""),"",AA18/#REF!)))</f>
        <v/>
      </c>
      <c r="AC18" s="198" t="str">
        <f t="shared" ref="AC18" si="24">(IF(OR($T18="",AB18=""),"",IF(OR($T18=0,AB18=0),0,IF((AB18*100%)/$T18&gt;100%,100%,(AB18*100%)/$T18))))</f>
        <v/>
      </c>
      <c r="AD18" s="173" t="str">
        <f t="shared" si="4"/>
        <v/>
      </c>
      <c r="AE18" s="199" t="s">
        <v>176</v>
      </c>
      <c r="AF18" s="200"/>
      <c r="AG18" s="1" t="str">
        <f>IF(AC18=100%,IF(AC18&gt;25%,"CUMPLIDA","PENDIENTE"),IF(AC18&lt;25%,"INCUMPLIDA","PENDIENTE"))</f>
        <v>PENDIENTE</v>
      </c>
      <c r="AH18" s="187" t="s">
        <v>177</v>
      </c>
      <c r="AI18" s="346" t="s">
        <v>178</v>
      </c>
      <c r="AJ18" s="320">
        <v>1.25</v>
      </c>
      <c r="AK18" s="193">
        <f>(IF(AJ18="","",IF(OR($M18=0,$M18="",AH18=""),"",AJ18/$M18)))</f>
        <v>0.3125</v>
      </c>
      <c r="AL18" s="188">
        <f t="shared" ref="AL18" si="25">(IF(OR($T18="",AK18=""),"",IF(OR($T18=0,AK18=0),0,IF((AK18*100%)/$T18&gt;100%,100%,(AK18*100%)/$T18))))</f>
        <v>0.3125</v>
      </c>
      <c r="AM18" s="173" t="str">
        <f t="shared" ref="AM18" si="26">IF(AJ18="","",IF(AL18&lt;100%, IF(AL18&lt;50%, "ALERTA","EN TERMINO"), IF(AL18=100%, "OK", "EN TERMINO")))</f>
        <v>ALERTA</v>
      </c>
      <c r="AN18" s="321" t="s">
        <v>179</v>
      </c>
      <c r="AO18" s="175" t="s">
        <v>150</v>
      </c>
      <c r="AP18" s="1" t="str">
        <f>IF(AL18=100%,IF(AL18&gt;50%,"CUMPLIDA","PENDIENTE"),IF(AL18&lt;40%,"INCUMPLIDA","PENDIENTE"))</f>
        <v>INCUMPLIDA</v>
      </c>
      <c r="AQ18" s="189">
        <v>44469</v>
      </c>
      <c r="AR18" s="201" t="s">
        <v>180</v>
      </c>
      <c r="AS18" s="200">
        <v>1.25</v>
      </c>
      <c r="AT18" s="190">
        <f t="shared" ref="AT18" si="27">(IF(AS18="","",IF(OR($M18=0,$M18="",AQ18=""),"",AS18/$M18)))</f>
        <v>0.3125</v>
      </c>
      <c r="AU18" s="191">
        <f t="shared" ref="AU18" si="28">(IF(OR($T18="",AT18=""),"",IF(OR($T18=0,AT18=0),0,IF((AT18*100%)/$T18&gt;100%,100%,(AT18*100%)/$T18))))</f>
        <v>0.3125</v>
      </c>
      <c r="AV18" s="173" t="str">
        <f t="shared" ref="AV18" si="29">IF(AS18="","",IF(AU18&lt;100%, IF(AU18&lt;75%, "ALERTA","EN TERMINO"), IF(AU18=100%, "OK", "EN TERMINO")))</f>
        <v>ALERTA</v>
      </c>
      <c r="AW18" s="201" t="s">
        <v>181</v>
      </c>
      <c r="AX18" s="175" t="s">
        <v>182</v>
      </c>
      <c r="AY18" s="1" t="str">
        <f>IF(AU18=100%,IF(AU18&gt;50%,"CUMPLIDA","PENDIENTE"),IF(AU18&lt;40%,"ATENCIÓN","PENDIENTE"))</f>
        <v>ATENCIÓN</v>
      </c>
      <c r="AZ18" s="189"/>
      <c r="BA18" s="175"/>
      <c r="BB18" s="200"/>
      <c r="BC18" s="193" t="str">
        <f t="shared" ref="BC18" si="30">(IF(BB18="","",IF(OR($M18=0,$M18="",AZ18=""),"",BB18/$M18)))</f>
        <v/>
      </c>
      <c r="BD18" s="194" t="str">
        <f t="shared" ref="BD18" si="31">(IF(OR($T18="",BC18=""),"",IF(OR($T18=0,BC18=0),0,IF((BC18*100%)/$T18&gt;100%,100%,(BC18*100%)/$T18))))</f>
        <v/>
      </c>
      <c r="BE18" s="173" t="str">
        <f t="shared" ref="BE18" si="32">IF(BB18="","",IF(BD18&lt;100%, IF(BD18&lt;100%, "ALERTA","EN TERMINO"), IF(BD18=100%, "OK", "EN TERMINO")))</f>
        <v/>
      </c>
      <c r="BF18" s="175"/>
      <c r="BG18" s="1" t="str">
        <f t="shared" ref="BG18" si="33">IF(BD18=100%,IF(BD18&gt;25%,"CUMPLIDA","PENDIENTE"),IF(BD18&lt;25%,"INCUMPLIDA","PENDIENTE"))</f>
        <v>PENDIENTE</v>
      </c>
      <c r="BH18" s="2"/>
      <c r="BI18" s="2" t="str">
        <f t="shared" ref="BI18" si="34">IF(AG18="CUMPLIDA","CERRADO","ABIERTO")</f>
        <v>ABIERTO</v>
      </c>
      <c r="BJ18" s="2" t="str">
        <f t="shared" si="2"/>
        <v>ABIERTO</v>
      </c>
    </row>
    <row r="19" spans="1:62" ht="35.1" customHeight="1">
      <c r="A19" s="80"/>
      <c r="B19" s="80"/>
      <c r="C19" s="81" t="s">
        <v>81</v>
      </c>
      <c r="D19" s="80"/>
      <c r="E19" s="395" t="s">
        <v>183</v>
      </c>
      <c r="F19" s="80"/>
      <c r="G19" s="80">
        <v>2</v>
      </c>
      <c r="H19" s="82" t="s">
        <v>184</v>
      </c>
      <c r="I19" s="83" t="s">
        <v>185</v>
      </c>
      <c r="J19" s="84" t="s">
        <v>186</v>
      </c>
      <c r="K19" s="84" t="s">
        <v>187</v>
      </c>
      <c r="L19" s="85" t="s">
        <v>188</v>
      </c>
      <c r="M19" s="80">
        <v>1</v>
      </c>
      <c r="N19" s="86" t="s">
        <v>88</v>
      </c>
      <c r="O19" s="81" t="str">
        <f>IF(H19="","",VLOOKUP(H19,'[1]Procedimientos Publicar'!$C$6:$E$85,3,FALSE))</f>
        <v>SECRETARIA GENERAL</v>
      </c>
      <c r="P19" s="81" t="s">
        <v>189</v>
      </c>
      <c r="Q19" s="80"/>
      <c r="R19" s="80"/>
      <c r="S19" s="84"/>
      <c r="T19" s="87">
        <v>1</v>
      </c>
      <c r="U19" s="80"/>
      <c r="V19" s="88">
        <v>43647</v>
      </c>
      <c r="W19" s="89">
        <v>43951</v>
      </c>
      <c r="X19" s="256">
        <v>44561</v>
      </c>
      <c r="Y19" s="257">
        <v>44286</v>
      </c>
      <c r="Z19" s="84" t="s">
        <v>190</v>
      </c>
      <c r="AA19" s="258">
        <v>0.25</v>
      </c>
      <c r="AB19" s="259">
        <f t="shared" ref="AB19:AB22" si="35">(IF(AA19="","",IF(OR($M19=0,$M19="",$Y19=""),"",AA19/$M19)))</f>
        <v>0.25</v>
      </c>
      <c r="AC19" s="260">
        <f t="shared" ref="AC19:AC22" si="36">(IF(OR($T19="",AB19=""),"",IF(OR($T19=0,AB19=0),0,IF((AB19*100%)/$T19&gt;100%,100%,(AB19*100%)/$T19))))</f>
        <v>0.25</v>
      </c>
      <c r="AD19" s="173" t="str">
        <f t="shared" ref="AD19:AD22" si="37">IF(AA19="","",IF(AC19&lt;100%, IF(AC19&lt;25%, "ALERTA","EN TERMINO"), IF(AC19=100%, "OK", "EN TERMINO")))</f>
        <v>EN TERMINO</v>
      </c>
      <c r="AE19" s="175"/>
      <c r="AF19" s="206"/>
      <c r="AG19" s="1" t="str">
        <f t="shared" ref="AG19:AG22" si="38">IF(AC19=100%,IF(AC19&gt;0.01%,"CUMPLIDA","PENDIENTE"),IF(AC19&lt;0%,"INCUMPLIDA","PENDIENTE"))</f>
        <v>PENDIENTE</v>
      </c>
      <c r="AH19" s="311">
        <v>44377</v>
      </c>
      <c r="AI19" s="200"/>
      <c r="AJ19" s="200"/>
      <c r="AK19" s="193" t="str">
        <f t="shared" ref="AK19:AK22" si="39">(IF(AJ19="","",IF(OR($M19=0,$M19="",AH19=""),"",AJ19/$M19)))</f>
        <v/>
      </c>
      <c r="AL19" s="188" t="str">
        <f t="shared" ref="AL19:AL22" si="40">(IF(OR($T19="",AK19=""),"",IF(OR($T19=0,AK19=0),0,IF((AK19*100%)/$T19&gt;100%,100%,(AK19*100%)/$T19))))</f>
        <v/>
      </c>
      <c r="AM19" s="173" t="str">
        <f t="shared" ref="AM19:AM22" si="41">IF(AJ19="","",IF(AL19&lt;100%, IF(AL19&lt;50%, "ALERTA","EN TERMINO"), IF(AL19=100%, "OK", "EN TERMINO")))</f>
        <v/>
      </c>
      <c r="AN19" s="312" t="s">
        <v>191</v>
      </c>
      <c r="AO19" s="200" t="s">
        <v>192</v>
      </c>
      <c r="AP19" s="1" t="str">
        <f t="shared" ref="AP19:AP81" si="42">IF(AL19=100%,IF(AL19&gt;50%,"CUMPLIDA","PENDIENTE"),IF(AL19&lt;50%,"INCUMPLIDA","PENDIENTE"))</f>
        <v>PENDIENTE</v>
      </c>
      <c r="AQ19" s="189">
        <v>44469</v>
      </c>
      <c r="AR19" s="201" t="s">
        <v>193</v>
      </c>
      <c r="AS19" s="200">
        <v>0.5</v>
      </c>
      <c r="AT19" s="193">
        <f t="shared" ref="AT19" si="43">(IF(AS19="","",IF(OR($M19=0,$M19="",AQ19=""),"",AS19/$M19)))</f>
        <v>0.5</v>
      </c>
      <c r="AU19" s="188">
        <f t="shared" ref="AU19" si="44">(IF(OR($T19="",AT19=""),"",IF(OR($T19=0,AT19=0),0,IF((AT19*100%)/$T19&gt;100%,100%,(AT19*100%)/$T19))))</f>
        <v>0.5</v>
      </c>
      <c r="AV19" s="173" t="str">
        <f t="shared" ref="AV19" si="45">IF(AS19="","",IF(AU19&lt;100%, IF(AU19&lt;50%, "ALERTA","EN TERMINO"), IF(AU19=100%, "OK", "EN TERMINO")))</f>
        <v>EN TERMINO</v>
      </c>
      <c r="AW19" s="175" t="s">
        <v>194</v>
      </c>
      <c r="AX19" s="206" t="s">
        <v>195</v>
      </c>
      <c r="AY19" s="1" t="str">
        <f t="shared" ref="AY19" si="46">IF(AU19=100%,IF(AU19&gt;75%,"CUMPLIDA","PENDIENTE"),IF(AU19&lt;75%,"INCUMPLIDA","PENDIENTE"))</f>
        <v>INCUMPLIDA</v>
      </c>
      <c r="AZ19" s="189"/>
      <c r="BA19" s="175"/>
      <c r="BB19" s="200"/>
      <c r="BC19" s="193" t="str">
        <f t="shared" ref="BC19:BC81" si="47">(IF(BB19="","",IF(OR($M19=0,$M19="",AZ19=""),"",BB19/$M19)))</f>
        <v/>
      </c>
      <c r="BD19" s="194" t="str">
        <f t="shared" ref="BD19:BD81" si="48">(IF(OR($T19="",BC19=""),"",IF(OR($T19=0,BC19=0),0,IF((BC19*100%)/$T19&gt;100%,100%,(BC19*100%)/$T19))))</f>
        <v/>
      </c>
      <c r="BE19" s="173" t="str">
        <f t="shared" ref="BE19:BE81" si="49">IF(BB19="","",IF(BD19&lt;100%, IF(BD19&lt;100%, "ALERTA","EN TERMINO"), IF(BD19=100%, "OK", "EN TERMINO")))</f>
        <v/>
      </c>
      <c r="BF19" s="175"/>
      <c r="BG19" s="1" t="str">
        <f t="shared" ref="BG19:BG81" si="50">IF(BD19=100%,IF(BD19&gt;25%,"CUMPLIDA","PENDIENTE"),IF(BD19&lt;25%,"INCUMPLIDA","PENDIENTE"))</f>
        <v>PENDIENTE</v>
      </c>
      <c r="BH19" s="2"/>
      <c r="BI19" s="2" t="str">
        <f t="shared" ref="BI19:BI81" si="51">IF(AG19="CUMPLIDA","CERRADO","ABIERTO")</f>
        <v>ABIERTO</v>
      </c>
      <c r="BJ19" s="2" t="str">
        <f t="shared" ref="BJ19:BJ81" si="52">IF(AG19="CUMPLIDA","CERRADO","ABIERTO")</f>
        <v>ABIERTO</v>
      </c>
    </row>
    <row r="20" spans="1:62" ht="35.1" customHeight="1">
      <c r="A20" s="80"/>
      <c r="B20" s="80"/>
      <c r="C20" s="81" t="s">
        <v>81</v>
      </c>
      <c r="D20" s="80"/>
      <c r="E20" s="395"/>
      <c r="F20" s="80"/>
      <c r="G20" s="80">
        <v>3</v>
      </c>
      <c r="H20" s="82" t="s">
        <v>184</v>
      </c>
      <c r="I20" s="90" t="s">
        <v>196</v>
      </c>
      <c r="J20" s="90" t="s">
        <v>197</v>
      </c>
      <c r="K20" s="90" t="s">
        <v>198</v>
      </c>
      <c r="L20" s="91" t="s">
        <v>199</v>
      </c>
      <c r="M20" s="80">
        <v>1</v>
      </c>
      <c r="N20" s="86" t="s">
        <v>88</v>
      </c>
      <c r="O20" s="81" t="str">
        <f>IF(H20="","",VLOOKUP(H20,'[1]Procedimientos Publicar'!$C$6:$E$85,3,FALSE))</f>
        <v>SECRETARIA GENERAL</v>
      </c>
      <c r="P20" s="81" t="s">
        <v>189</v>
      </c>
      <c r="Q20" s="80"/>
      <c r="R20" s="80"/>
      <c r="S20" s="90"/>
      <c r="T20" s="87">
        <v>1</v>
      </c>
      <c r="U20" s="80"/>
      <c r="V20" s="92">
        <v>43221</v>
      </c>
      <c r="W20" s="92">
        <v>44196</v>
      </c>
      <c r="X20" s="254">
        <v>44377</v>
      </c>
      <c r="Y20" s="257">
        <v>44286</v>
      </c>
      <c r="Z20" s="84" t="s">
        <v>200</v>
      </c>
      <c r="AA20" s="258">
        <v>1</v>
      </c>
      <c r="AB20" s="259">
        <f t="shared" si="35"/>
        <v>1</v>
      </c>
      <c r="AC20" s="260">
        <f t="shared" si="36"/>
        <v>1</v>
      </c>
      <c r="AD20" s="173" t="str">
        <f t="shared" si="37"/>
        <v>OK</v>
      </c>
      <c r="AE20" s="265" t="s">
        <v>201</v>
      </c>
      <c r="AF20" s="206"/>
      <c r="AG20" s="1" t="str">
        <f t="shared" si="38"/>
        <v>CUMPLIDA</v>
      </c>
      <c r="AH20" s="200"/>
      <c r="AI20" s="200"/>
      <c r="AJ20" s="200"/>
      <c r="AK20" s="193"/>
      <c r="AL20" s="188"/>
      <c r="AM20" s="2"/>
      <c r="AN20" s="200"/>
      <c r="AO20" s="200"/>
      <c r="AP20" s="313"/>
      <c r="AQ20" s="189"/>
      <c r="AR20" s="201"/>
      <c r="AS20" s="200"/>
      <c r="AT20" s="200"/>
      <c r="AU20" s="200"/>
      <c r="AV20" s="200"/>
      <c r="AW20" s="202"/>
      <c r="AX20" s="200"/>
      <c r="AY20" s="200"/>
      <c r="AZ20" s="189"/>
      <c r="BA20" s="175"/>
      <c r="BB20" s="200"/>
      <c r="BC20" s="193" t="str">
        <f t="shared" si="47"/>
        <v/>
      </c>
      <c r="BD20" s="194" t="str">
        <f t="shared" si="48"/>
        <v/>
      </c>
      <c r="BE20" s="173" t="str">
        <f t="shared" si="49"/>
        <v/>
      </c>
      <c r="BF20" s="175"/>
      <c r="BG20" s="1" t="str">
        <f t="shared" si="50"/>
        <v>PENDIENTE</v>
      </c>
      <c r="BH20" s="2"/>
      <c r="BI20" s="2" t="str">
        <f t="shared" si="51"/>
        <v>CERRADO</v>
      </c>
      <c r="BJ20" s="2" t="str">
        <f t="shared" si="52"/>
        <v>CERRADO</v>
      </c>
    </row>
    <row r="21" spans="1:62" ht="35.1" customHeight="1">
      <c r="A21" s="93"/>
      <c r="B21" s="93"/>
      <c r="C21" s="94" t="s">
        <v>81</v>
      </c>
      <c r="D21" s="93"/>
      <c r="E21" s="397" t="s">
        <v>202</v>
      </c>
      <c r="F21" s="93"/>
      <c r="G21" s="93">
        <v>2</v>
      </c>
      <c r="H21" s="95" t="s">
        <v>184</v>
      </c>
      <c r="I21" s="96" t="s">
        <v>203</v>
      </c>
      <c r="J21" s="97" t="s">
        <v>204</v>
      </c>
      <c r="K21" s="97" t="s">
        <v>205</v>
      </c>
      <c r="L21" s="97" t="s">
        <v>206</v>
      </c>
      <c r="M21" s="93">
        <v>1</v>
      </c>
      <c r="N21" s="94" t="s">
        <v>88</v>
      </c>
      <c r="O21" s="94" t="str">
        <f>IF(H21="","",VLOOKUP(H21,'[1]Procedimientos Publicar'!$C$6:$E$85,3,FALSE))</f>
        <v>SECRETARIA GENERAL</v>
      </c>
      <c r="P21" s="95" t="s">
        <v>189</v>
      </c>
      <c r="Q21" s="93"/>
      <c r="R21" s="93"/>
      <c r="S21" s="97"/>
      <c r="T21" s="98">
        <v>1</v>
      </c>
      <c r="U21" s="97" t="s">
        <v>207</v>
      </c>
      <c r="V21" s="99">
        <v>43405</v>
      </c>
      <c r="W21" s="101">
        <v>43830</v>
      </c>
      <c r="X21" s="255">
        <v>44561</v>
      </c>
      <c r="Y21" s="212">
        <v>44286</v>
      </c>
      <c r="Z21" s="261" t="s">
        <v>208</v>
      </c>
      <c r="AA21" s="171">
        <v>1</v>
      </c>
      <c r="AB21" s="262">
        <f t="shared" si="35"/>
        <v>1</v>
      </c>
      <c r="AC21" s="263">
        <f t="shared" si="36"/>
        <v>1</v>
      </c>
      <c r="AD21" s="173" t="str">
        <f t="shared" si="37"/>
        <v>OK</v>
      </c>
      <c r="AE21" s="266" t="s">
        <v>209</v>
      </c>
      <c r="AF21" s="206"/>
      <c r="AG21" s="1" t="str">
        <f t="shared" si="38"/>
        <v>CUMPLIDA</v>
      </c>
      <c r="AH21" s="200"/>
      <c r="AI21" s="200"/>
      <c r="AJ21" s="200"/>
      <c r="AK21" s="193" t="str">
        <f t="shared" si="39"/>
        <v/>
      </c>
      <c r="AL21" s="188" t="str">
        <f t="shared" si="40"/>
        <v/>
      </c>
      <c r="AM21" s="173" t="str">
        <f t="shared" si="41"/>
        <v/>
      </c>
      <c r="AN21" s="200"/>
      <c r="AO21" s="200"/>
      <c r="AP21" s="1" t="str">
        <f t="shared" si="42"/>
        <v>PENDIENTE</v>
      </c>
      <c r="AQ21" s="189"/>
      <c r="AR21" s="201"/>
      <c r="AS21" s="200"/>
      <c r="AT21" s="200"/>
      <c r="AU21" s="200"/>
      <c r="AV21" s="200"/>
      <c r="AW21" s="202"/>
      <c r="AX21" s="200"/>
      <c r="AY21" s="200"/>
      <c r="AZ21" s="189"/>
      <c r="BA21" s="175"/>
      <c r="BB21" s="200"/>
      <c r="BC21" s="193" t="str">
        <f t="shared" si="47"/>
        <v/>
      </c>
      <c r="BD21" s="194" t="str">
        <f t="shared" si="48"/>
        <v/>
      </c>
      <c r="BE21" s="173" t="str">
        <f t="shared" si="49"/>
        <v/>
      </c>
      <c r="BF21" s="175"/>
      <c r="BG21" s="1" t="str">
        <f t="shared" si="50"/>
        <v>PENDIENTE</v>
      </c>
      <c r="BH21" s="2"/>
      <c r="BI21" s="2" t="str">
        <f t="shared" si="51"/>
        <v>CERRADO</v>
      </c>
      <c r="BJ21" s="2" t="str">
        <f t="shared" si="52"/>
        <v>CERRADO</v>
      </c>
    </row>
    <row r="22" spans="1:62" ht="35.1" customHeight="1">
      <c r="A22" s="93"/>
      <c r="B22" s="93"/>
      <c r="C22" s="94" t="s">
        <v>81</v>
      </c>
      <c r="D22" s="93"/>
      <c r="E22" s="397"/>
      <c r="F22" s="93"/>
      <c r="G22" s="93" t="s">
        <v>210</v>
      </c>
      <c r="H22" s="95" t="s">
        <v>184</v>
      </c>
      <c r="I22" s="96" t="s">
        <v>211</v>
      </c>
      <c r="J22" s="97" t="s">
        <v>212</v>
      </c>
      <c r="K22" s="97" t="s">
        <v>213</v>
      </c>
      <c r="L22" s="97" t="s">
        <v>214</v>
      </c>
      <c r="M22" s="93">
        <v>1</v>
      </c>
      <c r="N22" s="94" t="s">
        <v>88</v>
      </c>
      <c r="O22" s="94" t="str">
        <f>IF(H22="","",VLOOKUP(H22,'[1]Procedimientos Publicar'!$C$6:$E$85,3,FALSE))</f>
        <v>SECRETARIA GENERAL</v>
      </c>
      <c r="P22" s="95" t="s">
        <v>189</v>
      </c>
      <c r="Q22" s="93"/>
      <c r="R22" s="93"/>
      <c r="S22" s="97"/>
      <c r="T22" s="98">
        <v>1</v>
      </c>
      <c r="U22" s="93"/>
      <c r="V22" s="99">
        <v>43405</v>
      </c>
      <c r="W22" s="100">
        <v>43951</v>
      </c>
      <c r="X22" s="255" t="s">
        <v>215</v>
      </c>
      <c r="Y22" s="212">
        <v>44286</v>
      </c>
      <c r="Z22" s="261" t="s">
        <v>216</v>
      </c>
      <c r="AA22" s="171">
        <v>0.9</v>
      </c>
      <c r="AB22" s="262">
        <f t="shared" si="35"/>
        <v>0.9</v>
      </c>
      <c r="AC22" s="263">
        <f t="shared" si="36"/>
        <v>0.9</v>
      </c>
      <c r="AD22" s="173" t="str">
        <f t="shared" si="37"/>
        <v>EN TERMINO</v>
      </c>
      <c r="AE22" s="264" t="s">
        <v>217</v>
      </c>
      <c r="AF22" s="206"/>
      <c r="AG22" s="1" t="str">
        <f t="shared" si="38"/>
        <v>PENDIENTE</v>
      </c>
      <c r="AH22" s="311">
        <v>44377</v>
      </c>
      <c r="AI22" s="200" t="s">
        <v>218</v>
      </c>
      <c r="AJ22" s="200">
        <v>1</v>
      </c>
      <c r="AK22" s="193">
        <f t="shared" si="39"/>
        <v>1</v>
      </c>
      <c r="AL22" s="188">
        <f t="shared" si="40"/>
        <v>1</v>
      </c>
      <c r="AM22" s="173" t="str">
        <f t="shared" si="41"/>
        <v>OK</v>
      </c>
      <c r="AN22" s="314" t="s">
        <v>219</v>
      </c>
      <c r="AO22" s="200"/>
      <c r="AP22" s="1" t="str">
        <f t="shared" si="42"/>
        <v>CUMPLIDA</v>
      </c>
      <c r="AQ22" s="189"/>
      <c r="AR22" s="201"/>
      <c r="AS22" s="200"/>
      <c r="AT22" s="200"/>
      <c r="AU22" s="200"/>
      <c r="AV22" s="200"/>
      <c r="AW22" s="202"/>
      <c r="AX22" s="200"/>
      <c r="AY22" s="200"/>
      <c r="AZ22" s="189"/>
      <c r="BA22" s="175"/>
      <c r="BB22" s="200"/>
      <c r="BC22" s="193" t="str">
        <f t="shared" si="47"/>
        <v/>
      </c>
      <c r="BD22" s="194" t="str">
        <f t="shared" si="48"/>
        <v/>
      </c>
      <c r="BE22" s="173" t="str">
        <f t="shared" si="49"/>
        <v/>
      </c>
      <c r="BF22" s="175"/>
      <c r="BG22" s="1" t="str">
        <f t="shared" si="50"/>
        <v>PENDIENTE</v>
      </c>
      <c r="BH22" s="2"/>
      <c r="BI22" s="2" t="str">
        <f t="shared" si="51"/>
        <v>ABIERTO</v>
      </c>
      <c r="BJ22" s="2" t="str">
        <f>IF(AP22="CUMPLIDA","CERRADO","ABIERTO")</f>
        <v>CERRADO</v>
      </c>
    </row>
    <row r="23" spans="1:62" ht="35.1" customHeight="1">
      <c r="A23" s="103"/>
      <c r="B23" s="103"/>
      <c r="C23" s="104" t="s">
        <v>81</v>
      </c>
      <c r="D23" s="103"/>
      <c r="E23" s="398" t="s">
        <v>220</v>
      </c>
      <c r="F23" s="103"/>
      <c r="G23" s="105">
        <v>1</v>
      </c>
      <c r="H23" s="106" t="s">
        <v>221</v>
      </c>
      <c r="I23" s="107" t="s">
        <v>222</v>
      </c>
      <c r="J23" s="399" t="s">
        <v>223</v>
      </c>
      <c r="K23" s="399" t="s">
        <v>224</v>
      </c>
      <c r="L23" s="400" t="s">
        <v>173</v>
      </c>
      <c r="M23" s="108">
        <v>1</v>
      </c>
      <c r="N23" s="104" t="s">
        <v>88</v>
      </c>
      <c r="O23" s="104"/>
      <c r="P23" s="104" t="s">
        <v>225</v>
      </c>
      <c r="Q23" s="109" t="s">
        <v>226</v>
      </c>
      <c r="R23" s="109" t="s">
        <v>227</v>
      </c>
      <c r="S23" s="109"/>
      <c r="T23" s="110">
        <v>1</v>
      </c>
      <c r="U23" s="399" t="s">
        <v>228</v>
      </c>
      <c r="V23" s="402">
        <v>43887</v>
      </c>
      <c r="W23" s="402">
        <v>44196</v>
      </c>
      <c r="X23" s="401">
        <v>44227</v>
      </c>
      <c r="Y23" s="285">
        <v>44286</v>
      </c>
      <c r="Z23" s="412" t="s">
        <v>229</v>
      </c>
      <c r="AA23" s="2"/>
      <c r="AB23" s="56" t="str">
        <f>(IF(AA23="","",IF(OR($M23=0,$M23="",$Y23=""),"",AA23/$M23)))</f>
        <v/>
      </c>
      <c r="AC23" s="57" t="str">
        <f>(IF(OR($T23="",AB23=""),"",IF(OR($T23=0,AB23=0),0,IF((AB23*100%)/$T23&gt;100%,100%,(AB23*100%)/$T23))))</f>
        <v/>
      </c>
      <c r="AD23" s="58" t="str">
        <f>IF(AA23="","",IF(AC23&lt;100%, IF(AC23&lt;25%, "ALERTA","EN TERMINO"), IF(AC23=100%, "OK", "EN TERMINO")))</f>
        <v/>
      </c>
      <c r="AE23" s="282" t="s">
        <v>230</v>
      </c>
      <c r="AF23" s="55" t="s">
        <v>231</v>
      </c>
      <c r="AG23" s="1" t="str">
        <f>IF(AC23=100%,IF(AC23&gt;25%,"CUMPLIDA","PENDIENTE"),IF(AC23&lt;25%,"INCUMPLIDA","PENDIENTE"))</f>
        <v>PENDIENTE</v>
      </c>
      <c r="AH23" s="200" t="s">
        <v>177</v>
      </c>
      <c r="AI23" s="200"/>
      <c r="AJ23" s="200"/>
      <c r="AK23" s="193" t="s">
        <v>232</v>
      </c>
      <c r="AL23" s="188" t="s">
        <v>232</v>
      </c>
      <c r="AM23" s="173" t="s">
        <v>232</v>
      </c>
      <c r="AN23" s="200" t="s">
        <v>230</v>
      </c>
      <c r="AO23" s="200" t="s">
        <v>233</v>
      </c>
      <c r="AP23" s="1" t="str">
        <f t="shared" si="42"/>
        <v>PENDIENTE</v>
      </c>
      <c r="AQ23" s="189">
        <v>44469</v>
      </c>
      <c r="AR23" s="353" t="s">
        <v>234</v>
      </c>
      <c r="AS23" s="200"/>
      <c r="AT23" s="193" t="str">
        <f t="shared" ref="AT23" si="53">IF(AS23="","",IF(OR($M23=0,$M23="",AQ23=""),"",AS23/$M23))</f>
        <v/>
      </c>
      <c r="AU23" s="316" t="str">
        <f t="shared" ref="AU23" si="54">(IF(OR($T23="",AT23=""),"",IF(OR($T23=0,AT23=0),0,IF((AT23*100%)/$T23&gt;100%,100%,(AT23*100%)/$T23))))</f>
        <v/>
      </c>
      <c r="AV23" s="173" t="str">
        <f t="shared" ref="AV23" si="55">IF(AS23="","",IF(AU23&lt;100%, IF(AU23&lt;50%, "ALERTA","EN TERMINO"), IF(AU23=100%, "OK", "EN TERMINO")))</f>
        <v/>
      </c>
      <c r="AW23" s="353" t="s">
        <v>235</v>
      </c>
      <c r="AX23" s="200" t="s">
        <v>231</v>
      </c>
      <c r="AY23" s="1" t="str">
        <f t="shared" ref="AY23:AY25" si="56">IF(AU23=100%,IF(AU23&gt;50%,"CUMPLIDA","PENDIENTE"),IF(AU23&lt;50%,"INCUMPLIDA","PENDIENTE"))</f>
        <v>PENDIENTE</v>
      </c>
      <c r="AZ23" s="189"/>
      <c r="BA23" s="175"/>
      <c r="BB23" s="200"/>
      <c r="BC23" s="193" t="str">
        <f t="shared" si="47"/>
        <v/>
      </c>
      <c r="BD23" s="194" t="str">
        <f t="shared" si="48"/>
        <v/>
      </c>
      <c r="BE23" s="173" t="str">
        <f t="shared" si="49"/>
        <v/>
      </c>
      <c r="BF23" s="175"/>
      <c r="BG23" s="1" t="str">
        <f t="shared" si="50"/>
        <v>PENDIENTE</v>
      </c>
      <c r="BH23" s="2"/>
      <c r="BI23" s="2" t="str">
        <f t="shared" si="51"/>
        <v>ABIERTO</v>
      </c>
      <c r="BJ23" s="2" t="str">
        <f t="shared" si="52"/>
        <v>ABIERTO</v>
      </c>
    </row>
    <row r="24" spans="1:62" ht="35.1" customHeight="1">
      <c r="A24" s="103"/>
      <c r="B24" s="103"/>
      <c r="C24" s="104" t="s">
        <v>81</v>
      </c>
      <c r="D24" s="103"/>
      <c r="E24" s="398"/>
      <c r="F24" s="103"/>
      <c r="G24" s="105">
        <v>2</v>
      </c>
      <c r="H24" s="106" t="s">
        <v>221</v>
      </c>
      <c r="I24" s="107" t="s">
        <v>236</v>
      </c>
      <c r="J24" s="399"/>
      <c r="K24" s="399" t="s">
        <v>237</v>
      </c>
      <c r="L24" s="400" t="s">
        <v>238</v>
      </c>
      <c r="M24" s="108">
        <v>1</v>
      </c>
      <c r="N24" s="104" t="s">
        <v>239</v>
      </c>
      <c r="O24" s="104"/>
      <c r="P24" s="104" t="s">
        <v>225</v>
      </c>
      <c r="Q24" s="111" t="s">
        <v>240</v>
      </c>
      <c r="R24" s="109" t="s">
        <v>241</v>
      </c>
      <c r="S24" s="111"/>
      <c r="T24" s="110">
        <v>1</v>
      </c>
      <c r="U24" s="399" t="s">
        <v>242</v>
      </c>
      <c r="V24" s="402">
        <v>43887</v>
      </c>
      <c r="W24" s="402">
        <v>44196</v>
      </c>
      <c r="X24" s="401">
        <v>44196</v>
      </c>
      <c r="Y24" s="285">
        <v>44286</v>
      </c>
      <c r="Z24" s="412"/>
      <c r="AA24" s="2">
        <v>1</v>
      </c>
      <c r="AB24" s="56">
        <f t="shared" ref="AB24:AB86" si="57">(IF(AA24="","",IF(OR($M24=0,$M24="",$Y24=""),"",AA24/$M24)))</f>
        <v>1</v>
      </c>
      <c r="AC24" s="57">
        <f>(IF(OR($T24="",AB24=""),"",IF(OR($T24=0,AB24=0),0,IF((AB24*100%)/$T24&gt;100%,100%,(AB24*100%)/$T24))))</f>
        <v>1</v>
      </c>
      <c r="AD24" s="58" t="str">
        <f>IF(AA24="","",IF(AC24&lt;100%, IF(AC24&lt;25%, "ALERTA","EN TERMINO"), IF(AC24=100%, "OK", "EN TERMINO")))</f>
        <v>OK</v>
      </c>
      <c r="AE24" s="283" t="s">
        <v>243</v>
      </c>
      <c r="AF24" s="55" t="s">
        <v>231</v>
      </c>
      <c r="AG24" s="1" t="str">
        <f t="shared" ref="AG24:AG86" si="58">IF(AC24=100%,IF(AC24&gt;25%,"CUMPLIDA","PENDIENTE"),IF(AC24&lt;25%,"INCUMPLIDA","PENDIENTE"))</f>
        <v>CUMPLIDA</v>
      </c>
      <c r="AH24" s="200" t="s">
        <v>177</v>
      </c>
      <c r="AI24" s="200"/>
      <c r="AJ24" s="200"/>
      <c r="AK24" s="193" t="s">
        <v>232</v>
      </c>
      <c r="AL24" s="188" t="s">
        <v>232</v>
      </c>
      <c r="AM24" s="173" t="s">
        <v>232</v>
      </c>
      <c r="AN24" s="200" t="s">
        <v>244</v>
      </c>
      <c r="AO24" s="200" t="s">
        <v>233</v>
      </c>
      <c r="AP24" s="1" t="str">
        <f t="shared" si="42"/>
        <v>PENDIENTE</v>
      </c>
      <c r="AQ24" s="189">
        <v>44469</v>
      </c>
      <c r="AR24" s="353" t="s">
        <v>245</v>
      </c>
      <c r="AS24" s="200">
        <v>1</v>
      </c>
      <c r="AT24" s="193">
        <f t="shared" ref="AT24:AT25" si="59">IF(AS24="","",IF(OR($M24=0,$M24="",AQ24=""),"",AS24/$M24))</f>
        <v>1</v>
      </c>
      <c r="AU24" s="316">
        <f t="shared" ref="AU24:AU25" si="60">(IF(OR($T24="",AT24=""),"",IF(OR($T24=0,AT24=0),0,IF((AT24*100%)/$T24&gt;100%,100%,(AT24*100%)/$T24))))</f>
        <v>1</v>
      </c>
      <c r="AV24" s="173" t="str">
        <f t="shared" ref="AV24:AV25" si="61">IF(AS24="","",IF(AU24&lt;100%, IF(AU24&lt;50%, "ALERTA","EN TERMINO"), IF(AU24=100%, "OK", "EN TERMINO")))</f>
        <v>OK</v>
      </c>
      <c r="AW24" s="353" t="s">
        <v>246</v>
      </c>
      <c r="AX24" s="200" t="s">
        <v>231</v>
      </c>
      <c r="AY24" s="1" t="str">
        <f t="shared" si="56"/>
        <v>CUMPLIDA</v>
      </c>
      <c r="AZ24" s="189"/>
      <c r="BA24" s="175"/>
      <c r="BB24" s="200"/>
      <c r="BC24" s="193" t="str">
        <f t="shared" si="47"/>
        <v/>
      </c>
      <c r="BD24" s="194" t="str">
        <f t="shared" si="48"/>
        <v/>
      </c>
      <c r="BE24" s="173" t="str">
        <f t="shared" si="49"/>
        <v/>
      </c>
      <c r="BF24" s="175"/>
      <c r="BG24" s="1" t="str">
        <f t="shared" si="50"/>
        <v>PENDIENTE</v>
      </c>
      <c r="BH24" s="2"/>
      <c r="BI24" s="2" t="str">
        <f t="shared" si="51"/>
        <v>CERRADO</v>
      </c>
      <c r="BJ24" s="2" t="str">
        <f t="shared" si="52"/>
        <v>CERRADO</v>
      </c>
    </row>
    <row r="25" spans="1:62" ht="35.1" customHeight="1">
      <c r="A25" s="103"/>
      <c r="B25" s="103"/>
      <c r="C25" s="104" t="s">
        <v>81</v>
      </c>
      <c r="D25" s="103"/>
      <c r="E25" s="398"/>
      <c r="F25" s="103"/>
      <c r="G25" s="105">
        <v>3</v>
      </c>
      <c r="H25" s="106" t="s">
        <v>221</v>
      </c>
      <c r="I25" s="107" t="s">
        <v>247</v>
      </c>
      <c r="J25" s="399"/>
      <c r="K25" s="399" t="s">
        <v>248</v>
      </c>
      <c r="L25" s="400" t="s">
        <v>249</v>
      </c>
      <c r="M25" s="108">
        <v>1</v>
      </c>
      <c r="N25" s="104" t="s">
        <v>248</v>
      </c>
      <c r="O25" s="104"/>
      <c r="P25" s="104" t="s">
        <v>225</v>
      </c>
      <c r="Q25" s="111" t="s">
        <v>240</v>
      </c>
      <c r="R25" s="109" t="s">
        <v>241</v>
      </c>
      <c r="S25" s="111"/>
      <c r="T25" s="110">
        <v>1</v>
      </c>
      <c r="U25" s="399" t="s">
        <v>250</v>
      </c>
      <c r="V25" s="402">
        <v>43887</v>
      </c>
      <c r="W25" s="402">
        <v>44196</v>
      </c>
      <c r="X25" s="401">
        <v>44196</v>
      </c>
      <c r="Y25" s="285">
        <v>44286</v>
      </c>
      <c r="Z25" s="412"/>
      <c r="AA25" s="2"/>
      <c r="AB25" s="56" t="str">
        <f t="shared" si="57"/>
        <v/>
      </c>
      <c r="AC25" s="57" t="str">
        <f t="shared" ref="AC25:AC87" si="62">(IF(OR($T25="",AB25=""),"",IF(OR($T25=0,AB25=0),0,IF((AB25*100%)/$T25&gt;100%,100%,(AB25*100%)/$T25))))</f>
        <v/>
      </c>
      <c r="AD25" s="58" t="str">
        <f t="shared" ref="AD25:AD87" si="63">IF(AA25="","",IF(AC25&lt;100%, IF(AC25&lt;25%, "ALERTA","EN TERMINO"), IF(AC25=100%, "OK", "EN TERMINO")))</f>
        <v/>
      </c>
      <c r="AE25" s="282" t="s">
        <v>251</v>
      </c>
      <c r="AF25" s="55" t="s">
        <v>231</v>
      </c>
      <c r="AG25" s="1" t="str">
        <f t="shared" si="58"/>
        <v>PENDIENTE</v>
      </c>
      <c r="AH25" s="200" t="s">
        <v>177</v>
      </c>
      <c r="AI25" s="200"/>
      <c r="AJ25" s="200"/>
      <c r="AK25" s="193" t="s">
        <v>232</v>
      </c>
      <c r="AL25" s="188" t="s">
        <v>232</v>
      </c>
      <c r="AM25" s="173" t="s">
        <v>232</v>
      </c>
      <c r="AN25" s="200" t="s">
        <v>251</v>
      </c>
      <c r="AO25" s="200" t="s">
        <v>233</v>
      </c>
      <c r="AP25" s="1" t="str">
        <f t="shared" si="42"/>
        <v>PENDIENTE</v>
      </c>
      <c r="AQ25" s="189">
        <v>44469</v>
      </c>
      <c r="AR25" s="353" t="s">
        <v>252</v>
      </c>
      <c r="AS25" s="200"/>
      <c r="AT25" s="193" t="str">
        <f t="shared" si="59"/>
        <v/>
      </c>
      <c r="AU25" s="316" t="str">
        <f t="shared" si="60"/>
        <v/>
      </c>
      <c r="AV25" s="173" t="str">
        <f t="shared" si="61"/>
        <v/>
      </c>
      <c r="AW25" s="353" t="s">
        <v>253</v>
      </c>
      <c r="AX25" s="200" t="s">
        <v>231</v>
      </c>
      <c r="AY25" s="1" t="str">
        <f t="shared" si="56"/>
        <v>PENDIENTE</v>
      </c>
      <c r="AZ25" s="189"/>
      <c r="BA25" s="175"/>
      <c r="BB25" s="200"/>
      <c r="BC25" s="193" t="str">
        <f t="shared" si="47"/>
        <v/>
      </c>
      <c r="BD25" s="194" t="str">
        <f t="shared" si="48"/>
        <v/>
      </c>
      <c r="BE25" s="173" t="str">
        <f t="shared" si="49"/>
        <v/>
      </c>
      <c r="BF25" s="175"/>
      <c r="BG25" s="1" t="str">
        <f t="shared" si="50"/>
        <v>PENDIENTE</v>
      </c>
      <c r="BH25" s="2"/>
      <c r="BI25" s="2" t="str">
        <f t="shared" si="51"/>
        <v>ABIERTO</v>
      </c>
      <c r="BJ25" s="2" t="str">
        <f t="shared" si="52"/>
        <v>ABIERTO</v>
      </c>
    </row>
    <row r="26" spans="1:62" ht="35.1" customHeight="1">
      <c r="A26" s="103"/>
      <c r="B26" s="103"/>
      <c r="C26" s="104" t="s">
        <v>81</v>
      </c>
      <c r="D26" s="103"/>
      <c r="E26" s="398"/>
      <c r="F26" s="103"/>
      <c r="G26" s="105">
        <v>4</v>
      </c>
      <c r="H26" s="106" t="s">
        <v>221</v>
      </c>
      <c r="I26" s="107" t="s">
        <v>254</v>
      </c>
      <c r="J26" s="399"/>
      <c r="K26" s="399" t="s">
        <v>255</v>
      </c>
      <c r="L26" s="400" t="s">
        <v>238</v>
      </c>
      <c r="M26" s="108">
        <v>1</v>
      </c>
      <c r="N26" s="104" t="s">
        <v>239</v>
      </c>
      <c r="O26" s="104"/>
      <c r="P26" s="104" t="s">
        <v>225</v>
      </c>
      <c r="Q26" s="109" t="s">
        <v>256</v>
      </c>
      <c r="R26" s="109" t="s">
        <v>257</v>
      </c>
      <c r="S26" s="109"/>
      <c r="T26" s="110">
        <v>1</v>
      </c>
      <c r="U26" s="399" t="s">
        <v>242</v>
      </c>
      <c r="V26" s="402">
        <v>43887</v>
      </c>
      <c r="W26" s="402">
        <v>44196</v>
      </c>
      <c r="X26" s="401">
        <v>44196</v>
      </c>
      <c r="Y26" s="285">
        <v>44286</v>
      </c>
      <c r="Z26" s="412"/>
      <c r="AA26" s="2">
        <v>1</v>
      </c>
      <c r="AB26" s="56">
        <f t="shared" si="57"/>
        <v>1</v>
      </c>
      <c r="AC26" s="57">
        <f t="shared" si="62"/>
        <v>1</v>
      </c>
      <c r="AD26" s="58" t="str">
        <f t="shared" si="63"/>
        <v>OK</v>
      </c>
      <c r="AE26" s="283" t="s">
        <v>258</v>
      </c>
      <c r="AF26" s="55" t="s">
        <v>231</v>
      </c>
      <c r="AG26" s="1" t="str">
        <f t="shared" si="58"/>
        <v>CUMPLIDA</v>
      </c>
      <c r="AH26" s="200" t="s">
        <v>177</v>
      </c>
      <c r="AI26" s="200"/>
      <c r="AJ26" s="200">
        <v>1</v>
      </c>
      <c r="AK26" s="193">
        <v>1</v>
      </c>
      <c r="AL26" s="188">
        <v>1</v>
      </c>
      <c r="AM26" s="173" t="s">
        <v>259</v>
      </c>
      <c r="AN26" s="200" t="s">
        <v>258</v>
      </c>
      <c r="AO26" s="200" t="s">
        <v>260</v>
      </c>
      <c r="AP26" s="1" t="str">
        <f t="shared" si="42"/>
        <v>CUMPLIDA</v>
      </c>
      <c r="AQ26" s="189"/>
      <c r="AR26" s="201"/>
      <c r="AS26" s="200"/>
      <c r="AT26" s="200"/>
      <c r="AU26" s="200"/>
      <c r="AV26" s="200"/>
      <c r="AW26" s="202"/>
      <c r="AX26" s="200"/>
      <c r="AY26" s="200"/>
      <c r="AZ26" s="189"/>
      <c r="BA26" s="175"/>
      <c r="BB26" s="200"/>
      <c r="BC26" s="193" t="str">
        <f t="shared" si="47"/>
        <v/>
      </c>
      <c r="BD26" s="194" t="str">
        <f t="shared" si="48"/>
        <v/>
      </c>
      <c r="BE26" s="173" t="str">
        <f t="shared" si="49"/>
        <v/>
      </c>
      <c r="BF26" s="175"/>
      <c r="BG26" s="1" t="str">
        <f t="shared" si="50"/>
        <v>PENDIENTE</v>
      </c>
      <c r="BH26" s="2"/>
      <c r="BI26" s="2" t="str">
        <f t="shared" si="51"/>
        <v>CERRADO</v>
      </c>
      <c r="BJ26" s="2" t="str">
        <f t="shared" si="52"/>
        <v>CERRADO</v>
      </c>
    </row>
    <row r="27" spans="1:62" ht="35.1" customHeight="1">
      <c r="A27" s="103"/>
      <c r="B27" s="103"/>
      <c r="C27" s="104" t="s">
        <v>81</v>
      </c>
      <c r="D27" s="103"/>
      <c r="E27" s="398"/>
      <c r="F27" s="103"/>
      <c r="G27" s="105">
        <v>5</v>
      </c>
      <c r="H27" s="106" t="s">
        <v>221</v>
      </c>
      <c r="I27" s="107" t="s">
        <v>261</v>
      </c>
      <c r="J27" s="399"/>
      <c r="K27" s="399" t="s">
        <v>239</v>
      </c>
      <c r="L27" s="400" t="s">
        <v>238</v>
      </c>
      <c r="M27" s="108">
        <v>1</v>
      </c>
      <c r="N27" s="104" t="s">
        <v>239</v>
      </c>
      <c r="O27" s="104"/>
      <c r="P27" s="104" t="s">
        <v>225</v>
      </c>
      <c r="Q27" s="109" t="s">
        <v>262</v>
      </c>
      <c r="R27" s="109" t="s">
        <v>263</v>
      </c>
      <c r="S27" s="111"/>
      <c r="T27" s="110">
        <v>1</v>
      </c>
      <c r="U27" s="399" t="s">
        <v>242</v>
      </c>
      <c r="V27" s="402">
        <v>43887</v>
      </c>
      <c r="W27" s="402">
        <v>44196</v>
      </c>
      <c r="X27" s="401">
        <v>44196</v>
      </c>
      <c r="Y27" s="285">
        <v>44286</v>
      </c>
      <c r="Z27" s="412"/>
      <c r="AA27" s="2">
        <v>1</v>
      </c>
      <c r="AB27" s="56">
        <f t="shared" si="57"/>
        <v>1</v>
      </c>
      <c r="AC27" s="57">
        <f t="shared" si="62"/>
        <v>1</v>
      </c>
      <c r="AD27" s="58" t="str">
        <f t="shared" si="63"/>
        <v>OK</v>
      </c>
      <c r="AE27" s="283" t="s">
        <v>264</v>
      </c>
      <c r="AF27" s="55" t="s">
        <v>231</v>
      </c>
      <c r="AG27" s="1" t="str">
        <f t="shared" si="58"/>
        <v>CUMPLIDA</v>
      </c>
      <c r="AH27" s="200" t="s">
        <v>177</v>
      </c>
      <c r="AI27" s="200"/>
      <c r="AJ27" s="200">
        <v>1</v>
      </c>
      <c r="AK27" s="193">
        <v>1</v>
      </c>
      <c r="AL27" s="188">
        <v>1</v>
      </c>
      <c r="AM27" s="173" t="s">
        <v>259</v>
      </c>
      <c r="AN27" s="200" t="s">
        <v>264</v>
      </c>
      <c r="AO27" s="200" t="s">
        <v>260</v>
      </c>
      <c r="AP27" s="1" t="str">
        <f t="shared" si="42"/>
        <v>CUMPLIDA</v>
      </c>
      <c r="AQ27" s="189"/>
      <c r="AR27" s="201"/>
      <c r="AS27" s="200"/>
      <c r="AT27" s="200"/>
      <c r="AU27" s="200"/>
      <c r="AV27" s="200"/>
      <c r="AW27" s="202"/>
      <c r="AX27" s="200"/>
      <c r="AY27" s="200"/>
      <c r="AZ27" s="189"/>
      <c r="BA27" s="175"/>
      <c r="BB27" s="200"/>
      <c r="BC27" s="193" t="str">
        <f t="shared" si="47"/>
        <v/>
      </c>
      <c r="BD27" s="194" t="str">
        <f t="shared" si="48"/>
        <v/>
      </c>
      <c r="BE27" s="173" t="str">
        <f t="shared" si="49"/>
        <v/>
      </c>
      <c r="BF27" s="175"/>
      <c r="BG27" s="1" t="str">
        <f t="shared" si="50"/>
        <v>PENDIENTE</v>
      </c>
      <c r="BH27" s="2"/>
      <c r="BI27" s="2" t="str">
        <f t="shared" si="51"/>
        <v>CERRADO</v>
      </c>
      <c r="BJ27" s="2" t="str">
        <f t="shared" si="52"/>
        <v>CERRADO</v>
      </c>
    </row>
    <row r="28" spans="1:62" ht="35.1" customHeight="1">
      <c r="A28" s="103"/>
      <c r="B28" s="103"/>
      <c r="C28" s="104" t="s">
        <v>81</v>
      </c>
      <c r="D28" s="103"/>
      <c r="E28" s="398"/>
      <c r="F28" s="103"/>
      <c r="G28" s="105">
        <v>6</v>
      </c>
      <c r="H28" s="106" t="s">
        <v>221</v>
      </c>
      <c r="I28" s="107" t="s">
        <v>265</v>
      </c>
      <c r="J28" s="111" t="s">
        <v>266</v>
      </c>
      <c r="K28" s="111" t="s">
        <v>267</v>
      </c>
      <c r="L28" s="111" t="s">
        <v>238</v>
      </c>
      <c r="M28" s="112">
        <v>1</v>
      </c>
      <c r="N28" s="104" t="s">
        <v>88</v>
      </c>
      <c r="O28" s="104"/>
      <c r="P28" s="104" t="s">
        <v>225</v>
      </c>
      <c r="Q28" s="113"/>
      <c r="R28" s="113"/>
      <c r="S28" s="113"/>
      <c r="T28" s="110">
        <v>1</v>
      </c>
      <c r="U28" s="111" t="s">
        <v>242</v>
      </c>
      <c r="V28" s="125">
        <v>43887</v>
      </c>
      <c r="W28" s="125">
        <v>44196</v>
      </c>
      <c r="X28" s="40">
        <v>44227</v>
      </c>
      <c r="Y28" s="285">
        <v>44286</v>
      </c>
      <c r="Z28" s="200" t="s">
        <v>268</v>
      </c>
      <c r="AA28" s="2">
        <v>1</v>
      </c>
      <c r="AB28" s="56">
        <f t="shared" si="57"/>
        <v>1</v>
      </c>
      <c r="AC28" s="57">
        <f t="shared" si="62"/>
        <v>1</v>
      </c>
      <c r="AD28" s="58" t="str">
        <f t="shared" si="63"/>
        <v>OK</v>
      </c>
      <c r="AE28" s="283" t="s">
        <v>251</v>
      </c>
      <c r="AF28" s="55" t="s">
        <v>231</v>
      </c>
      <c r="AG28" s="1" t="str">
        <f t="shared" si="58"/>
        <v>CUMPLIDA</v>
      </c>
      <c r="AH28" s="200" t="s">
        <v>177</v>
      </c>
      <c r="AI28" s="200"/>
      <c r="AJ28" s="200">
        <v>1</v>
      </c>
      <c r="AK28" s="193">
        <v>1</v>
      </c>
      <c r="AL28" s="188">
        <v>1</v>
      </c>
      <c r="AM28" s="173" t="s">
        <v>259</v>
      </c>
      <c r="AN28" s="200" t="s">
        <v>269</v>
      </c>
      <c r="AO28" s="200" t="s">
        <v>260</v>
      </c>
      <c r="AP28" s="1" t="str">
        <f t="shared" si="42"/>
        <v>CUMPLIDA</v>
      </c>
      <c r="AQ28" s="189"/>
      <c r="AR28" s="201"/>
      <c r="AS28" s="200"/>
      <c r="AT28" s="200"/>
      <c r="AU28" s="200"/>
      <c r="AV28" s="200"/>
      <c r="AW28" s="202"/>
      <c r="AX28" s="200"/>
      <c r="AY28" s="200"/>
      <c r="AZ28" s="189"/>
      <c r="BA28" s="175"/>
      <c r="BB28" s="200"/>
      <c r="BC28" s="193" t="str">
        <f t="shared" si="47"/>
        <v/>
      </c>
      <c r="BD28" s="194" t="str">
        <f t="shared" si="48"/>
        <v/>
      </c>
      <c r="BE28" s="173" t="str">
        <f t="shared" si="49"/>
        <v/>
      </c>
      <c r="BF28" s="175"/>
      <c r="BG28" s="1" t="str">
        <f t="shared" si="50"/>
        <v>PENDIENTE</v>
      </c>
      <c r="BH28" s="2"/>
      <c r="BI28" s="2" t="str">
        <f t="shared" si="51"/>
        <v>CERRADO</v>
      </c>
      <c r="BJ28" s="2" t="str">
        <f t="shared" si="52"/>
        <v>CERRADO</v>
      </c>
    </row>
    <row r="29" spans="1:62" ht="35.1" customHeight="1">
      <c r="A29" s="103"/>
      <c r="B29" s="103"/>
      <c r="C29" s="104" t="s">
        <v>81</v>
      </c>
      <c r="D29" s="103"/>
      <c r="E29" s="398"/>
      <c r="F29" s="103"/>
      <c r="G29" s="105">
        <v>7</v>
      </c>
      <c r="H29" s="106" t="s">
        <v>221</v>
      </c>
      <c r="I29" s="107" t="s">
        <v>270</v>
      </c>
      <c r="J29" s="399" t="s">
        <v>271</v>
      </c>
      <c r="K29" s="399" t="s">
        <v>272</v>
      </c>
      <c r="L29" s="399" t="s">
        <v>238</v>
      </c>
      <c r="M29" s="114">
        <v>1</v>
      </c>
      <c r="N29" s="104" t="s">
        <v>273</v>
      </c>
      <c r="O29" s="104"/>
      <c r="P29" s="104" t="s">
        <v>225</v>
      </c>
      <c r="Q29" s="111" t="s">
        <v>240</v>
      </c>
      <c r="R29" s="109" t="s">
        <v>241</v>
      </c>
      <c r="S29" s="111"/>
      <c r="T29" s="110">
        <v>1</v>
      </c>
      <c r="U29" s="399" t="s">
        <v>274</v>
      </c>
      <c r="V29" s="402">
        <v>43834</v>
      </c>
      <c r="W29" s="402">
        <v>44196</v>
      </c>
      <c r="X29" s="401">
        <v>44227</v>
      </c>
      <c r="Y29" s="285">
        <v>44286</v>
      </c>
      <c r="Z29" s="412" t="s">
        <v>275</v>
      </c>
      <c r="AA29" s="2">
        <v>1</v>
      </c>
      <c r="AB29" s="56">
        <f t="shared" si="57"/>
        <v>1</v>
      </c>
      <c r="AC29" s="57">
        <f t="shared" si="62"/>
        <v>1</v>
      </c>
      <c r="AD29" s="58" t="str">
        <f t="shared" si="63"/>
        <v>OK</v>
      </c>
      <c r="AE29" s="283" t="s">
        <v>258</v>
      </c>
      <c r="AF29" s="55" t="s">
        <v>231</v>
      </c>
      <c r="AG29" s="1" t="str">
        <f t="shared" si="58"/>
        <v>CUMPLIDA</v>
      </c>
      <c r="AH29" s="200" t="s">
        <v>177</v>
      </c>
      <c r="AI29" s="200"/>
      <c r="AJ29" s="200">
        <v>1</v>
      </c>
      <c r="AK29" s="193">
        <v>1</v>
      </c>
      <c r="AL29" s="188">
        <v>1</v>
      </c>
      <c r="AM29" s="173" t="s">
        <v>259</v>
      </c>
      <c r="AN29" s="200" t="s">
        <v>276</v>
      </c>
      <c r="AO29" s="200" t="s">
        <v>260</v>
      </c>
      <c r="AP29" s="1" t="str">
        <f t="shared" si="42"/>
        <v>CUMPLIDA</v>
      </c>
      <c r="AQ29" s="189"/>
      <c r="AR29" s="201"/>
      <c r="AS29" s="200"/>
      <c r="AT29" s="200"/>
      <c r="AU29" s="200"/>
      <c r="AV29" s="200"/>
      <c r="AW29" s="202"/>
      <c r="AX29" s="200"/>
      <c r="AY29" s="200"/>
      <c r="AZ29" s="189"/>
      <c r="BA29" s="175"/>
      <c r="BB29" s="200"/>
      <c r="BC29" s="193" t="str">
        <f t="shared" si="47"/>
        <v/>
      </c>
      <c r="BD29" s="194" t="str">
        <f t="shared" si="48"/>
        <v/>
      </c>
      <c r="BE29" s="173" t="str">
        <f t="shared" si="49"/>
        <v/>
      </c>
      <c r="BF29" s="175"/>
      <c r="BG29" s="1" t="str">
        <f t="shared" si="50"/>
        <v>PENDIENTE</v>
      </c>
      <c r="BH29" s="2"/>
      <c r="BI29" s="2" t="str">
        <f t="shared" si="51"/>
        <v>CERRADO</v>
      </c>
      <c r="BJ29" s="2" t="str">
        <f t="shared" si="52"/>
        <v>CERRADO</v>
      </c>
    </row>
    <row r="30" spans="1:62" ht="35.1" customHeight="1">
      <c r="A30" s="103"/>
      <c r="B30" s="103"/>
      <c r="C30" s="104" t="s">
        <v>81</v>
      </c>
      <c r="D30" s="103"/>
      <c r="E30" s="398"/>
      <c r="F30" s="103"/>
      <c r="G30" s="105">
        <v>8</v>
      </c>
      <c r="H30" s="106" t="s">
        <v>221</v>
      </c>
      <c r="I30" s="107" t="s">
        <v>277</v>
      </c>
      <c r="J30" s="399"/>
      <c r="K30" s="399"/>
      <c r="L30" s="399" t="s">
        <v>278</v>
      </c>
      <c r="M30" s="114">
        <v>1</v>
      </c>
      <c r="N30" s="104" t="s">
        <v>88</v>
      </c>
      <c r="O30" s="104"/>
      <c r="P30" s="104" t="s">
        <v>225</v>
      </c>
      <c r="Q30" s="111" t="s">
        <v>240</v>
      </c>
      <c r="R30" s="109" t="s">
        <v>241</v>
      </c>
      <c r="S30" s="111"/>
      <c r="T30" s="110">
        <v>1</v>
      </c>
      <c r="U30" s="399"/>
      <c r="V30" s="402">
        <v>43983</v>
      </c>
      <c r="W30" s="402">
        <v>44196</v>
      </c>
      <c r="X30" s="401">
        <v>44196</v>
      </c>
      <c r="Y30" s="285">
        <v>44286</v>
      </c>
      <c r="Z30" s="412"/>
      <c r="AA30" s="2">
        <v>1</v>
      </c>
      <c r="AB30" s="56">
        <f t="shared" si="57"/>
        <v>1</v>
      </c>
      <c r="AC30" s="57">
        <f t="shared" si="62"/>
        <v>1</v>
      </c>
      <c r="AD30" s="58" t="str">
        <f t="shared" si="63"/>
        <v>OK</v>
      </c>
      <c r="AE30" s="283" t="s">
        <v>264</v>
      </c>
      <c r="AF30" s="55" t="s">
        <v>231</v>
      </c>
      <c r="AG30" s="1" t="str">
        <f t="shared" si="58"/>
        <v>CUMPLIDA</v>
      </c>
      <c r="AH30" s="200" t="s">
        <v>177</v>
      </c>
      <c r="AI30" s="200"/>
      <c r="AJ30" s="200">
        <v>1</v>
      </c>
      <c r="AK30" s="193">
        <v>1</v>
      </c>
      <c r="AL30" s="188">
        <v>1</v>
      </c>
      <c r="AM30" s="173" t="s">
        <v>259</v>
      </c>
      <c r="AN30" s="200" t="s">
        <v>276</v>
      </c>
      <c r="AO30" s="200" t="s">
        <v>260</v>
      </c>
      <c r="AP30" s="1" t="str">
        <f t="shared" si="42"/>
        <v>CUMPLIDA</v>
      </c>
      <c r="AQ30" s="189"/>
      <c r="AR30" s="201"/>
      <c r="AS30" s="200"/>
      <c r="AT30" s="200"/>
      <c r="AU30" s="200"/>
      <c r="AV30" s="200"/>
      <c r="AW30" s="202"/>
      <c r="AX30" s="200"/>
      <c r="AY30" s="200"/>
      <c r="AZ30" s="189"/>
      <c r="BA30" s="175"/>
      <c r="BB30" s="200"/>
      <c r="BC30" s="193" t="str">
        <f t="shared" si="47"/>
        <v/>
      </c>
      <c r="BD30" s="194" t="str">
        <f t="shared" si="48"/>
        <v/>
      </c>
      <c r="BE30" s="173" t="str">
        <f t="shared" si="49"/>
        <v/>
      </c>
      <c r="BF30" s="175"/>
      <c r="BG30" s="1" t="str">
        <f t="shared" si="50"/>
        <v>PENDIENTE</v>
      </c>
      <c r="BH30" s="2"/>
      <c r="BI30" s="2" t="str">
        <f t="shared" si="51"/>
        <v>CERRADO</v>
      </c>
      <c r="BJ30" s="2" t="str">
        <f t="shared" si="52"/>
        <v>CERRADO</v>
      </c>
    </row>
    <row r="31" spans="1:62" ht="35.1" customHeight="1">
      <c r="A31" s="103"/>
      <c r="B31" s="103"/>
      <c r="C31" s="104" t="s">
        <v>81</v>
      </c>
      <c r="D31" s="103"/>
      <c r="E31" s="398"/>
      <c r="F31" s="103"/>
      <c r="G31" s="105">
        <v>9</v>
      </c>
      <c r="H31" s="106" t="s">
        <v>221</v>
      </c>
      <c r="I31" s="107" t="s">
        <v>279</v>
      </c>
      <c r="J31" s="399"/>
      <c r="K31" s="399"/>
      <c r="L31" s="399" t="s">
        <v>238</v>
      </c>
      <c r="M31" s="114">
        <v>1</v>
      </c>
      <c r="N31" s="104" t="s">
        <v>88</v>
      </c>
      <c r="O31" s="104"/>
      <c r="P31" s="104" t="s">
        <v>225</v>
      </c>
      <c r="Q31" s="111" t="s">
        <v>240</v>
      </c>
      <c r="R31" s="109" t="s">
        <v>241</v>
      </c>
      <c r="S31" s="111"/>
      <c r="T31" s="110">
        <v>1</v>
      </c>
      <c r="U31" s="399" t="s">
        <v>280</v>
      </c>
      <c r="V31" s="402">
        <v>43983</v>
      </c>
      <c r="W31" s="402">
        <v>44196</v>
      </c>
      <c r="X31" s="401">
        <v>44196</v>
      </c>
      <c r="Y31" s="285">
        <v>44286</v>
      </c>
      <c r="Z31" s="412"/>
      <c r="AA31" s="2">
        <v>1</v>
      </c>
      <c r="AB31" s="56">
        <f t="shared" si="57"/>
        <v>1</v>
      </c>
      <c r="AC31" s="57">
        <f t="shared" si="62"/>
        <v>1</v>
      </c>
      <c r="AD31" s="58" t="str">
        <f t="shared" si="63"/>
        <v>OK</v>
      </c>
      <c r="AE31" s="283" t="s">
        <v>269</v>
      </c>
      <c r="AF31" s="55" t="s">
        <v>231</v>
      </c>
      <c r="AG31" s="1" t="str">
        <f t="shared" si="58"/>
        <v>CUMPLIDA</v>
      </c>
      <c r="AH31" s="200" t="s">
        <v>177</v>
      </c>
      <c r="AI31" s="200"/>
      <c r="AJ31" s="200">
        <v>1</v>
      </c>
      <c r="AK31" s="193">
        <v>1</v>
      </c>
      <c r="AL31" s="188">
        <v>1</v>
      </c>
      <c r="AM31" s="173" t="s">
        <v>259</v>
      </c>
      <c r="AN31" s="200" t="s">
        <v>276</v>
      </c>
      <c r="AO31" s="200" t="s">
        <v>260</v>
      </c>
      <c r="AP31" s="1" t="str">
        <f t="shared" si="42"/>
        <v>CUMPLIDA</v>
      </c>
      <c r="AQ31" s="189"/>
      <c r="AR31" s="201"/>
      <c r="AS31" s="200"/>
      <c r="AT31" s="200"/>
      <c r="AU31" s="200"/>
      <c r="AV31" s="200"/>
      <c r="AW31" s="202"/>
      <c r="AX31" s="200"/>
      <c r="AY31" s="200"/>
      <c r="AZ31" s="189"/>
      <c r="BA31" s="175"/>
      <c r="BB31" s="200"/>
      <c r="BC31" s="193" t="str">
        <f t="shared" si="47"/>
        <v/>
      </c>
      <c r="BD31" s="194" t="str">
        <f t="shared" si="48"/>
        <v/>
      </c>
      <c r="BE31" s="173" t="str">
        <f t="shared" si="49"/>
        <v/>
      </c>
      <c r="BF31" s="175"/>
      <c r="BG31" s="1" t="str">
        <f t="shared" si="50"/>
        <v>PENDIENTE</v>
      </c>
      <c r="BH31" s="2"/>
      <c r="BI31" s="2" t="str">
        <f t="shared" si="51"/>
        <v>CERRADO</v>
      </c>
      <c r="BJ31" s="2" t="str">
        <f t="shared" si="52"/>
        <v>CERRADO</v>
      </c>
    </row>
    <row r="32" spans="1:62" ht="35.1" customHeight="1">
      <c r="A32" s="103"/>
      <c r="B32" s="103"/>
      <c r="C32" s="104" t="s">
        <v>81</v>
      </c>
      <c r="D32" s="103"/>
      <c r="E32" s="398"/>
      <c r="F32" s="103"/>
      <c r="G32" s="105">
        <v>10</v>
      </c>
      <c r="H32" s="106" t="s">
        <v>221</v>
      </c>
      <c r="I32" s="107" t="s">
        <v>281</v>
      </c>
      <c r="J32" s="399"/>
      <c r="K32" s="399"/>
      <c r="L32" s="399"/>
      <c r="M32" s="114">
        <v>1</v>
      </c>
      <c r="N32" s="104" t="s">
        <v>88</v>
      </c>
      <c r="O32" s="104"/>
      <c r="P32" s="104" t="s">
        <v>225</v>
      </c>
      <c r="Q32" s="115"/>
      <c r="R32" s="115"/>
      <c r="S32" s="115"/>
      <c r="T32" s="110">
        <v>1</v>
      </c>
      <c r="U32" s="399"/>
      <c r="V32" s="402"/>
      <c r="W32" s="402">
        <v>44196</v>
      </c>
      <c r="X32" s="401">
        <v>44196</v>
      </c>
      <c r="Y32" s="285">
        <v>44286</v>
      </c>
      <c r="Z32" s="412"/>
      <c r="AA32" s="2"/>
      <c r="AB32" s="56" t="str">
        <f t="shared" si="57"/>
        <v/>
      </c>
      <c r="AC32" s="57" t="str">
        <f t="shared" si="62"/>
        <v/>
      </c>
      <c r="AD32" s="58" t="str">
        <f t="shared" si="63"/>
        <v/>
      </c>
      <c r="AE32" s="284" t="s">
        <v>276</v>
      </c>
      <c r="AF32" s="55" t="s">
        <v>231</v>
      </c>
      <c r="AG32" s="1" t="str">
        <f t="shared" si="58"/>
        <v>PENDIENTE</v>
      </c>
      <c r="AH32" s="200" t="s">
        <v>177</v>
      </c>
      <c r="AI32" s="200"/>
      <c r="AJ32" s="200"/>
      <c r="AK32" s="193" t="s">
        <v>232</v>
      </c>
      <c r="AL32" s="188" t="s">
        <v>232</v>
      </c>
      <c r="AM32" s="173" t="s">
        <v>232</v>
      </c>
      <c r="AN32" s="200" t="s">
        <v>276</v>
      </c>
      <c r="AO32" s="200" t="s">
        <v>233</v>
      </c>
      <c r="AP32" s="1" t="str">
        <f t="shared" si="42"/>
        <v>PENDIENTE</v>
      </c>
      <c r="AQ32" s="348">
        <v>44469</v>
      </c>
      <c r="AR32" s="354" t="s">
        <v>282</v>
      </c>
      <c r="AS32" s="349"/>
      <c r="AT32" s="349"/>
      <c r="AU32" s="349"/>
      <c r="AV32" s="349"/>
      <c r="AW32" s="354" t="s">
        <v>283</v>
      </c>
      <c r="AX32" s="349" t="s">
        <v>231</v>
      </c>
      <c r="AY32" s="349" t="s">
        <v>233</v>
      </c>
      <c r="AZ32" s="189"/>
      <c r="BA32" s="175"/>
      <c r="BB32" s="200"/>
      <c r="BC32" s="193" t="str">
        <f t="shared" si="47"/>
        <v/>
      </c>
      <c r="BD32" s="194" t="str">
        <f t="shared" si="48"/>
        <v/>
      </c>
      <c r="BE32" s="173" t="str">
        <f t="shared" si="49"/>
        <v/>
      </c>
      <c r="BF32" s="175"/>
      <c r="BG32" s="1" t="str">
        <f t="shared" si="50"/>
        <v>PENDIENTE</v>
      </c>
      <c r="BH32" s="2"/>
      <c r="BI32" s="2" t="str">
        <f t="shared" si="51"/>
        <v>ABIERTO</v>
      </c>
      <c r="BJ32" s="2" t="str">
        <f t="shared" si="52"/>
        <v>ABIERTO</v>
      </c>
    </row>
    <row r="33" spans="1:62" ht="35.1" customHeight="1">
      <c r="A33" s="103"/>
      <c r="B33" s="103"/>
      <c r="C33" s="104" t="s">
        <v>81</v>
      </c>
      <c r="D33" s="103"/>
      <c r="E33" s="398"/>
      <c r="F33" s="103"/>
      <c r="G33" s="105">
        <v>11</v>
      </c>
      <c r="H33" s="106" t="s">
        <v>221</v>
      </c>
      <c r="I33" s="107" t="s">
        <v>284</v>
      </c>
      <c r="J33" s="111" t="s">
        <v>285</v>
      </c>
      <c r="K33" s="111" t="s">
        <v>286</v>
      </c>
      <c r="L33" s="111" t="s">
        <v>238</v>
      </c>
      <c r="M33" s="112">
        <v>1</v>
      </c>
      <c r="N33" s="104" t="s">
        <v>273</v>
      </c>
      <c r="O33" s="104"/>
      <c r="P33" s="104" t="s">
        <v>225</v>
      </c>
      <c r="Q33" s="111" t="s">
        <v>240</v>
      </c>
      <c r="R33" s="109" t="s">
        <v>241</v>
      </c>
      <c r="S33" s="111"/>
      <c r="T33" s="110">
        <v>1</v>
      </c>
      <c r="U33" s="111" t="s">
        <v>287</v>
      </c>
      <c r="V33" s="125">
        <v>43834</v>
      </c>
      <c r="W33" s="125">
        <v>44196</v>
      </c>
      <c r="X33" s="40">
        <v>44227</v>
      </c>
      <c r="Y33" s="285">
        <v>44286</v>
      </c>
      <c r="Z33" s="200" t="s">
        <v>288</v>
      </c>
      <c r="AA33" s="2">
        <v>0.1</v>
      </c>
      <c r="AB33" s="56">
        <f t="shared" si="57"/>
        <v>0.1</v>
      </c>
      <c r="AC33" s="57">
        <f t="shared" si="62"/>
        <v>0.1</v>
      </c>
      <c r="AD33" s="58" t="str">
        <f t="shared" si="63"/>
        <v>ALERTA</v>
      </c>
      <c r="AE33" s="282" t="s">
        <v>289</v>
      </c>
      <c r="AF33" s="55" t="s">
        <v>231</v>
      </c>
      <c r="AG33" s="1" t="str">
        <f t="shared" si="58"/>
        <v>INCUMPLIDA</v>
      </c>
      <c r="AH33" s="200" t="s">
        <v>177</v>
      </c>
      <c r="AI33" s="200"/>
      <c r="AJ33" s="200">
        <v>1</v>
      </c>
      <c r="AK33" s="193">
        <v>1</v>
      </c>
      <c r="AL33" s="188">
        <v>1</v>
      </c>
      <c r="AM33" s="173" t="s">
        <v>259</v>
      </c>
      <c r="AN33" s="200" t="s">
        <v>290</v>
      </c>
      <c r="AO33" s="200" t="s">
        <v>260</v>
      </c>
      <c r="AP33" s="1" t="str">
        <f t="shared" si="42"/>
        <v>CUMPLIDA</v>
      </c>
      <c r="AQ33" s="189"/>
      <c r="AR33" s="201"/>
      <c r="AS33" s="200"/>
      <c r="AT33" s="200"/>
      <c r="AU33" s="200"/>
      <c r="AV33" s="200"/>
      <c r="AW33" s="202"/>
      <c r="AX33" s="200"/>
      <c r="AY33" s="200"/>
      <c r="AZ33" s="189"/>
      <c r="BA33" s="175"/>
      <c r="BB33" s="200"/>
      <c r="BC33" s="193" t="str">
        <f t="shared" si="47"/>
        <v/>
      </c>
      <c r="BD33" s="194" t="str">
        <f t="shared" si="48"/>
        <v/>
      </c>
      <c r="BE33" s="173" t="str">
        <f t="shared" si="49"/>
        <v/>
      </c>
      <c r="BF33" s="175"/>
      <c r="BG33" s="1" t="str">
        <f t="shared" si="50"/>
        <v>PENDIENTE</v>
      </c>
      <c r="BH33" s="2"/>
      <c r="BI33" s="2" t="str">
        <f t="shared" si="51"/>
        <v>ABIERTO</v>
      </c>
      <c r="BJ33" s="2" t="str">
        <f t="shared" si="52"/>
        <v>ABIERTO</v>
      </c>
    </row>
    <row r="34" spans="1:62" ht="35.1" customHeight="1">
      <c r="A34" s="103"/>
      <c r="B34" s="103"/>
      <c r="C34" s="104" t="s">
        <v>81</v>
      </c>
      <c r="D34" s="103"/>
      <c r="E34" s="398"/>
      <c r="F34" s="103"/>
      <c r="G34" s="105">
        <v>12</v>
      </c>
      <c r="H34" s="106" t="s">
        <v>221</v>
      </c>
      <c r="I34" s="107" t="s">
        <v>291</v>
      </c>
      <c r="J34" s="111" t="s">
        <v>292</v>
      </c>
      <c r="K34" s="111" t="s">
        <v>293</v>
      </c>
      <c r="L34" s="111" t="s">
        <v>238</v>
      </c>
      <c r="M34" s="112">
        <v>1</v>
      </c>
      <c r="N34" s="104" t="s">
        <v>273</v>
      </c>
      <c r="O34" s="104"/>
      <c r="P34" s="104" t="s">
        <v>225</v>
      </c>
      <c r="Q34" s="111" t="s">
        <v>240</v>
      </c>
      <c r="R34" s="109" t="s">
        <v>241</v>
      </c>
      <c r="S34" s="111"/>
      <c r="T34" s="110">
        <v>1</v>
      </c>
      <c r="U34" s="111" t="s">
        <v>274</v>
      </c>
      <c r="V34" s="125">
        <v>43891</v>
      </c>
      <c r="W34" s="125">
        <v>44196</v>
      </c>
      <c r="X34" s="40">
        <v>44227</v>
      </c>
      <c r="Y34" s="285">
        <v>44286</v>
      </c>
      <c r="Z34" s="200" t="s">
        <v>294</v>
      </c>
      <c r="AA34" s="2"/>
      <c r="AB34" s="56" t="str">
        <f t="shared" si="57"/>
        <v/>
      </c>
      <c r="AC34" s="57" t="str">
        <f t="shared" si="62"/>
        <v/>
      </c>
      <c r="AD34" s="58" t="str">
        <f t="shared" si="63"/>
        <v/>
      </c>
      <c r="AE34" s="282" t="s">
        <v>276</v>
      </c>
      <c r="AF34" s="55" t="s">
        <v>231</v>
      </c>
      <c r="AG34" s="1" t="str">
        <f t="shared" si="58"/>
        <v>PENDIENTE</v>
      </c>
      <c r="AH34" s="200" t="s">
        <v>177</v>
      </c>
      <c r="AI34" s="200"/>
      <c r="AJ34" s="200"/>
      <c r="AK34" s="193" t="s">
        <v>232</v>
      </c>
      <c r="AL34" s="188" t="s">
        <v>232</v>
      </c>
      <c r="AM34" s="173" t="s">
        <v>232</v>
      </c>
      <c r="AN34" s="200" t="s">
        <v>276</v>
      </c>
      <c r="AO34" s="200" t="s">
        <v>233</v>
      </c>
      <c r="AP34" s="1" t="str">
        <f t="shared" si="42"/>
        <v>PENDIENTE</v>
      </c>
      <c r="AQ34" s="348">
        <v>44469</v>
      </c>
      <c r="AR34" s="355" t="s">
        <v>295</v>
      </c>
      <c r="AS34" s="349"/>
      <c r="AT34" s="349"/>
      <c r="AU34" s="349"/>
      <c r="AV34" s="349"/>
      <c r="AW34" s="355" t="s">
        <v>296</v>
      </c>
      <c r="AX34" s="349" t="s">
        <v>231</v>
      </c>
      <c r="AY34" s="349" t="s">
        <v>233</v>
      </c>
      <c r="AZ34" s="189"/>
      <c r="BA34" s="175"/>
      <c r="BB34" s="200"/>
      <c r="BC34" s="193" t="str">
        <f t="shared" si="47"/>
        <v/>
      </c>
      <c r="BD34" s="194" t="str">
        <f t="shared" si="48"/>
        <v/>
      </c>
      <c r="BE34" s="173" t="str">
        <f t="shared" si="49"/>
        <v/>
      </c>
      <c r="BF34" s="175"/>
      <c r="BG34" s="1" t="str">
        <f t="shared" si="50"/>
        <v>PENDIENTE</v>
      </c>
      <c r="BH34" s="2"/>
      <c r="BI34" s="2" t="str">
        <f t="shared" si="51"/>
        <v>ABIERTO</v>
      </c>
      <c r="BJ34" s="2" t="str">
        <f t="shared" si="52"/>
        <v>ABIERTO</v>
      </c>
    </row>
    <row r="35" spans="1:62" ht="35.1" customHeight="1">
      <c r="A35" s="103"/>
      <c r="B35" s="103"/>
      <c r="C35" s="104" t="s">
        <v>81</v>
      </c>
      <c r="D35" s="103"/>
      <c r="E35" s="398"/>
      <c r="F35" s="103"/>
      <c r="G35" s="105">
        <v>13</v>
      </c>
      <c r="H35" s="106" t="s">
        <v>221</v>
      </c>
      <c r="I35" s="107" t="s">
        <v>297</v>
      </c>
      <c r="J35" s="399" t="s">
        <v>298</v>
      </c>
      <c r="K35" s="399" t="s">
        <v>299</v>
      </c>
      <c r="L35" s="399" t="s">
        <v>238</v>
      </c>
      <c r="M35" s="112">
        <v>1</v>
      </c>
      <c r="N35" s="104" t="s">
        <v>88</v>
      </c>
      <c r="O35" s="104"/>
      <c r="P35" s="104" t="s">
        <v>225</v>
      </c>
      <c r="Q35" s="111" t="s">
        <v>240</v>
      </c>
      <c r="R35" s="109" t="s">
        <v>241</v>
      </c>
      <c r="S35" s="111"/>
      <c r="T35" s="110">
        <v>1</v>
      </c>
      <c r="U35" s="399" t="s">
        <v>242</v>
      </c>
      <c r="V35" s="402">
        <v>43983</v>
      </c>
      <c r="W35" s="402">
        <v>44196</v>
      </c>
      <c r="X35" s="401">
        <v>44227</v>
      </c>
      <c r="Y35" s="285">
        <v>44286</v>
      </c>
      <c r="Z35" s="413" t="s">
        <v>300</v>
      </c>
      <c r="AA35" s="2"/>
      <c r="AB35" s="56" t="str">
        <f t="shared" si="57"/>
        <v/>
      </c>
      <c r="AC35" s="57" t="str">
        <f t="shared" si="62"/>
        <v/>
      </c>
      <c r="AD35" s="58" t="str">
        <f t="shared" si="63"/>
        <v/>
      </c>
      <c r="AE35" s="282" t="s">
        <v>276</v>
      </c>
      <c r="AF35" s="55" t="s">
        <v>231</v>
      </c>
      <c r="AG35" s="1" t="str">
        <f t="shared" si="58"/>
        <v>PENDIENTE</v>
      </c>
      <c r="AH35" s="200" t="s">
        <v>177</v>
      </c>
      <c r="AI35" s="200"/>
      <c r="AJ35" s="200"/>
      <c r="AK35" s="193" t="s">
        <v>232</v>
      </c>
      <c r="AL35" s="188" t="s">
        <v>232</v>
      </c>
      <c r="AM35" s="173" t="s">
        <v>232</v>
      </c>
      <c r="AN35" s="200" t="s">
        <v>276</v>
      </c>
      <c r="AO35" s="200" t="s">
        <v>233</v>
      </c>
      <c r="AP35" s="1" t="str">
        <f t="shared" si="42"/>
        <v>PENDIENTE</v>
      </c>
      <c r="AQ35" s="348">
        <v>44469</v>
      </c>
      <c r="AR35" s="356"/>
      <c r="AS35" s="349"/>
      <c r="AT35" s="349"/>
      <c r="AU35" s="349"/>
      <c r="AV35" s="349"/>
      <c r="AW35" s="356" t="s">
        <v>301</v>
      </c>
      <c r="AX35" s="349" t="s">
        <v>231</v>
      </c>
      <c r="AY35" s="349" t="s">
        <v>233</v>
      </c>
      <c r="AZ35" s="189"/>
      <c r="BA35" s="175"/>
      <c r="BB35" s="200"/>
      <c r="BC35" s="193" t="str">
        <f t="shared" si="47"/>
        <v/>
      </c>
      <c r="BD35" s="194" t="str">
        <f t="shared" si="48"/>
        <v/>
      </c>
      <c r="BE35" s="173" t="str">
        <f t="shared" si="49"/>
        <v/>
      </c>
      <c r="BF35" s="175"/>
      <c r="BG35" s="1" t="str">
        <f t="shared" si="50"/>
        <v>PENDIENTE</v>
      </c>
      <c r="BH35" s="2"/>
      <c r="BI35" s="2" t="str">
        <f t="shared" si="51"/>
        <v>ABIERTO</v>
      </c>
      <c r="BJ35" s="2" t="str">
        <f t="shared" si="52"/>
        <v>ABIERTO</v>
      </c>
    </row>
    <row r="36" spans="1:62" ht="35.1" customHeight="1">
      <c r="A36" s="103"/>
      <c r="B36" s="103"/>
      <c r="C36" s="104" t="s">
        <v>81</v>
      </c>
      <c r="D36" s="103"/>
      <c r="E36" s="398"/>
      <c r="F36" s="103"/>
      <c r="G36" s="105">
        <v>14</v>
      </c>
      <c r="H36" s="106" t="s">
        <v>221</v>
      </c>
      <c r="I36" s="107" t="s">
        <v>302</v>
      </c>
      <c r="J36" s="399"/>
      <c r="K36" s="399"/>
      <c r="L36" s="399" t="s">
        <v>238</v>
      </c>
      <c r="M36" s="112">
        <v>1</v>
      </c>
      <c r="N36" s="104" t="s">
        <v>88</v>
      </c>
      <c r="O36" s="104"/>
      <c r="P36" s="104" t="s">
        <v>225</v>
      </c>
      <c r="Q36" s="111" t="s">
        <v>240</v>
      </c>
      <c r="R36" s="109" t="s">
        <v>241</v>
      </c>
      <c r="S36" s="111"/>
      <c r="T36" s="110">
        <v>1</v>
      </c>
      <c r="U36" s="399" t="s">
        <v>303</v>
      </c>
      <c r="V36" s="402">
        <v>43887</v>
      </c>
      <c r="W36" s="402">
        <v>44196</v>
      </c>
      <c r="X36" s="401">
        <v>44196</v>
      </c>
      <c r="Y36" s="285">
        <v>44286</v>
      </c>
      <c r="Z36" s="413"/>
      <c r="AA36" s="2"/>
      <c r="AB36" s="56" t="str">
        <f t="shared" si="57"/>
        <v/>
      </c>
      <c r="AC36" s="57" t="str">
        <f t="shared" si="62"/>
        <v/>
      </c>
      <c r="AD36" s="58" t="str">
        <f t="shared" si="63"/>
        <v/>
      </c>
      <c r="AE36" s="282" t="s">
        <v>276</v>
      </c>
      <c r="AF36" s="55" t="s">
        <v>231</v>
      </c>
      <c r="AG36" s="1" t="str">
        <f t="shared" si="58"/>
        <v>PENDIENTE</v>
      </c>
      <c r="AH36" s="200" t="s">
        <v>177</v>
      </c>
      <c r="AI36" s="200"/>
      <c r="AJ36" s="200"/>
      <c r="AK36" s="193" t="s">
        <v>232</v>
      </c>
      <c r="AL36" s="188" t="s">
        <v>232</v>
      </c>
      <c r="AM36" s="173" t="s">
        <v>232</v>
      </c>
      <c r="AN36" s="200" t="s">
        <v>276</v>
      </c>
      <c r="AO36" s="200" t="s">
        <v>233</v>
      </c>
      <c r="AP36" s="1" t="str">
        <f t="shared" si="42"/>
        <v>PENDIENTE</v>
      </c>
      <c r="AQ36" s="348">
        <v>44469</v>
      </c>
      <c r="AR36" s="356"/>
      <c r="AS36" s="349"/>
      <c r="AT36" s="349"/>
      <c r="AU36" s="349"/>
      <c r="AV36" s="349"/>
      <c r="AW36" s="356" t="s">
        <v>301</v>
      </c>
      <c r="AX36" s="349" t="s">
        <v>231</v>
      </c>
      <c r="AY36" s="349" t="s">
        <v>233</v>
      </c>
      <c r="AZ36" s="189"/>
      <c r="BA36" s="175"/>
      <c r="BB36" s="200"/>
      <c r="BC36" s="193" t="str">
        <f t="shared" si="47"/>
        <v/>
      </c>
      <c r="BD36" s="194" t="str">
        <f t="shared" si="48"/>
        <v/>
      </c>
      <c r="BE36" s="173" t="str">
        <f t="shared" si="49"/>
        <v/>
      </c>
      <c r="BF36" s="175"/>
      <c r="BG36" s="1" t="str">
        <f t="shared" si="50"/>
        <v>PENDIENTE</v>
      </c>
      <c r="BH36" s="2"/>
      <c r="BI36" s="2" t="str">
        <f t="shared" si="51"/>
        <v>ABIERTO</v>
      </c>
      <c r="BJ36" s="2" t="str">
        <f t="shared" si="52"/>
        <v>ABIERTO</v>
      </c>
    </row>
    <row r="37" spans="1:62" ht="35.1" customHeight="1">
      <c r="A37" s="103"/>
      <c r="B37" s="103"/>
      <c r="C37" s="104" t="s">
        <v>81</v>
      </c>
      <c r="D37" s="103"/>
      <c r="E37" s="398"/>
      <c r="F37" s="103"/>
      <c r="G37" s="105">
        <v>16</v>
      </c>
      <c r="H37" s="106" t="s">
        <v>221</v>
      </c>
      <c r="I37" s="117" t="s">
        <v>304</v>
      </c>
      <c r="J37" s="111" t="s">
        <v>305</v>
      </c>
      <c r="K37" s="111" t="s">
        <v>306</v>
      </c>
      <c r="L37" s="111" t="s">
        <v>307</v>
      </c>
      <c r="M37" s="112">
        <v>1</v>
      </c>
      <c r="N37" s="104" t="s">
        <v>273</v>
      </c>
      <c r="O37" s="104"/>
      <c r="P37" s="104" t="s">
        <v>225</v>
      </c>
      <c r="Q37" s="109" t="s">
        <v>308</v>
      </c>
      <c r="R37" s="109" t="s">
        <v>309</v>
      </c>
      <c r="S37" s="111"/>
      <c r="T37" s="110">
        <v>1</v>
      </c>
      <c r="U37" s="111" t="s">
        <v>310</v>
      </c>
      <c r="V37" s="125">
        <v>43983</v>
      </c>
      <c r="W37" s="125">
        <v>44196</v>
      </c>
      <c r="X37" s="40">
        <v>44227</v>
      </c>
      <c r="Y37" s="285">
        <v>44286</v>
      </c>
      <c r="Z37" s="200" t="s">
        <v>311</v>
      </c>
      <c r="AA37" s="2"/>
      <c r="AB37" s="56" t="str">
        <f t="shared" si="57"/>
        <v/>
      </c>
      <c r="AC37" s="57" t="str">
        <f t="shared" si="62"/>
        <v/>
      </c>
      <c r="AD37" s="58" t="str">
        <f t="shared" si="63"/>
        <v/>
      </c>
      <c r="AE37" s="282" t="s">
        <v>276</v>
      </c>
      <c r="AF37" s="55" t="s">
        <v>231</v>
      </c>
      <c r="AG37" s="1" t="str">
        <f t="shared" si="58"/>
        <v>PENDIENTE</v>
      </c>
      <c r="AH37" s="200" t="s">
        <v>177</v>
      </c>
      <c r="AI37" s="200"/>
      <c r="AJ37" s="200">
        <v>1</v>
      </c>
      <c r="AK37" s="193">
        <v>1</v>
      </c>
      <c r="AL37" s="188">
        <v>1</v>
      </c>
      <c r="AM37" s="173" t="s">
        <v>259</v>
      </c>
      <c r="AN37" s="200" t="s">
        <v>276</v>
      </c>
      <c r="AO37" s="200" t="s">
        <v>260</v>
      </c>
      <c r="AP37" s="1" t="str">
        <f t="shared" si="42"/>
        <v>CUMPLIDA</v>
      </c>
      <c r="AQ37" s="189"/>
      <c r="AR37" s="201"/>
      <c r="AS37" s="200"/>
      <c r="AT37" s="200"/>
      <c r="AU37" s="200"/>
      <c r="AV37" s="200"/>
      <c r="AW37" s="202"/>
      <c r="AX37" s="200"/>
      <c r="AY37" s="200"/>
      <c r="AZ37" s="189"/>
      <c r="BA37" s="175"/>
      <c r="BB37" s="200"/>
      <c r="BC37" s="193" t="str">
        <f t="shared" si="47"/>
        <v/>
      </c>
      <c r="BD37" s="194" t="str">
        <f t="shared" si="48"/>
        <v/>
      </c>
      <c r="BE37" s="173" t="str">
        <f t="shared" si="49"/>
        <v/>
      </c>
      <c r="BF37" s="175"/>
      <c r="BG37" s="1" t="str">
        <f t="shared" si="50"/>
        <v>PENDIENTE</v>
      </c>
      <c r="BH37" s="2"/>
      <c r="BI37" s="2" t="str">
        <f t="shared" si="51"/>
        <v>ABIERTO</v>
      </c>
      <c r="BJ37" s="2" t="str">
        <f t="shared" si="52"/>
        <v>ABIERTO</v>
      </c>
    </row>
    <row r="38" spans="1:62" ht="35.1" customHeight="1">
      <c r="A38" s="103"/>
      <c r="B38" s="103"/>
      <c r="C38" s="104" t="s">
        <v>81</v>
      </c>
      <c r="D38" s="103"/>
      <c r="E38" s="398"/>
      <c r="F38" s="103"/>
      <c r="G38" s="105">
        <v>17</v>
      </c>
      <c r="H38" s="106" t="s">
        <v>221</v>
      </c>
      <c r="I38" s="107" t="s">
        <v>312</v>
      </c>
      <c r="J38" s="399" t="s">
        <v>313</v>
      </c>
      <c r="K38" s="399" t="s">
        <v>314</v>
      </c>
      <c r="L38" s="399" t="s">
        <v>307</v>
      </c>
      <c r="M38" s="399">
        <v>1</v>
      </c>
      <c r="N38" s="104" t="s">
        <v>273</v>
      </c>
      <c r="O38" s="104"/>
      <c r="P38" s="104" t="s">
        <v>225</v>
      </c>
      <c r="Q38" s="111" t="s">
        <v>240</v>
      </c>
      <c r="R38" s="109" t="s">
        <v>241</v>
      </c>
      <c r="S38" s="111"/>
      <c r="T38" s="110">
        <v>1</v>
      </c>
      <c r="U38" s="399" t="s">
        <v>315</v>
      </c>
      <c r="V38" s="125">
        <v>43983</v>
      </c>
      <c r="W38" s="125">
        <v>44196</v>
      </c>
      <c r="X38" s="40">
        <v>44227</v>
      </c>
      <c r="Y38" s="285">
        <v>44286</v>
      </c>
      <c r="Z38" s="412" t="s">
        <v>316</v>
      </c>
      <c r="AA38" s="2"/>
      <c r="AB38" s="56" t="str">
        <f t="shared" si="57"/>
        <v/>
      </c>
      <c r="AC38" s="57" t="str">
        <f t="shared" si="62"/>
        <v/>
      </c>
      <c r="AD38" s="58" t="str">
        <f t="shared" si="63"/>
        <v/>
      </c>
      <c r="AE38" s="282" t="s">
        <v>276</v>
      </c>
      <c r="AF38" s="55" t="s">
        <v>231</v>
      </c>
      <c r="AG38" s="1" t="str">
        <f t="shared" si="58"/>
        <v>PENDIENTE</v>
      </c>
      <c r="AH38" s="200" t="s">
        <v>177</v>
      </c>
      <c r="AI38" s="200"/>
      <c r="AJ38" s="200">
        <v>1</v>
      </c>
      <c r="AK38" s="193">
        <v>1</v>
      </c>
      <c r="AL38" s="188">
        <v>1</v>
      </c>
      <c r="AM38" s="173" t="s">
        <v>259</v>
      </c>
      <c r="AN38" s="200" t="s">
        <v>317</v>
      </c>
      <c r="AO38" s="200" t="s">
        <v>260</v>
      </c>
      <c r="AP38" s="1" t="str">
        <f t="shared" si="42"/>
        <v>CUMPLIDA</v>
      </c>
      <c r="AQ38" s="189"/>
      <c r="AR38" s="201"/>
      <c r="AS38" s="200"/>
      <c r="AT38" s="200"/>
      <c r="AU38" s="200"/>
      <c r="AV38" s="200"/>
      <c r="AW38" s="202"/>
      <c r="AX38" s="200"/>
      <c r="AY38" s="200"/>
      <c r="AZ38" s="189"/>
      <c r="BA38" s="175"/>
      <c r="BB38" s="200"/>
      <c r="BC38" s="193" t="str">
        <f t="shared" si="47"/>
        <v/>
      </c>
      <c r="BD38" s="194" t="str">
        <f t="shared" si="48"/>
        <v/>
      </c>
      <c r="BE38" s="173" t="str">
        <f t="shared" si="49"/>
        <v/>
      </c>
      <c r="BF38" s="175"/>
      <c r="BG38" s="1" t="str">
        <f t="shared" si="50"/>
        <v>PENDIENTE</v>
      </c>
      <c r="BH38" s="2"/>
      <c r="BI38" s="2" t="str">
        <f t="shared" si="51"/>
        <v>ABIERTO</v>
      </c>
      <c r="BJ38" s="2" t="str">
        <f t="shared" si="52"/>
        <v>ABIERTO</v>
      </c>
    </row>
    <row r="39" spans="1:62" ht="35.1" customHeight="1">
      <c r="A39" s="103"/>
      <c r="B39" s="103"/>
      <c r="C39" s="104" t="s">
        <v>81</v>
      </c>
      <c r="D39" s="103"/>
      <c r="E39" s="398"/>
      <c r="F39" s="103"/>
      <c r="G39" s="105">
        <v>18</v>
      </c>
      <c r="H39" s="106" t="s">
        <v>221</v>
      </c>
      <c r="I39" s="107" t="s">
        <v>318</v>
      </c>
      <c r="J39" s="399"/>
      <c r="K39" s="399"/>
      <c r="L39" s="399" t="s">
        <v>238</v>
      </c>
      <c r="M39" s="399">
        <v>1</v>
      </c>
      <c r="N39" s="104" t="s">
        <v>88</v>
      </c>
      <c r="O39" s="104"/>
      <c r="P39" s="104" t="s">
        <v>225</v>
      </c>
      <c r="Q39" s="111" t="s">
        <v>240</v>
      </c>
      <c r="R39" s="109" t="s">
        <v>241</v>
      </c>
      <c r="S39" s="111"/>
      <c r="T39" s="110">
        <v>1</v>
      </c>
      <c r="U39" s="399" t="s">
        <v>319</v>
      </c>
      <c r="V39" s="125">
        <v>43983</v>
      </c>
      <c r="W39" s="125">
        <v>44196</v>
      </c>
      <c r="X39" s="40">
        <v>44227</v>
      </c>
      <c r="Y39" s="285">
        <v>44286</v>
      </c>
      <c r="Z39" s="412"/>
      <c r="AA39" s="2"/>
      <c r="AB39" s="56" t="str">
        <f t="shared" si="57"/>
        <v/>
      </c>
      <c r="AC39" s="57" t="str">
        <f t="shared" si="62"/>
        <v/>
      </c>
      <c r="AD39" s="58" t="str">
        <f t="shared" si="63"/>
        <v/>
      </c>
      <c r="AE39" s="282" t="s">
        <v>320</v>
      </c>
      <c r="AF39" s="55" t="s">
        <v>231</v>
      </c>
      <c r="AG39" s="1" t="str">
        <f t="shared" si="58"/>
        <v>PENDIENTE</v>
      </c>
      <c r="AH39" s="200" t="s">
        <v>177</v>
      </c>
      <c r="AI39" s="200"/>
      <c r="AJ39" s="200">
        <v>1</v>
      </c>
      <c r="AK39" s="193">
        <v>1</v>
      </c>
      <c r="AL39" s="188">
        <v>1</v>
      </c>
      <c r="AM39" s="173" t="s">
        <v>259</v>
      </c>
      <c r="AN39" s="200" t="s">
        <v>321</v>
      </c>
      <c r="AO39" s="200" t="s">
        <v>260</v>
      </c>
      <c r="AP39" s="1" t="str">
        <f t="shared" si="42"/>
        <v>CUMPLIDA</v>
      </c>
      <c r="AQ39" s="189"/>
      <c r="AR39" s="201"/>
      <c r="AS39" s="200"/>
      <c r="AT39" s="200"/>
      <c r="AU39" s="200"/>
      <c r="AV39" s="200"/>
      <c r="AW39" s="202"/>
      <c r="AX39" s="200"/>
      <c r="AY39" s="200"/>
      <c r="AZ39" s="189"/>
      <c r="BA39" s="175"/>
      <c r="BB39" s="200"/>
      <c r="BC39" s="193" t="str">
        <f t="shared" si="47"/>
        <v/>
      </c>
      <c r="BD39" s="194" t="str">
        <f t="shared" si="48"/>
        <v/>
      </c>
      <c r="BE39" s="173" t="str">
        <f t="shared" si="49"/>
        <v/>
      </c>
      <c r="BF39" s="175"/>
      <c r="BG39" s="1" t="str">
        <f t="shared" si="50"/>
        <v>PENDIENTE</v>
      </c>
      <c r="BH39" s="2"/>
      <c r="BI39" s="2" t="str">
        <f t="shared" si="51"/>
        <v>ABIERTO</v>
      </c>
      <c r="BJ39" s="2" t="str">
        <f t="shared" si="52"/>
        <v>ABIERTO</v>
      </c>
    </row>
    <row r="40" spans="1:62" ht="35.1" customHeight="1">
      <c r="A40" s="103"/>
      <c r="B40" s="103"/>
      <c r="C40" s="104" t="s">
        <v>81</v>
      </c>
      <c r="D40" s="103"/>
      <c r="E40" s="398"/>
      <c r="F40" s="103"/>
      <c r="G40" s="105">
        <v>19</v>
      </c>
      <c r="H40" s="106" t="s">
        <v>221</v>
      </c>
      <c r="I40" s="107" t="s">
        <v>322</v>
      </c>
      <c r="J40" s="399"/>
      <c r="K40" s="399" t="s">
        <v>323</v>
      </c>
      <c r="L40" s="399" t="s">
        <v>238</v>
      </c>
      <c r="M40" s="399">
        <v>1</v>
      </c>
      <c r="N40" s="104" t="s">
        <v>88</v>
      </c>
      <c r="O40" s="104"/>
      <c r="P40" s="104" t="s">
        <v>225</v>
      </c>
      <c r="Q40" s="111" t="s">
        <v>240</v>
      </c>
      <c r="R40" s="109" t="s">
        <v>241</v>
      </c>
      <c r="S40" s="111"/>
      <c r="T40" s="110">
        <v>1</v>
      </c>
      <c r="U40" s="399" t="s">
        <v>319</v>
      </c>
      <c r="V40" s="125">
        <v>43983</v>
      </c>
      <c r="W40" s="125">
        <v>44196</v>
      </c>
      <c r="X40" s="40">
        <v>44227</v>
      </c>
      <c r="Y40" s="285">
        <v>44286</v>
      </c>
      <c r="Z40" s="412"/>
      <c r="AA40" s="2"/>
      <c r="AB40" s="56" t="str">
        <f t="shared" si="57"/>
        <v/>
      </c>
      <c r="AC40" s="57" t="str">
        <f t="shared" si="62"/>
        <v/>
      </c>
      <c r="AD40" s="58" t="str">
        <f t="shared" si="63"/>
        <v/>
      </c>
      <c r="AE40" s="282" t="s">
        <v>324</v>
      </c>
      <c r="AF40" s="55" t="s">
        <v>231</v>
      </c>
      <c r="AG40" s="1" t="str">
        <f t="shared" si="58"/>
        <v>PENDIENTE</v>
      </c>
      <c r="AH40" s="200" t="s">
        <v>177</v>
      </c>
      <c r="AI40" s="200"/>
      <c r="AJ40" s="200">
        <v>1</v>
      </c>
      <c r="AK40" s="193">
        <v>1</v>
      </c>
      <c r="AL40" s="188">
        <v>1</v>
      </c>
      <c r="AM40" s="173" t="s">
        <v>259</v>
      </c>
      <c r="AN40" s="200" t="s">
        <v>324</v>
      </c>
      <c r="AO40" s="200" t="s">
        <v>260</v>
      </c>
      <c r="AP40" s="1" t="str">
        <f t="shared" si="42"/>
        <v>CUMPLIDA</v>
      </c>
      <c r="AQ40" s="189"/>
      <c r="AR40" s="201"/>
      <c r="AS40" s="200"/>
      <c r="AT40" s="200"/>
      <c r="AU40" s="200"/>
      <c r="AV40" s="200"/>
      <c r="AW40" s="202"/>
      <c r="AX40" s="200"/>
      <c r="AY40" s="200"/>
      <c r="AZ40" s="189"/>
      <c r="BA40" s="175"/>
      <c r="BB40" s="200"/>
      <c r="BC40" s="193" t="str">
        <f t="shared" si="47"/>
        <v/>
      </c>
      <c r="BD40" s="194" t="str">
        <f t="shared" si="48"/>
        <v/>
      </c>
      <c r="BE40" s="173" t="str">
        <f t="shared" si="49"/>
        <v/>
      </c>
      <c r="BF40" s="175"/>
      <c r="BG40" s="1" t="str">
        <f t="shared" si="50"/>
        <v>PENDIENTE</v>
      </c>
      <c r="BH40" s="2"/>
      <c r="BI40" s="2" t="str">
        <f t="shared" si="51"/>
        <v>ABIERTO</v>
      </c>
      <c r="BJ40" s="2" t="str">
        <f t="shared" si="52"/>
        <v>ABIERTO</v>
      </c>
    </row>
    <row r="41" spans="1:62" ht="35.1" customHeight="1">
      <c r="A41" s="103"/>
      <c r="B41" s="103"/>
      <c r="C41" s="104" t="s">
        <v>81</v>
      </c>
      <c r="D41" s="103"/>
      <c r="E41" s="398"/>
      <c r="F41" s="103"/>
      <c r="G41" s="105">
        <v>20</v>
      </c>
      <c r="H41" s="106" t="s">
        <v>221</v>
      </c>
      <c r="I41" s="107" t="s">
        <v>325</v>
      </c>
      <c r="J41" s="399"/>
      <c r="K41" s="399" t="s">
        <v>323</v>
      </c>
      <c r="L41" s="399" t="s">
        <v>238</v>
      </c>
      <c r="M41" s="399">
        <v>1</v>
      </c>
      <c r="N41" s="104" t="s">
        <v>88</v>
      </c>
      <c r="O41" s="104"/>
      <c r="P41" s="104" t="s">
        <v>225</v>
      </c>
      <c r="Q41" s="111" t="s">
        <v>240</v>
      </c>
      <c r="R41" s="109" t="s">
        <v>241</v>
      </c>
      <c r="S41" s="111"/>
      <c r="T41" s="110">
        <v>1</v>
      </c>
      <c r="U41" s="399" t="s">
        <v>319</v>
      </c>
      <c r="V41" s="125">
        <v>43983</v>
      </c>
      <c r="W41" s="125">
        <v>44196</v>
      </c>
      <c r="X41" s="40">
        <v>44227</v>
      </c>
      <c r="Y41" s="285">
        <v>44286</v>
      </c>
      <c r="Z41" s="412"/>
      <c r="AA41" s="2"/>
      <c r="AB41" s="56" t="str">
        <f t="shared" si="57"/>
        <v/>
      </c>
      <c r="AC41" s="57" t="str">
        <f t="shared" si="62"/>
        <v/>
      </c>
      <c r="AD41" s="58" t="str">
        <f t="shared" si="63"/>
        <v/>
      </c>
      <c r="AE41" s="282" t="s">
        <v>324</v>
      </c>
      <c r="AF41" s="55" t="s">
        <v>231</v>
      </c>
      <c r="AG41" s="1" t="str">
        <f t="shared" si="58"/>
        <v>PENDIENTE</v>
      </c>
      <c r="AH41" s="200" t="s">
        <v>177</v>
      </c>
      <c r="AI41" s="200"/>
      <c r="AJ41" s="200">
        <v>1</v>
      </c>
      <c r="AK41" s="193">
        <v>1</v>
      </c>
      <c r="AL41" s="188">
        <v>1</v>
      </c>
      <c r="AM41" s="173" t="s">
        <v>259</v>
      </c>
      <c r="AN41" s="200" t="s">
        <v>324</v>
      </c>
      <c r="AO41" s="200" t="s">
        <v>260</v>
      </c>
      <c r="AP41" s="1" t="str">
        <f t="shared" si="42"/>
        <v>CUMPLIDA</v>
      </c>
      <c r="AQ41" s="189"/>
      <c r="AR41" s="201"/>
      <c r="AS41" s="200"/>
      <c r="AT41" s="200"/>
      <c r="AU41" s="200"/>
      <c r="AV41" s="200"/>
      <c r="AW41" s="202"/>
      <c r="AX41" s="200"/>
      <c r="AY41" s="200"/>
      <c r="AZ41" s="189"/>
      <c r="BA41" s="175"/>
      <c r="BB41" s="200"/>
      <c r="BC41" s="193" t="str">
        <f t="shared" si="47"/>
        <v/>
      </c>
      <c r="BD41" s="194" t="str">
        <f t="shared" si="48"/>
        <v/>
      </c>
      <c r="BE41" s="173" t="str">
        <f t="shared" si="49"/>
        <v/>
      </c>
      <c r="BF41" s="175"/>
      <c r="BG41" s="1" t="str">
        <f t="shared" si="50"/>
        <v>PENDIENTE</v>
      </c>
      <c r="BH41" s="2"/>
      <c r="BI41" s="2" t="str">
        <f t="shared" si="51"/>
        <v>ABIERTO</v>
      </c>
      <c r="BJ41" s="2" t="str">
        <f t="shared" si="52"/>
        <v>ABIERTO</v>
      </c>
    </row>
    <row r="42" spans="1:62" ht="35.1" customHeight="1">
      <c r="A42" s="103"/>
      <c r="B42" s="103"/>
      <c r="C42" s="104" t="s">
        <v>81</v>
      </c>
      <c r="D42" s="103"/>
      <c r="E42" s="398"/>
      <c r="F42" s="103"/>
      <c r="G42" s="105">
        <v>21</v>
      </c>
      <c r="H42" s="106" t="s">
        <v>221</v>
      </c>
      <c r="I42" s="107" t="s">
        <v>326</v>
      </c>
      <c r="J42" s="399"/>
      <c r="K42" s="399" t="s">
        <v>323</v>
      </c>
      <c r="L42" s="399" t="s">
        <v>238</v>
      </c>
      <c r="M42" s="399">
        <v>1</v>
      </c>
      <c r="N42" s="104" t="s">
        <v>88</v>
      </c>
      <c r="O42" s="104"/>
      <c r="P42" s="104" t="s">
        <v>225</v>
      </c>
      <c r="Q42" s="111" t="s">
        <v>240</v>
      </c>
      <c r="R42" s="109" t="s">
        <v>241</v>
      </c>
      <c r="S42" s="118"/>
      <c r="T42" s="110">
        <v>1</v>
      </c>
      <c r="U42" s="399" t="s">
        <v>319</v>
      </c>
      <c r="V42" s="125">
        <v>43983</v>
      </c>
      <c r="W42" s="125">
        <v>44196</v>
      </c>
      <c r="X42" s="40">
        <v>44227</v>
      </c>
      <c r="Y42" s="285">
        <v>44286</v>
      </c>
      <c r="Z42" s="412"/>
      <c r="AA42" s="2"/>
      <c r="AB42" s="56" t="str">
        <f t="shared" si="57"/>
        <v/>
      </c>
      <c r="AC42" s="57" t="str">
        <f t="shared" si="62"/>
        <v/>
      </c>
      <c r="AD42" s="58" t="str">
        <f t="shared" si="63"/>
        <v/>
      </c>
      <c r="AE42" s="282" t="s">
        <v>324</v>
      </c>
      <c r="AF42" s="55" t="s">
        <v>231</v>
      </c>
      <c r="AG42" s="1" t="str">
        <f t="shared" si="58"/>
        <v>PENDIENTE</v>
      </c>
      <c r="AH42" s="200" t="s">
        <v>177</v>
      </c>
      <c r="AI42" s="200"/>
      <c r="AJ42" s="200">
        <v>1</v>
      </c>
      <c r="AK42" s="193">
        <v>1</v>
      </c>
      <c r="AL42" s="188">
        <v>1</v>
      </c>
      <c r="AM42" s="173" t="s">
        <v>259</v>
      </c>
      <c r="AN42" s="200" t="s">
        <v>324</v>
      </c>
      <c r="AO42" s="200" t="s">
        <v>260</v>
      </c>
      <c r="AP42" s="1" t="str">
        <f t="shared" si="42"/>
        <v>CUMPLIDA</v>
      </c>
      <c r="AQ42" s="189"/>
      <c r="AR42" s="201"/>
      <c r="AS42" s="200"/>
      <c r="AT42" s="200"/>
      <c r="AU42" s="200"/>
      <c r="AV42" s="200"/>
      <c r="AW42" s="202"/>
      <c r="AX42" s="200"/>
      <c r="AY42" s="200"/>
      <c r="AZ42" s="189"/>
      <c r="BA42" s="175"/>
      <c r="BB42" s="200"/>
      <c r="BC42" s="193" t="str">
        <f t="shared" si="47"/>
        <v/>
      </c>
      <c r="BD42" s="194" t="str">
        <f t="shared" si="48"/>
        <v/>
      </c>
      <c r="BE42" s="173" t="str">
        <f t="shared" si="49"/>
        <v/>
      </c>
      <c r="BF42" s="175"/>
      <c r="BG42" s="1" t="str">
        <f t="shared" si="50"/>
        <v>PENDIENTE</v>
      </c>
      <c r="BH42" s="2"/>
      <c r="BI42" s="2" t="str">
        <f t="shared" si="51"/>
        <v>ABIERTO</v>
      </c>
      <c r="BJ42" s="2" t="str">
        <f t="shared" si="52"/>
        <v>ABIERTO</v>
      </c>
    </row>
    <row r="43" spans="1:62" ht="35.1" customHeight="1">
      <c r="A43" s="103"/>
      <c r="B43" s="103"/>
      <c r="C43" s="104" t="s">
        <v>81</v>
      </c>
      <c r="D43" s="103"/>
      <c r="E43" s="398"/>
      <c r="F43" s="103"/>
      <c r="G43" s="105">
        <v>22</v>
      </c>
      <c r="H43" s="106" t="s">
        <v>221</v>
      </c>
      <c r="I43" s="107" t="s">
        <v>327</v>
      </c>
      <c r="J43" s="399"/>
      <c r="K43" s="399" t="s">
        <v>323</v>
      </c>
      <c r="L43" s="399" t="s">
        <v>238</v>
      </c>
      <c r="M43" s="399">
        <v>1</v>
      </c>
      <c r="N43" s="104" t="s">
        <v>88</v>
      </c>
      <c r="O43" s="104"/>
      <c r="P43" s="104" t="s">
        <v>225</v>
      </c>
      <c r="Q43" s="111" t="s">
        <v>240</v>
      </c>
      <c r="R43" s="111" t="s">
        <v>328</v>
      </c>
      <c r="S43" s="111"/>
      <c r="T43" s="110">
        <v>1</v>
      </c>
      <c r="U43" s="399" t="s">
        <v>319</v>
      </c>
      <c r="V43" s="125">
        <v>43983</v>
      </c>
      <c r="W43" s="125">
        <v>44196</v>
      </c>
      <c r="X43" s="40">
        <v>44227</v>
      </c>
      <c r="Y43" s="285">
        <v>44286</v>
      </c>
      <c r="Z43" s="412"/>
      <c r="AA43" s="2"/>
      <c r="AB43" s="56" t="str">
        <f t="shared" si="57"/>
        <v/>
      </c>
      <c r="AC43" s="57" t="str">
        <f t="shared" si="62"/>
        <v/>
      </c>
      <c r="AD43" s="58" t="str">
        <f t="shared" si="63"/>
        <v/>
      </c>
      <c r="AE43" s="282" t="s">
        <v>324</v>
      </c>
      <c r="AF43" s="55" t="s">
        <v>231</v>
      </c>
      <c r="AG43" s="1" t="str">
        <f t="shared" si="58"/>
        <v>PENDIENTE</v>
      </c>
      <c r="AH43" s="200" t="s">
        <v>177</v>
      </c>
      <c r="AI43" s="200"/>
      <c r="AJ43" s="200">
        <v>1</v>
      </c>
      <c r="AK43" s="193">
        <v>1</v>
      </c>
      <c r="AL43" s="188">
        <v>1</v>
      </c>
      <c r="AM43" s="173" t="s">
        <v>259</v>
      </c>
      <c r="AN43" s="200" t="s">
        <v>329</v>
      </c>
      <c r="AO43" s="200" t="s">
        <v>260</v>
      </c>
      <c r="AP43" s="1" t="str">
        <f t="shared" si="42"/>
        <v>CUMPLIDA</v>
      </c>
      <c r="AQ43" s="189"/>
      <c r="AR43" s="201"/>
      <c r="AS43" s="200"/>
      <c r="AT43" s="200"/>
      <c r="AU43" s="200"/>
      <c r="AV43" s="200"/>
      <c r="AW43" s="202"/>
      <c r="AX43" s="200"/>
      <c r="AY43" s="200"/>
      <c r="AZ43" s="189"/>
      <c r="BA43" s="175"/>
      <c r="BB43" s="200"/>
      <c r="BC43" s="193" t="str">
        <f t="shared" si="47"/>
        <v/>
      </c>
      <c r="BD43" s="194" t="str">
        <f t="shared" si="48"/>
        <v/>
      </c>
      <c r="BE43" s="173" t="str">
        <f t="shared" si="49"/>
        <v/>
      </c>
      <c r="BF43" s="175"/>
      <c r="BG43" s="1" t="str">
        <f t="shared" si="50"/>
        <v>PENDIENTE</v>
      </c>
      <c r="BH43" s="2"/>
      <c r="BI43" s="2" t="str">
        <f t="shared" si="51"/>
        <v>ABIERTO</v>
      </c>
      <c r="BJ43" s="2" t="str">
        <f t="shared" si="52"/>
        <v>ABIERTO</v>
      </c>
    </row>
    <row r="44" spans="1:62" ht="35.1" customHeight="1">
      <c r="A44" s="103"/>
      <c r="B44" s="103"/>
      <c r="C44" s="104" t="s">
        <v>81</v>
      </c>
      <c r="D44" s="103"/>
      <c r="E44" s="398"/>
      <c r="F44" s="103"/>
      <c r="G44" s="105">
        <v>23</v>
      </c>
      <c r="H44" s="106" t="s">
        <v>221</v>
      </c>
      <c r="I44" s="107" t="s">
        <v>330</v>
      </c>
      <c r="J44" s="399"/>
      <c r="K44" s="399" t="s">
        <v>323</v>
      </c>
      <c r="L44" s="399" t="s">
        <v>238</v>
      </c>
      <c r="M44" s="399">
        <v>1</v>
      </c>
      <c r="N44" s="104" t="s">
        <v>88</v>
      </c>
      <c r="O44" s="104"/>
      <c r="P44" s="104" t="s">
        <v>225</v>
      </c>
      <c r="Q44" s="111" t="s">
        <v>240</v>
      </c>
      <c r="R44" s="109" t="s">
        <v>241</v>
      </c>
      <c r="S44" s="111"/>
      <c r="T44" s="110">
        <v>1</v>
      </c>
      <c r="U44" s="399" t="s">
        <v>319</v>
      </c>
      <c r="V44" s="125">
        <v>43983</v>
      </c>
      <c r="W44" s="125">
        <v>44196</v>
      </c>
      <c r="X44" s="40">
        <v>44227</v>
      </c>
      <c r="Y44" s="285">
        <v>44286</v>
      </c>
      <c r="Z44" s="412"/>
      <c r="AA44" s="2"/>
      <c r="AB44" s="56" t="str">
        <f t="shared" si="57"/>
        <v/>
      </c>
      <c r="AC44" s="57" t="str">
        <f t="shared" si="62"/>
        <v/>
      </c>
      <c r="AD44" s="58" t="str">
        <f t="shared" si="63"/>
        <v/>
      </c>
      <c r="AE44" s="282" t="s">
        <v>324</v>
      </c>
      <c r="AF44" s="55" t="s">
        <v>231</v>
      </c>
      <c r="AG44" s="1" t="str">
        <f t="shared" si="58"/>
        <v>PENDIENTE</v>
      </c>
      <c r="AH44" s="200" t="s">
        <v>177</v>
      </c>
      <c r="AI44" s="200"/>
      <c r="AJ44" s="200">
        <v>1</v>
      </c>
      <c r="AK44" s="193">
        <v>1</v>
      </c>
      <c r="AL44" s="188">
        <v>1</v>
      </c>
      <c r="AM44" s="173" t="s">
        <v>259</v>
      </c>
      <c r="AN44" s="200" t="s">
        <v>329</v>
      </c>
      <c r="AO44" s="200" t="s">
        <v>260</v>
      </c>
      <c r="AP44" s="1" t="str">
        <f t="shared" si="42"/>
        <v>CUMPLIDA</v>
      </c>
      <c r="AQ44" s="189"/>
      <c r="AR44" s="201"/>
      <c r="AS44" s="200"/>
      <c r="AT44" s="200"/>
      <c r="AU44" s="200"/>
      <c r="AV44" s="200"/>
      <c r="AW44" s="202"/>
      <c r="AX44" s="200"/>
      <c r="AY44" s="200"/>
      <c r="AZ44" s="189"/>
      <c r="BA44" s="175"/>
      <c r="BB44" s="200"/>
      <c r="BC44" s="193" t="str">
        <f t="shared" si="47"/>
        <v/>
      </c>
      <c r="BD44" s="194" t="str">
        <f t="shared" si="48"/>
        <v/>
      </c>
      <c r="BE44" s="173" t="str">
        <f t="shared" si="49"/>
        <v/>
      </c>
      <c r="BF44" s="175"/>
      <c r="BG44" s="1" t="str">
        <f t="shared" si="50"/>
        <v>PENDIENTE</v>
      </c>
      <c r="BH44" s="2"/>
      <c r="BI44" s="2" t="str">
        <f t="shared" si="51"/>
        <v>ABIERTO</v>
      </c>
      <c r="BJ44" s="2" t="str">
        <f t="shared" si="52"/>
        <v>ABIERTO</v>
      </c>
    </row>
    <row r="45" spans="1:62" ht="35.1" customHeight="1">
      <c r="A45" s="103"/>
      <c r="B45" s="103"/>
      <c r="C45" s="104" t="s">
        <v>81</v>
      </c>
      <c r="D45" s="103"/>
      <c r="E45" s="398"/>
      <c r="F45" s="103"/>
      <c r="G45" s="105">
        <v>24</v>
      </c>
      <c r="H45" s="106" t="s">
        <v>221</v>
      </c>
      <c r="I45" s="107" t="s">
        <v>331</v>
      </c>
      <c r="J45" s="399" t="s">
        <v>332</v>
      </c>
      <c r="K45" s="399" t="s">
        <v>323</v>
      </c>
      <c r="L45" s="399" t="s">
        <v>333</v>
      </c>
      <c r="M45" s="119">
        <v>1</v>
      </c>
      <c r="N45" s="104" t="s">
        <v>273</v>
      </c>
      <c r="O45" s="104"/>
      <c r="P45" s="104" t="s">
        <v>225</v>
      </c>
      <c r="Q45" s="111" t="s">
        <v>240</v>
      </c>
      <c r="R45" s="109" t="s">
        <v>241</v>
      </c>
      <c r="S45" s="111"/>
      <c r="T45" s="110">
        <v>1</v>
      </c>
      <c r="U45" s="399" t="s">
        <v>334</v>
      </c>
      <c r="V45" s="125">
        <v>43983</v>
      </c>
      <c r="W45" s="125">
        <v>44196</v>
      </c>
      <c r="X45" s="40">
        <v>44227</v>
      </c>
      <c r="Y45" s="285">
        <v>44286</v>
      </c>
      <c r="Z45" s="412" t="s">
        <v>335</v>
      </c>
      <c r="AA45" s="2">
        <v>0.9</v>
      </c>
      <c r="AB45" s="56">
        <f t="shared" si="57"/>
        <v>0.9</v>
      </c>
      <c r="AC45" s="57">
        <f t="shared" si="62"/>
        <v>0.9</v>
      </c>
      <c r="AD45" s="58" t="str">
        <f t="shared" si="63"/>
        <v>EN TERMINO</v>
      </c>
      <c r="AE45" s="284" t="s">
        <v>336</v>
      </c>
      <c r="AF45" s="55" t="s">
        <v>231</v>
      </c>
      <c r="AG45" s="1" t="str">
        <f>IF(AC45=100%,IF(AC45&gt;100%,"CUMPLIDA","PENDIENTE"),IF(AC45&lt;100%,"INCUMPLIDA","PENDIENTE"))</f>
        <v>INCUMPLIDA</v>
      </c>
      <c r="AH45" s="200" t="s">
        <v>177</v>
      </c>
      <c r="AI45" s="200"/>
      <c r="AJ45" s="200">
        <v>1</v>
      </c>
      <c r="AK45" s="193">
        <v>1</v>
      </c>
      <c r="AL45" s="188">
        <v>1</v>
      </c>
      <c r="AM45" s="173" t="s">
        <v>259</v>
      </c>
      <c r="AN45" s="200" t="s">
        <v>336</v>
      </c>
      <c r="AO45" s="200" t="s">
        <v>260</v>
      </c>
      <c r="AP45" s="1" t="str">
        <f t="shared" si="42"/>
        <v>CUMPLIDA</v>
      </c>
      <c r="AQ45" s="189"/>
      <c r="AR45" s="201"/>
      <c r="AS45" s="200"/>
      <c r="AT45" s="200"/>
      <c r="AU45" s="200"/>
      <c r="AV45" s="200"/>
      <c r="AW45" s="202"/>
      <c r="AX45" s="200"/>
      <c r="AY45" s="200"/>
      <c r="AZ45" s="189"/>
      <c r="BA45" s="175"/>
      <c r="BB45" s="200"/>
      <c r="BC45" s="193" t="str">
        <f t="shared" si="47"/>
        <v/>
      </c>
      <c r="BD45" s="194" t="str">
        <f t="shared" si="48"/>
        <v/>
      </c>
      <c r="BE45" s="173" t="str">
        <f t="shared" si="49"/>
        <v/>
      </c>
      <c r="BF45" s="175"/>
      <c r="BG45" s="1" t="str">
        <f t="shared" si="50"/>
        <v>PENDIENTE</v>
      </c>
      <c r="BH45" s="2"/>
      <c r="BI45" s="2" t="str">
        <f t="shared" si="51"/>
        <v>ABIERTO</v>
      </c>
      <c r="BJ45" s="2" t="str">
        <f t="shared" si="52"/>
        <v>ABIERTO</v>
      </c>
    </row>
    <row r="46" spans="1:62" ht="35.1" customHeight="1">
      <c r="A46" s="103"/>
      <c r="B46" s="103"/>
      <c r="C46" s="104" t="s">
        <v>81</v>
      </c>
      <c r="D46" s="103"/>
      <c r="E46" s="398"/>
      <c r="F46" s="103"/>
      <c r="G46" s="105">
        <v>25</v>
      </c>
      <c r="H46" s="106" t="s">
        <v>221</v>
      </c>
      <c r="I46" s="107" t="s">
        <v>337</v>
      </c>
      <c r="J46" s="399"/>
      <c r="K46" s="399"/>
      <c r="L46" s="399" t="s">
        <v>238</v>
      </c>
      <c r="M46" s="112">
        <v>1</v>
      </c>
      <c r="N46" s="104" t="s">
        <v>88</v>
      </c>
      <c r="O46" s="104"/>
      <c r="P46" s="104" t="s">
        <v>225</v>
      </c>
      <c r="Q46" s="111" t="s">
        <v>240</v>
      </c>
      <c r="R46" s="109" t="s">
        <v>241</v>
      </c>
      <c r="S46" s="111"/>
      <c r="T46" s="110">
        <v>1</v>
      </c>
      <c r="U46" s="399"/>
      <c r="V46" s="125">
        <v>43891</v>
      </c>
      <c r="W46" s="125">
        <v>44196</v>
      </c>
      <c r="X46" s="40">
        <v>44227</v>
      </c>
      <c r="Y46" s="285">
        <v>44286</v>
      </c>
      <c r="Z46" s="412"/>
      <c r="AA46" s="2">
        <v>0.5</v>
      </c>
      <c r="AB46" s="56">
        <f t="shared" si="57"/>
        <v>0.5</v>
      </c>
      <c r="AC46" s="57">
        <f t="shared" si="62"/>
        <v>0.5</v>
      </c>
      <c r="AD46" s="58" t="str">
        <f t="shared" si="63"/>
        <v>EN TERMINO</v>
      </c>
      <c r="AE46" s="282" t="s">
        <v>338</v>
      </c>
      <c r="AF46" s="55" t="s">
        <v>231</v>
      </c>
      <c r="AG46" s="1" t="str">
        <f t="shared" si="58"/>
        <v>PENDIENTE</v>
      </c>
      <c r="AH46" s="200" t="s">
        <v>177</v>
      </c>
      <c r="AI46" s="200"/>
      <c r="AJ46" s="200"/>
      <c r="AK46" s="193" t="s">
        <v>232</v>
      </c>
      <c r="AL46" s="188" t="s">
        <v>232</v>
      </c>
      <c r="AM46" s="173" t="s">
        <v>232</v>
      </c>
      <c r="AN46" s="200" t="s">
        <v>338</v>
      </c>
      <c r="AO46" s="200" t="s">
        <v>233</v>
      </c>
      <c r="AP46" s="1" t="str">
        <f t="shared" si="42"/>
        <v>PENDIENTE</v>
      </c>
      <c r="AQ46" s="189">
        <v>44469</v>
      </c>
      <c r="AR46" s="353"/>
      <c r="AS46" s="200"/>
      <c r="AT46" s="200"/>
      <c r="AU46" s="200"/>
      <c r="AV46" s="200"/>
      <c r="AW46" s="353" t="s">
        <v>301</v>
      </c>
      <c r="AX46" s="200" t="s">
        <v>231</v>
      </c>
      <c r="AY46" s="200" t="s">
        <v>233</v>
      </c>
      <c r="AZ46" s="189"/>
      <c r="BA46" s="175"/>
      <c r="BB46" s="200"/>
      <c r="BC46" s="193" t="str">
        <f t="shared" si="47"/>
        <v/>
      </c>
      <c r="BD46" s="194" t="str">
        <f t="shared" si="48"/>
        <v/>
      </c>
      <c r="BE46" s="173" t="str">
        <f t="shared" si="49"/>
        <v/>
      </c>
      <c r="BF46" s="175"/>
      <c r="BG46" s="1" t="str">
        <f t="shared" si="50"/>
        <v>PENDIENTE</v>
      </c>
      <c r="BH46" s="2"/>
      <c r="BI46" s="2" t="str">
        <f t="shared" si="51"/>
        <v>ABIERTO</v>
      </c>
      <c r="BJ46" s="2" t="str">
        <f t="shared" si="52"/>
        <v>ABIERTO</v>
      </c>
    </row>
    <row r="47" spans="1:62" ht="35.1" customHeight="1">
      <c r="A47" s="103"/>
      <c r="B47" s="103"/>
      <c r="C47" s="104" t="s">
        <v>81</v>
      </c>
      <c r="D47" s="103"/>
      <c r="E47" s="398"/>
      <c r="F47" s="103"/>
      <c r="G47" s="105">
        <v>26</v>
      </c>
      <c r="H47" s="106" t="s">
        <v>221</v>
      </c>
      <c r="I47" s="107" t="s">
        <v>339</v>
      </c>
      <c r="J47" s="399"/>
      <c r="K47" s="399"/>
      <c r="L47" s="399" t="s">
        <v>238</v>
      </c>
      <c r="M47" s="116">
        <v>1</v>
      </c>
      <c r="N47" s="104" t="s">
        <v>88</v>
      </c>
      <c r="O47" s="104"/>
      <c r="P47" s="104" t="s">
        <v>225</v>
      </c>
      <c r="Q47" s="111" t="s">
        <v>240</v>
      </c>
      <c r="R47" s="109" t="s">
        <v>241</v>
      </c>
      <c r="S47" s="111"/>
      <c r="T47" s="110">
        <v>1</v>
      </c>
      <c r="U47" s="399" t="s">
        <v>340</v>
      </c>
      <c r="V47" s="125">
        <v>43983</v>
      </c>
      <c r="W47" s="125">
        <v>44196</v>
      </c>
      <c r="X47" s="40">
        <v>44227</v>
      </c>
      <c r="Y47" s="285">
        <v>44286</v>
      </c>
      <c r="Z47" s="412"/>
      <c r="AA47" s="2"/>
      <c r="AB47" s="56" t="str">
        <f t="shared" si="57"/>
        <v/>
      </c>
      <c r="AC47" s="57" t="str">
        <f t="shared" si="62"/>
        <v/>
      </c>
      <c r="AD47" s="58" t="str">
        <f t="shared" si="63"/>
        <v/>
      </c>
      <c r="AE47" s="282" t="s">
        <v>341</v>
      </c>
      <c r="AF47" s="55" t="s">
        <v>231</v>
      </c>
      <c r="AG47" s="1" t="str">
        <f t="shared" si="58"/>
        <v>PENDIENTE</v>
      </c>
      <c r="AH47" s="200" t="s">
        <v>177</v>
      </c>
      <c r="AI47" s="200"/>
      <c r="AJ47" s="200">
        <v>1</v>
      </c>
      <c r="AK47" s="193">
        <v>1</v>
      </c>
      <c r="AL47" s="188">
        <v>1</v>
      </c>
      <c r="AM47" s="173" t="s">
        <v>259</v>
      </c>
      <c r="AN47" s="200" t="s">
        <v>341</v>
      </c>
      <c r="AO47" s="200" t="s">
        <v>260</v>
      </c>
      <c r="AP47" s="1" t="str">
        <f t="shared" si="42"/>
        <v>CUMPLIDA</v>
      </c>
      <c r="AZ47" s="189"/>
      <c r="BA47" s="175"/>
      <c r="BB47" s="200"/>
      <c r="BC47" s="193" t="str">
        <f t="shared" si="47"/>
        <v/>
      </c>
      <c r="BD47" s="194" t="str">
        <f t="shared" si="48"/>
        <v/>
      </c>
      <c r="BE47" s="173" t="str">
        <f t="shared" si="49"/>
        <v/>
      </c>
      <c r="BF47" s="175"/>
      <c r="BG47" s="1" t="str">
        <f t="shared" si="50"/>
        <v>PENDIENTE</v>
      </c>
      <c r="BH47" s="2"/>
      <c r="BI47" s="2" t="str">
        <f t="shared" si="51"/>
        <v>ABIERTO</v>
      </c>
      <c r="BJ47" s="2" t="str">
        <f t="shared" si="52"/>
        <v>ABIERTO</v>
      </c>
    </row>
    <row r="48" spans="1:62" ht="35.1" customHeight="1">
      <c r="A48" s="103"/>
      <c r="B48" s="103"/>
      <c r="C48" s="104" t="s">
        <v>81</v>
      </c>
      <c r="D48" s="103"/>
      <c r="E48" s="398"/>
      <c r="F48" s="103"/>
      <c r="G48" s="105">
        <v>27</v>
      </c>
      <c r="H48" s="106" t="s">
        <v>221</v>
      </c>
      <c r="I48" s="107" t="s">
        <v>342</v>
      </c>
      <c r="J48" s="399"/>
      <c r="K48" s="399"/>
      <c r="L48" s="399" t="s">
        <v>238</v>
      </c>
      <c r="M48" s="116">
        <v>1</v>
      </c>
      <c r="N48" s="104" t="s">
        <v>88</v>
      </c>
      <c r="O48" s="104"/>
      <c r="P48" s="104" t="s">
        <v>225</v>
      </c>
      <c r="Q48" s="111" t="s">
        <v>240</v>
      </c>
      <c r="R48" s="109" t="s">
        <v>241</v>
      </c>
      <c r="S48" s="111"/>
      <c r="T48" s="110">
        <v>1</v>
      </c>
      <c r="U48" s="399"/>
      <c r="V48" s="125">
        <v>43983</v>
      </c>
      <c r="W48" s="125">
        <v>44196</v>
      </c>
      <c r="X48" s="40">
        <v>44227</v>
      </c>
      <c r="Y48" s="285">
        <v>44286</v>
      </c>
      <c r="Z48" s="412"/>
      <c r="AA48" s="2"/>
      <c r="AB48" s="56" t="str">
        <f t="shared" si="57"/>
        <v/>
      </c>
      <c r="AC48" s="57" t="str">
        <f t="shared" si="62"/>
        <v/>
      </c>
      <c r="AD48" s="58" t="str">
        <f t="shared" si="63"/>
        <v/>
      </c>
      <c r="AE48" s="282" t="s">
        <v>341</v>
      </c>
      <c r="AF48" s="55" t="s">
        <v>231</v>
      </c>
      <c r="AG48" s="1" t="str">
        <f t="shared" si="58"/>
        <v>PENDIENTE</v>
      </c>
      <c r="AH48" s="200" t="s">
        <v>177</v>
      </c>
      <c r="AI48" s="200"/>
      <c r="AJ48" s="200"/>
      <c r="AK48" s="193" t="s">
        <v>232</v>
      </c>
      <c r="AL48" s="188" t="s">
        <v>232</v>
      </c>
      <c r="AM48" s="173" t="s">
        <v>232</v>
      </c>
      <c r="AN48" s="200" t="s">
        <v>341</v>
      </c>
      <c r="AO48" s="200" t="s">
        <v>233</v>
      </c>
      <c r="AP48" s="1" t="str">
        <f t="shared" si="42"/>
        <v>PENDIENTE</v>
      </c>
      <c r="AQ48" s="189">
        <v>44469</v>
      </c>
      <c r="AR48" s="353"/>
      <c r="AS48" s="200"/>
      <c r="AT48" s="200"/>
      <c r="AU48" s="200"/>
      <c r="AV48" s="200"/>
      <c r="AW48" s="353" t="s">
        <v>301</v>
      </c>
      <c r="AX48" s="200" t="s">
        <v>231</v>
      </c>
      <c r="AY48" s="200" t="s">
        <v>233</v>
      </c>
      <c r="AZ48" s="189"/>
      <c r="BA48" s="175"/>
      <c r="BB48" s="200"/>
      <c r="BC48" s="193" t="str">
        <f t="shared" si="47"/>
        <v/>
      </c>
      <c r="BD48" s="194" t="str">
        <f t="shared" si="48"/>
        <v/>
      </c>
      <c r="BE48" s="173" t="str">
        <f t="shared" si="49"/>
        <v/>
      </c>
      <c r="BF48" s="175"/>
      <c r="BG48" s="1" t="str">
        <f t="shared" si="50"/>
        <v>PENDIENTE</v>
      </c>
      <c r="BH48" s="2"/>
      <c r="BI48" s="2" t="str">
        <f t="shared" si="51"/>
        <v>ABIERTO</v>
      </c>
      <c r="BJ48" s="2" t="str">
        <f t="shared" si="52"/>
        <v>ABIERTO</v>
      </c>
    </row>
    <row r="49" spans="1:62" ht="35.1" customHeight="1">
      <c r="A49" s="103"/>
      <c r="B49" s="103"/>
      <c r="C49" s="104" t="s">
        <v>81</v>
      </c>
      <c r="D49" s="103"/>
      <c r="E49" s="398"/>
      <c r="F49" s="103"/>
      <c r="G49" s="105">
        <v>28</v>
      </c>
      <c r="H49" s="106" t="s">
        <v>221</v>
      </c>
      <c r="I49" s="107" t="s">
        <v>343</v>
      </c>
      <c r="J49" s="399"/>
      <c r="K49" s="399"/>
      <c r="L49" s="399"/>
      <c r="M49" s="116"/>
      <c r="N49" s="104" t="s">
        <v>88</v>
      </c>
      <c r="O49" s="104"/>
      <c r="P49" s="104" t="s">
        <v>225</v>
      </c>
      <c r="Q49" s="111" t="s">
        <v>240</v>
      </c>
      <c r="R49" s="109" t="s">
        <v>241</v>
      </c>
      <c r="S49" s="111"/>
      <c r="T49" s="110">
        <v>1</v>
      </c>
      <c r="U49" s="399"/>
      <c r="V49" s="125"/>
      <c r="W49" s="125">
        <v>44196</v>
      </c>
      <c r="X49" s="40">
        <v>44227</v>
      </c>
      <c r="Y49" s="285">
        <v>44286</v>
      </c>
      <c r="Z49" s="412"/>
      <c r="AA49" s="2"/>
      <c r="AB49" s="56" t="str">
        <f t="shared" si="57"/>
        <v/>
      </c>
      <c r="AC49" s="57" t="str">
        <f t="shared" si="62"/>
        <v/>
      </c>
      <c r="AD49" s="58" t="str">
        <f t="shared" si="63"/>
        <v/>
      </c>
      <c r="AE49" s="282" t="s">
        <v>341</v>
      </c>
      <c r="AF49" s="55" t="s">
        <v>231</v>
      </c>
      <c r="AG49" s="1" t="str">
        <f t="shared" si="58"/>
        <v>PENDIENTE</v>
      </c>
      <c r="AH49" s="200" t="s">
        <v>177</v>
      </c>
      <c r="AI49" s="200"/>
      <c r="AJ49" s="200">
        <v>1</v>
      </c>
      <c r="AK49" s="193">
        <v>1</v>
      </c>
      <c r="AL49" s="188">
        <v>1</v>
      </c>
      <c r="AM49" s="173" t="s">
        <v>259</v>
      </c>
      <c r="AN49" s="200" t="s">
        <v>341</v>
      </c>
      <c r="AO49" s="200" t="s">
        <v>260</v>
      </c>
      <c r="AP49" s="1" t="str">
        <f t="shared" si="42"/>
        <v>CUMPLIDA</v>
      </c>
      <c r="AQ49" s="189"/>
      <c r="AR49" s="201"/>
      <c r="AS49" s="200"/>
      <c r="AT49" s="200"/>
      <c r="AU49" s="200"/>
      <c r="AV49" s="200"/>
      <c r="AW49" s="202"/>
      <c r="AX49" s="200"/>
      <c r="AY49" s="200"/>
      <c r="AZ49" s="189"/>
      <c r="BA49" s="175"/>
      <c r="BB49" s="200"/>
      <c r="BC49" s="193" t="str">
        <f t="shared" si="47"/>
        <v/>
      </c>
      <c r="BD49" s="194" t="str">
        <f t="shared" si="48"/>
        <v/>
      </c>
      <c r="BE49" s="173" t="str">
        <f t="shared" si="49"/>
        <v/>
      </c>
      <c r="BF49" s="175"/>
      <c r="BG49" s="1" t="str">
        <f t="shared" si="50"/>
        <v>PENDIENTE</v>
      </c>
      <c r="BH49" s="2"/>
      <c r="BI49" s="2" t="str">
        <f t="shared" si="51"/>
        <v>ABIERTO</v>
      </c>
      <c r="BJ49" s="2" t="str">
        <f t="shared" si="52"/>
        <v>ABIERTO</v>
      </c>
    </row>
    <row r="50" spans="1:62" ht="35.1" customHeight="1">
      <c r="A50" s="103"/>
      <c r="B50" s="103"/>
      <c r="C50" s="104" t="s">
        <v>81</v>
      </c>
      <c r="D50" s="103"/>
      <c r="E50" s="398"/>
      <c r="F50" s="103"/>
      <c r="G50" s="105">
        <v>29</v>
      </c>
      <c r="H50" s="106" t="s">
        <v>221</v>
      </c>
      <c r="I50" s="107" t="s">
        <v>344</v>
      </c>
      <c r="J50" s="399"/>
      <c r="K50" s="399"/>
      <c r="L50" s="399" t="s">
        <v>238</v>
      </c>
      <c r="M50" s="120">
        <v>1</v>
      </c>
      <c r="N50" s="104" t="s">
        <v>88</v>
      </c>
      <c r="O50" s="104"/>
      <c r="P50" s="104" t="s">
        <v>225</v>
      </c>
      <c r="Q50" s="111" t="s">
        <v>240</v>
      </c>
      <c r="R50" s="109" t="s">
        <v>241</v>
      </c>
      <c r="S50" s="109"/>
      <c r="T50" s="110">
        <v>1</v>
      </c>
      <c r="U50" s="399"/>
      <c r="V50" s="125">
        <v>43983</v>
      </c>
      <c r="W50" s="125">
        <v>44196</v>
      </c>
      <c r="X50" s="40">
        <v>44227</v>
      </c>
      <c r="Y50" s="285">
        <v>44286</v>
      </c>
      <c r="Z50" s="412"/>
      <c r="AA50" s="2"/>
      <c r="AB50" s="56" t="str">
        <f t="shared" si="57"/>
        <v/>
      </c>
      <c r="AC50" s="57" t="str">
        <f t="shared" si="62"/>
        <v/>
      </c>
      <c r="AD50" s="58" t="str">
        <f t="shared" si="63"/>
        <v/>
      </c>
      <c r="AE50" s="282" t="s">
        <v>345</v>
      </c>
      <c r="AF50" s="55" t="s">
        <v>231</v>
      </c>
      <c r="AG50" s="1" t="str">
        <f t="shared" si="58"/>
        <v>PENDIENTE</v>
      </c>
      <c r="AH50" s="200" t="s">
        <v>177</v>
      </c>
      <c r="AI50" s="200"/>
      <c r="AJ50" s="200"/>
      <c r="AK50" s="193" t="s">
        <v>232</v>
      </c>
      <c r="AL50" s="188" t="s">
        <v>232</v>
      </c>
      <c r="AM50" s="173" t="s">
        <v>232</v>
      </c>
      <c r="AN50" s="200" t="s">
        <v>346</v>
      </c>
      <c r="AO50" s="200" t="s">
        <v>233</v>
      </c>
      <c r="AP50" s="1" t="str">
        <f t="shared" si="42"/>
        <v>PENDIENTE</v>
      </c>
      <c r="AQ50" s="189">
        <v>44469</v>
      </c>
      <c r="AR50" s="353"/>
      <c r="AS50" s="200"/>
      <c r="AT50" s="200"/>
      <c r="AU50" s="200"/>
      <c r="AV50" s="200"/>
      <c r="AW50" s="353" t="s">
        <v>301</v>
      </c>
      <c r="AX50" s="200" t="s">
        <v>231</v>
      </c>
      <c r="AY50" s="200" t="s">
        <v>233</v>
      </c>
      <c r="AZ50" s="189"/>
      <c r="BA50" s="175"/>
      <c r="BB50" s="200"/>
      <c r="BC50" s="193" t="str">
        <f t="shared" si="47"/>
        <v/>
      </c>
      <c r="BD50" s="194" t="str">
        <f t="shared" si="48"/>
        <v/>
      </c>
      <c r="BE50" s="173" t="str">
        <f t="shared" si="49"/>
        <v/>
      </c>
      <c r="BF50" s="175"/>
      <c r="BG50" s="1" t="str">
        <f t="shared" si="50"/>
        <v>PENDIENTE</v>
      </c>
      <c r="BH50" s="2"/>
      <c r="BI50" s="2" t="str">
        <f t="shared" si="51"/>
        <v>ABIERTO</v>
      </c>
      <c r="BJ50" s="2" t="str">
        <f t="shared" si="52"/>
        <v>ABIERTO</v>
      </c>
    </row>
    <row r="51" spans="1:62" ht="35.1" customHeight="1">
      <c r="A51" s="103"/>
      <c r="B51" s="103"/>
      <c r="C51" s="104" t="s">
        <v>81</v>
      </c>
      <c r="D51" s="103"/>
      <c r="E51" s="398"/>
      <c r="F51" s="103"/>
      <c r="G51" s="105">
        <v>30</v>
      </c>
      <c r="H51" s="106" t="s">
        <v>221</v>
      </c>
      <c r="I51" s="107" t="s">
        <v>347</v>
      </c>
      <c r="J51" s="399" t="s">
        <v>348</v>
      </c>
      <c r="K51" s="399" t="s">
        <v>349</v>
      </c>
      <c r="L51" s="399" t="s">
        <v>238</v>
      </c>
      <c r="M51" s="119">
        <v>1</v>
      </c>
      <c r="N51" s="104" t="s">
        <v>88</v>
      </c>
      <c r="O51" s="104"/>
      <c r="P51" s="104" t="s">
        <v>225</v>
      </c>
      <c r="Q51" s="111" t="s">
        <v>240</v>
      </c>
      <c r="R51" s="109" t="s">
        <v>241</v>
      </c>
      <c r="S51" s="121"/>
      <c r="T51" s="110">
        <v>1</v>
      </c>
      <c r="U51" s="111" t="s">
        <v>350</v>
      </c>
      <c r="V51" s="125">
        <v>43983</v>
      </c>
      <c r="W51" s="125">
        <v>44196</v>
      </c>
      <c r="X51" s="40">
        <v>44227</v>
      </c>
      <c r="Y51" s="285">
        <v>44286</v>
      </c>
      <c r="Z51" s="412" t="s">
        <v>351</v>
      </c>
      <c r="AA51" s="2">
        <v>0.2</v>
      </c>
      <c r="AB51" s="56">
        <f t="shared" si="57"/>
        <v>0.2</v>
      </c>
      <c r="AC51" s="57">
        <f t="shared" si="62"/>
        <v>0.2</v>
      </c>
      <c r="AD51" s="58" t="str">
        <f t="shared" si="63"/>
        <v>ALERTA</v>
      </c>
      <c r="AE51" s="282" t="s">
        <v>352</v>
      </c>
      <c r="AF51" s="55" t="s">
        <v>231</v>
      </c>
      <c r="AG51" s="1" t="str">
        <f t="shared" si="58"/>
        <v>INCUMPLIDA</v>
      </c>
      <c r="AH51" s="200" t="s">
        <v>177</v>
      </c>
      <c r="AI51" s="200"/>
      <c r="AJ51" s="200"/>
      <c r="AK51" s="193" t="s">
        <v>232</v>
      </c>
      <c r="AL51" s="188" t="s">
        <v>232</v>
      </c>
      <c r="AM51" s="173" t="s">
        <v>232</v>
      </c>
      <c r="AN51" s="200" t="s">
        <v>353</v>
      </c>
      <c r="AO51" s="200" t="s">
        <v>233</v>
      </c>
      <c r="AP51" s="1" t="str">
        <f t="shared" si="42"/>
        <v>PENDIENTE</v>
      </c>
      <c r="AQ51" s="189">
        <v>44469</v>
      </c>
      <c r="AR51" s="353" t="s">
        <v>354</v>
      </c>
      <c r="AS51" s="200"/>
      <c r="AT51" s="200"/>
      <c r="AU51" s="200"/>
      <c r="AV51" s="200"/>
      <c r="AW51" s="353" t="s">
        <v>355</v>
      </c>
      <c r="AX51" s="200" t="s">
        <v>231</v>
      </c>
      <c r="AY51" s="200" t="s">
        <v>233</v>
      </c>
      <c r="AZ51" s="189"/>
      <c r="BA51" s="175"/>
      <c r="BB51" s="200"/>
      <c r="BC51" s="193" t="str">
        <f t="shared" si="47"/>
        <v/>
      </c>
      <c r="BD51" s="194" t="str">
        <f t="shared" si="48"/>
        <v/>
      </c>
      <c r="BE51" s="173" t="str">
        <f t="shared" si="49"/>
        <v/>
      </c>
      <c r="BF51" s="175"/>
      <c r="BG51" s="1" t="str">
        <f t="shared" si="50"/>
        <v>PENDIENTE</v>
      </c>
      <c r="BH51" s="2"/>
      <c r="BI51" s="2" t="str">
        <f t="shared" si="51"/>
        <v>ABIERTO</v>
      </c>
      <c r="BJ51" s="2" t="str">
        <f t="shared" si="52"/>
        <v>ABIERTO</v>
      </c>
    </row>
    <row r="52" spans="1:62" ht="35.1" customHeight="1">
      <c r="A52" s="103"/>
      <c r="B52" s="103"/>
      <c r="C52" s="104" t="s">
        <v>81</v>
      </c>
      <c r="D52" s="103"/>
      <c r="E52" s="398"/>
      <c r="F52" s="103"/>
      <c r="G52" s="105">
        <v>31</v>
      </c>
      <c r="H52" s="106" t="s">
        <v>221</v>
      </c>
      <c r="I52" s="107" t="s">
        <v>356</v>
      </c>
      <c r="J52" s="399"/>
      <c r="K52" s="399"/>
      <c r="L52" s="399" t="s">
        <v>238</v>
      </c>
      <c r="M52" s="112">
        <v>1</v>
      </c>
      <c r="N52" s="104" t="s">
        <v>88</v>
      </c>
      <c r="O52" s="104"/>
      <c r="P52" s="104" t="s">
        <v>225</v>
      </c>
      <c r="Q52" s="122"/>
      <c r="R52" s="122"/>
      <c r="S52" s="122"/>
      <c r="T52" s="110">
        <v>1</v>
      </c>
      <c r="U52" s="399" t="s">
        <v>357</v>
      </c>
      <c r="V52" s="402">
        <v>43887</v>
      </c>
      <c r="W52" s="402">
        <v>44196</v>
      </c>
      <c r="X52" s="401">
        <v>44227</v>
      </c>
      <c r="Y52" s="285">
        <v>44286</v>
      </c>
      <c r="Z52" s="412"/>
      <c r="AA52" s="2">
        <v>0.2</v>
      </c>
      <c r="AB52" s="56">
        <f t="shared" si="57"/>
        <v>0.2</v>
      </c>
      <c r="AC52" s="57">
        <f t="shared" si="62"/>
        <v>0.2</v>
      </c>
      <c r="AD52" s="58" t="str">
        <f t="shared" si="63"/>
        <v>ALERTA</v>
      </c>
      <c r="AE52" s="282" t="s">
        <v>352</v>
      </c>
      <c r="AF52" s="55" t="s">
        <v>231</v>
      </c>
      <c r="AG52" s="1" t="str">
        <f t="shared" si="58"/>
        <v>INCUMPLIDA</v>
      </c>
      <c r="AH52" s="200" t="s">
        <v>177</v>
      </c>
      <c r="AI52" s="200"/>
      <c r="AJ52" s="200"/>
      <c r="AK52" s="193" t="s">
        <v>232</v>
      </c>
      <c r="AL52" s="188" t="s">
        <v>232</v>
      </c>
      <c r="AM52" s="173" t="s">
        <v>232</v>
      </c>
      <c r="AN52" s="200" t="s">
        <v>352</v>
      </c>
      <c r="AO52" s="200" t="s">
        <v>233</v>
      </c>
      <c r="AP52" s="1" t="str">
        <f t="shared" si="42"/>
        <v>PENDIENTE</v>
      </c>
      <c r="AQ52" s="189">
        <v>44469</v>
      </c>
      <c r="AR52" s="353"/>
      <c r="AS52" s="200"/>
      <c r="AT52" s="200"/>
      <c r="AU52" s="200"/>
      <c r="AV52" s="200"/>
      <c r="AW52" s="353" t="s">
        <v>301</v>
      </c>
      <c r="AX52" s="200" t="s">
        <v>231</v>
      </c>
      <c r="AY52" s="200" t="s">
        <v>233</v>
      </c>
      <c r="AZ52" s="189"/>
      <c r="BA52" s="175"/>
      <c r="BB52" s="200"/>
      <c r="BC52" s="193" t="str">
        <f t="shared" si="47"/>
        <v/>
      </c>
      <c r="BD52" s="194" t="str">
        <f t="shared" si="48"/>
        <v/>
      </c>
      <c r="BE52" s="173" t="str">
        <f t="shared" si="49"/>
        <v/>
      </c>
      <c r="BF52" s="175"/>
      <c r="BG52" s="1" t="str">
        <f t="shared" si="50"/>
        <v>PENDIENTE</v>
      </c>
      <c r="BH52" s="2"/>
      <c r="BI52" s="2" t="str">
        <f t="shared" si="51"/>
        <v>ABIERTO</v>
      </c>
      <c r="BJ52" s="2" t="str">
        <f t="shared" si="52"/>
        <v>ABIERTO</v>
      </c>
    </row>
    <row r="53" spans="1:62" ht="35.1" customHeight="1">
      <c r="A53" s="103"/>
      <c r="B53" s="103"/>
      <c r="C53" s="104" t="s">
        <v>81</v>
      </c>
      <c r="D53" s="103"/>
      <c r="E53" s="398"/>
      <c r="F53" s="103"/>
      <c r="G53" s="105">
        <v>32</v>
      </c>
      <c r="H53" s="106" t="s">
        <v>221</v>
      </c>
      <c r="I53" s="107" t="s">
        <v>358</v>
      </c>
      <c r="J53" s="399"/>
      <c r="K53" s="399"/>
      <c r="L53" s="399" t="s">
        <v>238</v>
      </c>
      <c r="M53" s="112">
        <v>1</v>
      </c>
      <c r="N53" s="104" t="s">
        <v>88</v>
      </c>
      <c r="O53" s="104"/>
      <c r="P53" s="104" t="s">
        <v>225</v>
      </c>
      <c r="Q53" s="111" t="s">
        <v>240</v>
      </c>
      <c r="R53" s="109" t="s">
        <v>241</v>
      </c>
      <c r="S53" s="111"/>
      <c r="T53" s="110">
        <v>1</v>
      </c>
      <c r="U53" s="399"/>
      <c r="V53" s="402">
        <v>43887</v>
      </c>
      <c r="W53" s="402">
        <v>44196</v>
      </c>
      <c r="X53" s="401">
        <v>44196</v>
      </c>
      <c r="Y53" s="285">
        <v>44286</v>
      </c>
      <c r="Z53" s="412"/>
      <c r="AA53" s="2">
        <v>0.2</v>
      </c>
      <c r="AB53" s="56">
        <f t="shared" si="57"/>
        <v>0.2</v>
      </c>
      <c r="AC53" s="57">
        <f t="shared" si="62"/>
        <v>0.2</v>
      </c>
      <c r="AD53" s="58" t="str">
        <f t="shared" si="63"/>
        <v>ALERTA</v>
      </c>
      <c r="AE53" s="282" t="s">
        <v>352</v>
      </c>
      <c r="AF53" s="55" t="s">
        <v>231</v>
      </c>
      <c r="AG53" s="1" t="str">
        <f t="shared" si="58"/>
        <v>INCUMPLIDA</v>
      </c>
      <c r="AH53" s="200" t="s">
        <v>177</v>
      </c>
      <c r="AI53" s="200"/>
      <c r="AJ53" s="200"/>
      <c r="AK53" s="193" t="s">
        <v>232</v>
      </c>
      <c r="AL53" s="188" t="s">
        <v>232</v>
      </c>
      <c r="AM53" s="173" t="s">
        <v>232</v>
      </c>
      <c r="AN53" s="200" t="s">
        <v>352</v>
      </c>
      <c r="AO53" s="200" t="s">
        <v>233</v>
      </c>
      <c r="AP53" s="1" t="str">
        <f t="shared" si="42"/>
        <v>PENDIENTE</v>
      </c>
      <c r="AQ53" s="189">
        <v>44469</v>
      </c>
      <c r="AR53" s="353"/>
      <c r="AS53" s="200"/>
      <c r="AT53" s="200"/>
      <c r="AU53" s="200"/>
      <c r="AV53" s="200"/>
      <c r="AW53" s="353" t="s">
        <v>359</v>
      </c>
      <c r="AX53" s="200" t="s">
        <v>231</v>
      </c>
      <c r="AY53" s="200" t="s">
        <v>233</v>
      </c>
      <c r="AZ53" s="189"/>
      <c r="BA53" s="175"/>
      <c r="BB53" s="200"/>
      <c r="BC53" s="193" t="str">
        <f t="shared" si="47"/>
        <v/>
      </c>
      <c r="BD53" s="194" t="str">
        <f t="shared" si="48"/>
        <v/>
      </c>
      <c r="BE53" s="173" t="str">
        <f t="shared" si="49"/>
        <v/>
      </c>
      <c r="BF53" s="175"/>
      <c r="BG53" s="1" t="str">
        <f t="shared" si="50"/>
        <v>PENDIENTE</v>
      </c>
      <c r="BH53" s="2"/>
      <c r="BI53" s="2" t="str">
        <f t="shared" si="51"/>
        <v>ABIERTO</v>
      </c>
      <c r="BJ53" s="2" t="str">
        <f t="shared" si="52"/>
        <v>ABIERTO</v>
      </c>
    </row>
    <row r="54" spans="1:62" ht="35.1" customHeight="1">
      <c r="A54" s="103"/>
      <c r="B54" s="103"/>
      <c r="C54" s="104" t="s">
        <v>81</v>
      </c>
      <c r="D54" s="103"/>
      <c r="E54" s="398"/>
      <c r="F54" s="103"/>
      <c r="G54" s="105">
        <v>33</v>
      </c>
      <c r="H54" s="106" t="s">
        <v>221</v>
      </c>
      <c r="I54" s="107" t="s">
        <v>360</v>
      </c>
      <c r="J54" s="399"/>
      <c r="K54" s="399"/>
      <c r="L54" s="399" t="s">
        <v>238</v>
      </c>
      <c r="M54" s="112">
        <v>1</v>
      </c>
      <c r="N54" s="104" t="s">
        <v>88</v>
      </c>
      <c r="O54" s="104"/>
      <c r="P54" s="104" t="s">
        <v>225</v>
      </c>
      <c r="Q54" s="111" t="s">
        <v>240</v>
      </c>
      <c r="R54" s="109" t="s">
        <v>241</v>
      </c>
      <c r="S54" s="111"/>
      <c r="T54" s="110">
        <v>1</v>
      </c>
      <c r="U54" s="399"/>
      <c r="V54" s="402">
        <v>43887</v>
      </c>
      <c r="W54" s="402">
        <v>44196</v>
      </c>
      <c r="X54" s="401">
        <v>44196</v>
      </c>
      <c r="Y54" s="285">
        <v>44286</v>
      </c>
      <c r="Z54" s="412"/>
      <c r="AA54" s="2">
        <v>0.2</v>
      </c>
      <c r="AB54" s="56">
        <f t="shared" si="57"/>
        <v>0.2</v>
      </c>
      <c r="AC54" s="57">
        <f t="shared" si="62"/>
        <v>0.2</v>
      </c>
      <c r="AD54" s="58" t="str">
        <f t="shared" si="63"/>
        <v>ALERTA</v>
      </c>
      <c r="AE54" s="282" t="s">
        <v>352</v>
      </c>
      <c r="AF54" s="55" t="s">
        <v>231</v>
      </c>
      <c r="AG54" s="1" t="str">
        <f t="shared" si="58"/>
        <v>INCUMPLIDA</v>
      </c>
      <c r="AH54" s="200" t="s">
        <v>177</v>
      </c>
      <c r="AI54" s="200"/>
      <c r="AJ54" s="200"/>
      <c r="AK54" s="193" t="s">
        <v>232</v>
      </c>
      <c r="AL54" s="188" t="s">
        <v>232</v>
      </c>
      <c r="AM54" s="173" t="s">
        <v>232</v>
      </c>
      <c r="AN54" s="200" t="s">
        <v>352</v>
      </c>
      <c r="AO54" s="200" t="s">
        <v>233</v>
      </c>
      <c r="AP54" s="1" t="str">
        <f t="shared" si="42"/>
        <v>PENDIENTE</v>
      </c>
      <c r="AQ54" s="189">
        <v>44469</v>
      </c>
      <c r="AR54" s="353" t="s">
        <v>361</v>
      </c>
      <c r="AS54" s="200"/>
      <c r="AT54" s="200"/>
      <c r="AU54" s="200"/>
      <c r="AV54" s="200"/>
      <c r="AW54" s="353" t="s">
        <v>362</v>
      </c>
      <c r="AX54" s="200" t="s">
        <v>231</v>
      </c>
      <c r="AY54" s="200" t="s">
        <v>233</v>
      </c>
      <c r="AZ54" s="189"/>
      <c r="BA54" s="175"/>
      <c r="BB54" s="200"/>
      <c r="BC54" s="193" t="str">
        <f t="shared" si="47"/>
        <v/>
      </c>
      <c r="BD54" s="194" t="str">
        <f t="shared" si="48"/>
        <v/>
      </c>
      <c r="BE54" s="173" t="str">
        <f t="shared" si="49"/>
        <v/>
      </c>
      <c r="BF54" s="175"/>
      <c r="BG54" s="1" t="str">
        <f t="shared" si="50"/>
        <v>PENDIENTE</v>
      </c>
      <c r="BH54" s="2"/>
      <c r="BI54" s="2" t="str">
        <f t="shared" si="51"/>
        <v>ABIERTO</v>
      </c>
      <c r="BJ54" s="2" t="str">
        <f t="shared" si="52"/>
        <v>ABIERTO</v>
      </c>
    </row>
    <row r="55" spans="1:62" ht="35.1" customHeight="1">
      <c r="A55" s="103"/>
      <c r="B55" s="103"/>
      <c r="C55" s="104" t="s">
        <v>81</v>
      </c>
      <c r="D55" s="103"/>
      <c r="E55" s="398"/>
      <c r="F55" s="103"/>
      <c r="G55" s="105">
        <v>34</v>
      </c>
      <c r="H55" s="106" t="s">
        <v>221</v>
      </c>
      <c r="I55" s="107" t="s">
        <v>363</v>
      </c>
      <c r="J55" s="399"/>
      <c r="K55" s="399"/>
      <c r="L55" s="399" t="s">
        <v>238</v>
      </c>
      <c r="M55" s="112">
        <v>1</v>
      </c>
      <c r="N55" s="104" t="s">
        <v>88</v>
      </c>
      <c r="O55" s="104"/>
      <c r="P55" s="104" t="s">
        <v>225</v>
      </c>
      <c r="Q55" s="111" t="s">
        <v>240</v>
      </c>
      <c r="R55" s="109" t="s">
        <v>241</v>
      </c>
      <c r="S55" s="111"/>
      <c r="T55" s="110">
        <v>1</v>
      </c>
      <c r="U55" s="399"/>
      <c r="V55" s="402">
        <v>43983</v>
      </c>
      <c r="W55" s="402">
        <v>44196</v>
      </c>
      <c r="X55" s="401">
        <v>44196</v>
      </c>
      <c r="Y55" s="285">
        <v>44286</v>
      </c>
      <c r="Z55" s="412"/>
      <c r="AA55" s="2">
        <v>0.2</v>
      </c>
      <c r="AB55" s="56">
        <f t="shared" si="57"/>
        <v>0.2</v>
      </c>
      <c r="AC55" s="57">
        <f t="shared" si="62"/>
        <v>0.2</v>
      </c>
      <c r="AD55" s="58" t="str">
        <f t="shared" si="63"/>
        <v>ALERTA</v>
      </c>
      <c r="AE55" s="282" t="s">
        <v>352</v>
      </c>
      <c r="AF55" s="55" t="s">
        <v>231</v>
      </c>
      <c r="AG55" s="1" t="str">
        <f t="shared" si="58"/>
        <v>INCUMPLIDA</v>
      </c>
      <c r="AH55" s="200" t="s">
        <v>177</v>
      </c>
      <c r="AI55" s="200"/>
      <c r="AJ55" s="200"/>
      <c r="AK55" s="193" t="s">
        <v>232</v>
      </c>
      <c r="AL55" s="188" t="s">
        <v>232</v>
      </c>
      <c r="AM55" s="173" t="s">
        <v>232</v>
      </c>
      <c r="AN55" s="200" t="s">
        <v>352</v>
      </c>
      <c r="AO55" s="200" t="s">
        <v>233</v>
      </c>
      <c r="AP55" s="1" t="str">
        <f t="shared" si="42"/>
        <v>PENDIENTE</v>
      </c>
      <c r="AQ55" s="189">
        <v>44469</v>
      </c>
      <c r="AR55" s="353"/>
      <c r="AS55" s="200"/>
      <c r="AT55" s="200"/>
      <c r="AU55" s="200"/>
      <c r="AV55" s="200"/>
      <c r="AW55" s="353" t="s">
        <v>359</v>
      </c>
      <c r="AX55" s="200" t="s">
        <v>231</v>
      </c>
      <c r="AY55" s="200" t="s">
        <v>233</v>
      </c>
      <c r="AZ55" s="189"/>
      <c r="BA55" s="175"/>
      <c r="BB55" s="200"/>
      <c r="BC55" s="193" t="str">
        <f t="shared" si="47"/>
        <v/>
      </c>
      <c r="BD55" s="194" t="str">
        <f t="shared" si="48"/>
        <v/>
      </c>
      <c r="BE55" s="173" t="str">
        <f t="shared" si="49"/>
        <v/>
      </c>
      <c r="BF55" s="175"/>
      <c r="BG55" s="1" t="str">
        <f t="shared" si="50"/>
        <v>PENDIENTE</v>
      </c>
      <c r="BH55" s="2"/>
      <c r="BI55" s="2" t="str">
        <f t="shared" si="51"/>
        <v>ABIERTO</v>
      </c>
      <c r="BJ55" s="2" t="str">
        <f t="shared" si="52"/>
        <v>ABIERTO</v>
      </c>
    </row>
    <row r="56" spans="1:62" ht="35.1" customHeight="1">
      <c r="A56" s="103"/>
      <c r="B56" s="103"/>
      <c r="C56" s="104" t="s">
        <v>81</v>
      </c>
      <c r="D56" s="103"/>
      <c r="E56" s="398"/>
      <c r="F56" s="103"/>
      <c r="G56" s="105">
        <v>35</v>
      </c>
      <c r="H56" s="106" t="s">
        <v>221</v>
      </c>
      <c r="I56" s="107" t="s">
        <v>364</v>
      </c>
      <c r="J56" s="399"/>
      <c r="K56" s="399"/>
      <c r="L56" s="399" t="s">
        <v>238</v>
      </c>
      <c r="M56" s="112">
        <v>1</v>
      </c>
      <c r="N56" s="104" t="s">
        <v>88</v>
      </c>
      <c r="O56" s="104"/>
      <c r="P56" s="104" t="s">
        <v>225</v>
      </c>
      <c r="Q56" s="111" t="s">
        <v>240</v>
      </c>
      <c r="R56" s="109" t="s">
        <v>241</v>
      </c>
      <c r="S56" s="123"/>
      <c r="T56" s="110">
        <v>1</v>
      </c>
      <c r="U56" s="399"/>
      <c r="V56" s="402">
        <v>43983</v>
      </c>
      <c r="W56" s="402">
        <v>44196</v>
      </c>
      <c r="X56" s="401">
        <v>44196</v>
      </c>
      <c r="Y56" s="285">
        <v>44286</v>
      </c>
      <c r="Z56" s="412"/>
      <c r="AA56" s="2">
        <v>0.2</v>
      </c>
      <c r="AB56" s="56">
        <f t="shared" si="57"/>
        <v>0.2</v>
      </c>
      <c r="AC56" s="57">
        <f t="shared" si="62"/>
        <v>0.2</v>
      </c>
      <c r="AD56" s="58" t="str">
        <f t="shared" si="63"/>
        <v>ALERTA</v>
      </c>
      <c r="AE56" s="282" t="s">
        <v>352</v>
      </c>
      <c r="AF56" s="55" t="s">
        <v>231</v>
      </c>
      <c r="AG56" s="1" t="str">
        <f t="shared" si="58"/>
        <v>INCUMPLIDA</v>
      </c>
      <c r="AH56" s="200" t="s">
        <v>177</v>
      </c>
      <c r="AI56" s="200"/>
      <c r="AJ56" s="200"/>
      <c r="AK56" s="193" t="s">
        <v>232</v>
      </c>
      <c r="AL56" s="188" t="s">
        <v>232</v>
      </c>
      <c r="AM56" s="173" t="s">
        <v>232</v>
      </c>
      <c r="AN56" s="200" t="s">
        <v>352</v>
      </c>
      <c r="AO56" s="200" t="s">
        <v>233</v>
      </c>
      <c r="AP56" s="1" t="str">
        <f t="shared" si="42"/>
        <v>PENDIENTE</v>
      </c>
      <c r="AQ56" s="189">
        <v>44469</v>
      </c>
      <c r="AR56" s="353" t="s">
        <v>365</v>
      </c>
      <c r="AS56" s="200"/>
      <c r="AT56" s="200"/>
      <c r="AU56" s="200"/>
      <c r="AV56" s="200"/>
      <c r="AW56" s="353" t="s">
        <v>366</v>
      </c>
      <c r="AX56" s="200" t="s">
        <v>231</v>
      </c>
      <c r="AY56" s="200" t="s">
        <v>233</v>
      </c>
      <c r="AZ56" s="189"/>
      <c r="BA56" s="175"/>
      <c r="BB56" s="200"/>
      <c r="BC56" s="193" t="str">
        <f t="shared" si="47"/>
        <v/>
      </c>
      <c r="BD56" s="194" t="str">
        <f t="shared" si="48"/>
        <v/>
      </c>
      <c r="BE56" s="173" t="str">
        <f t="shared" si="49"/>
        <v/>
      </c>
      <c r="BF56" s="175"/>
      <c r="BG56" s="1" t="str">
        <f t="shared" si="50"/>
        <v>PENDIENTE</v>
      </c>
      <c r="BH56" s="2"/>
      <c r="BI56" s="2" t="str">
        <f t="shared" si="51"/>
        <v>ABIERTO</v>
      </c>
      <c r="BJ56" s="2" t="str">
        <f t="shared" si="52"/>
        <v>ABIERTO</v>
      </c>
    </row>
    <row r="57" spans="1:62" ht="35.1" customHeight="1">
      <c r="A57" s="103"/>
      <c r="B57" s="103"/>
      <c r="C57" s="104" t="s">
        <v>81</v>
      </c>
      <c r="D57" s="103"/>
      <c r="E57" s="398"/>
      <c r="F57" s="103"/>
      <c r="G57" s="105">
        <v>36</v>
      </c>
      <c r="H57" s="106" t="s">
        <v>221</v>
      </c>
      <c r="I57" s="107" t="s">
        <v>367</v>
      </c>
      <c r="J57" s="399"/>
      <c r="K57" s="399"/>
      <c r="L57" s="399" t="s">
        <v>238</v>
      </c>
      <c r="M57" s="112">
        <v>1</v>
      </c>
      <c r="N57" s="104" t="s">
        <v>88</v>
      </c>
      <c r="O57" s="104"/>
      <c r="P57" s="104" t="s">
        <v>225</v>
      </c>
      <c r="Q57" s="111" t="s">
        <v>240</v>
      </c>
      <c r="R57" s="109" t="s">
        <v>241</v>
      </c>
      <c r="S57" s="111"/>
      <c r="T57" s="110">
        <v>1</v>
      </c>
      <c r="U57" s="399"/>
      <c r="V57" s="402">
        <v>43887</v>
      </c>
      <c r="W57" s="402">
        <v>44196</v>
      </c>
      <c r="X57" s="401">
        <v>44196</v>
      </c>
      <c r="Y57" s="285">
        <v>44286</v>
      </c>
      <c r="Z57" s="412"/>
      <c r="AA57" s="2">
        <v>0.2</v>
      </c>
      <c r="AB57" s="56">
        <f t="shared" si="57"/>
        <v>0.2</v>
      </c>
      <c r="AC57" s="57">
        <f t="shared" si="62"/>
        <v>0.2</v>
      </c>
      <c r="AD57" s="58" t="str">
        <f t="shared" si="63"/>
        <v>ALERTA</v>
      </c>
      <c r="AE57" s="282" t="s">
        <v>352</v>
      </c>
      <c r="AF57" s="55" t="s">
        <v>231</v>
      </c>
      <c r="AG57" s="1" t="str">
        <f t="shared" si="58"/>
        <v>INCUMPLIDA</v>
      </c>
      <c r="AH57" s="200" t="s">
        <v>177</v>
      </c>
      <c r="AI57" s="200"/>
      <c r="AJ57" s="200"/>
      <c r="AK57" s="193" t="s">
        <v>232</v>
      </c>
      <c r="AL57" s="188" t="s">
        <v>232</v>
      </c>
      <c r="AM57" s="173" t="s">
        <v>232</v>
      </c>
      <c r="AN57" s="200" t="s">
        <v>352</v>
      </c>
      <c r="AO57" s="200" t="s">
        <v>233</v>
      </c>
      <c r="AP57" s="1" t="str">
        <f t="shared" si="42"/>
        <v>PENDIENTE</v>
      </c>
      <c r="AQ57" s="189">
        <v>44469</v>
      </c>
      <c r="AR57" s="353"/>
      <c r="AS57" s="200"/>
      <c r="AT57" s="200"/>
      <c r="AU57" s="200"/>
      <c r="AV57" s="200"/>
      <c r="AW57" s="353" t="s">
        <v>368</v>
      </c>
      <c r="AX57" s="200" t="s">
        <v>231</v>
      </c>
      <c r="AY57" s="200" t="s">
        <v>233</v>
      </c>
      <c r="AZ57" s="189"/>
      <c r="BA57" s="175"/>
      <c r="BB57" s="200"/>
      <c r="BC57" s="193" t="str">
        <f t="shared" si="47"/>
        <v/>
      </c>
      <c r="BD57" s="194" t="str">
        <f t="shared" si="48"/>
        <v/>
      </c>
      <c r="BE57" s="173" t="str">
        <f t="shared" si="49"/>
        <v/>
      </c>
      <c r="BF57" s="175"/>
      <c r="BG57" s="1" t="str">
        <f t="shared" si="50"/>
        <v>PENDIENTE</v>
      </c>
      <c r="BH57" s="2"/>
      <c r="BI57" s="2" t="str">
        <f t="shared" si="51"/>
        <v>ABIERTO</v>
      </c>
      <c r="BJ57" s="2" t="str">
        <f t="shared" si="52"/>
        <v>ABIERTO</v>
      </c>
    </row>
    <row r="58" spans="1:62" ht="35.1" customHeight="1">
      <c r="A58" s="103"/>
      <c r="B58" s="103"/>
      <c r="C58" s="104" t="s">
        <v>81</v>
      </c>
      <c r="D58" s="103"/>
      <c r="E58" s="398"/>
      <c r="F58" s="103"/>
      <c r="G58" s="105">
        <v>37</v>
      </c>
      <c r="H58" s="106" t="s">
        <v>221</v>
      </c>
      <c r="I58" s="107" t="s">
        <v>369</v>
      </c>
      <c r="J58" s="399"/>
      <c r="K58" s="399"/>
      <c r="L58" s="399" t="s">
        <v>238</v>
      </c>
      <c r="M58" s="112">
        <v>1</v>
      </c>
      <c r="N58" s="104" t="s">
        <v>88</v>
      </c>
      <c r="O58" s="104"/>
      <c r="P58" s="104" t="s">
        <v>225</v>
      </c>
      <c r="Q58" s="111" t="s">
        <v>240</v>
      </c>
      <c r="R58" s="109" t="s">
        <v>241</v>
      </c>
      <c r="S58" s="111"/>
      <c r="T58" s="110">
        <v>1</v>
      </c>
      <c r="U58" s="399"/>
      <c r="V58" s="402">
        <v>43887</v>
      </c>
      <c r="W58" s="402">
        <v>44196</v>
      </c>
      <c r="X58" s="401">
        <v>44196</v>
      </c>
      <c r="Y58" s="285">
        <v>44286</v>
      </c>
      <c r="Z58" s="412"/>
      <c r="AA58" s="2">
        <v>0.2</v>
      </c>
      <c r="AB58" s="56">
        <f t="shared" si="57"/>
        <v>0.2</v>
      </c>
      <c r="AC58" s="57">
        <f t="shared" si="62"/>
        <v>0.2</v>
      </c>
      <c r="AD58" s="58" t="str">
        <f t="shared" si="63"/>
        <v>ALERTA</v>
      </c>
      <c r="AE58" s="282" t="s">
        <v>352</v>
      </c>
      <c r="AF58" s="55" t="s">
        <v>231</v>
      </c>
      <c r="AG58" s="1" t="str">
        <f t="shared" si="58"/>
        <v>INCUMPLIDA</v>
      </c>
      <c r="AH58" s="200" t="s">
        <v>177</v>
      </c>
      <c r="AI58" s="200"/>
      <c r="AJ58" s="200"/>
      <c r="AK58" s="193" t="s">
        <v>232</v>
      </c>
      <c r="AL58" s="188" t="s">
        <v>232</v>
      </c>
      <c r="AM58" s="173" t="s">
        <v>232</v>
      </c>
      <c r="AN58" s="200" t="s">
        <v>352</v>
      </c>
      <c r="AO58" s="200" t="s">
        <v>233</v>
      </c>
      <c r="AP58" s="1" t="str">
        <f t="shared" si="42"/>
        <v>PENDIENTE</v>
      </c>
      <c r="AQ58" s="189">
        <v>44469</v>
      </c>
      <c r="AR58" s="353"/>
      <c r="AS58" s="200"/>
      <c r="AT58" s="200"/>
      <c r="AU58" s="200"/>
      <c r="AV58" s="200"/>
      <c r="AW58" s="353" t="s">
        <v>359</v>
      </c>
      <c r="AX58" s="200" t="s">
        <v>231</v>
      </c>
      <c r="AY58" s="200" t="s">
        <v>233</v>
      </c>
      <c r="AZ58" s="189"/>
      <c r="BA58" s="175"/>
      <c r="BB58" s="200"/>
      <c r="BC58" s="193" t="str">
        <f t="shared" si="47"/>
        <v/>
      </c>
      <c r="BD58" s="194" t="str">
        <f t="shared" si="48"/>
        <v/>
      </c>
      <c r="BE58" s="173" t="str">
        <f t="shared" si="49"/>
        <v/>
      </c>
      <c r="BF58" s="175"/>
      <c r="BG58" s="1" t="str">
        <f t="shared" si="50"/>
        <v>PENDIENTE</v>
      </c>
      <c r="BH58" s="2"/>
      <c r="BI58" s="2" t="str">
        <f t="shared" si="51"/>
        <v>ABIERTO</v>
      </c>
      <c r="BJ58" s="2" t="str">
        <f t="shared" si="52"/>
        <v>ABIERTO</v>
      </c>
    </row>
    <row r="59" spans="1:62" ht="35.1" customHeight="1">
      <c r="A59" s="103"/>
      <c r="B59" s="103"/>
      <c r="C59" s="104" t="s">
        <v>81</v>
      </c>
      <c r="D59" s="103"/>
      <c r="E59" s="398"/>
      <c r="F59" s="103"/>
      <c r="G59" s="105">
        <v>38</v>
      </c>
      <c r="H59" s="106" t="s">
        <v>221</v>
      </c>
      <c r="I59" s="107" t="s">
        <v>370</v>
      </c>
      <c r="J59" s="399"/>
      <c r="K59" s="399"/>
      <c r="L59" s="399" t="s">
        <v>238</v>
      </c>
      <c r="M59" s="112">
        <v>1</v>
      </c>
      <c r="N59" s="104" t="s">
        <v>88</v>
      </c>
      <c r="O59" s="104"/>
      <c r="P59" s="104" t="s">
        <v>225</v>
      </c>
      <c r="Q59" s="111" t="s">
        <v>240</v>
      </c>
      <c r="R59" s="109" t="s">
        <v>241</v>
      </c>
      <c r="S59" s="111"/>
      <c r="T59" s="110">
        <v>1</v>
      </c>
      <c r="U59" s="399"/>
      <c r="V59" s="402">
        <v>43891</v>
      </c>
      <c r="W59" s="402">
        <v>44196</v>
      </c>
      <c r="X59" s="401">
        <v>44196</v>
      </c>
      <c r="Y59" s="285">
        <v>44286</v>
      </c>
      <c r="Z59" s="412"/>
      <c r="AA59" s="2">
        <v>0.2</v>
      </c>
      <c r="AB59" s="56">
        <f t="shared" si="57"/>
        <v>0.2</v>
      </c>
      <c r="AC59" s="57">
        <f t="shared" si="62"/>
        <v>0.2</v>
      </c>
      <c r="AD59" s="58" t="str">
        <f t="shared" si="63"/>
        <v>ALERTA</v>
      </c>
      <c r="AE59" s="282" t="s">
        <v>352</v>
      </c>
      <c r="AF59" s="55" t="s">
        <v>231</v>
      </c>
      <c r="AG59" s="1" t="str">
        <f t="shared" si="58"/>
        <v>INCUMPLIDA</v>
      </c>
      <c r="AH59" s="200" t="s">
        <v>177</v>
      </c>
      <c r="AI59" s="200"/>
      <c r="AJ59" s="200"/>
      <c r="AK59" s="193" t="s">
        <v>232</v>
      </c>
      <c r="AL59" s="188" t="s">
        <v>232</v>
      </c>
      <c r="AM59" s="173" t="s">
        <v>232</v>
      </c>
      <c r="AN59" s="200" t="s">
        <v>352</v>
      </c>
      <c r="AO59" s="200" t="s">
        <v>233</v>
      </c>
      <c r="AP59" s="1" t="str">
        <f t="shared" si="42"/>
        <v>PENDIENTE</v>
      </c>
      <c r="AQ59" s="189">
        <v>44469</v>
      </c>
      <c r="AR59" s="353"/>
      <c r="AS59" s="200"/>
      <c r="AT59" s="200"/>
      <c r="AU59" s="200"/>
      <c r="AV59" s="200"/>
      <c r="AW59" s="353" t="s">
        <v>371</v>
      </c>
      <c r="AX59" s="200" t="s">
        <v>231</v>
      </c>
      <c r="AY59" s="200" t="s">
        <v>233</v>
      </c>
      <c r="AZ59" s="189"/>
      <c r="BA59" s="175"/>
      <c r="BB59" s="200"/>
      <c r="BC59" s="193" t="str">
        <f t="shared" si="47"/>
        <v/>
      </c>
      <c r="BD59" s="194" t="str">
        <f t="shared" si="48"/>
        <v/>
      </c>
      <c r="BE59" s="173" t="str">
        <f t="shared" si="49"/>
        <v/>
      </c>
      <c r="BF59" s="175"/>
      <c r="BG59" s="1" t="str">
        <f t="shared" si="50"/>
        <v>PENDIENTE</v>
      </c>
      <c r="BH59" s="2"/>
      <c r="BI59" s="2" t="str">
        <f t="shared" si="51"/>
        <v>ABIERTO</v>
      </c>
      <c r="BJ59" s="2" t="str">
        <f t="shared" si="52"/>
        <v>ABIERTO</v>
      </c>
    </row>
    <row r="60" spans="1:62" ht="35.1" customHeight="1">
      <c r="A60" s="103"/>
      <c r="B60" s="103"/>
      <c r="C60" s="104" t="s">
        <v>81</v>
      </c>
      <c r="D60" s="103"/>
      <c r="E60" s="398"/>
      <c r="F60" s="103"/>
      <c r="G60" s="105">
        <v>39</v>
      </c>
      <c r="H60" s="106" t="s">
        <v>221</v>
      </c>
      <c r="I60" s="107" t="s">
        <v>372</v>
      </c>
      <c r="J60" s="399" t="s">
        <v>373</v>
      </c>
      <c r="K60" s="399" t="s">
        <v>374</v>
      </c>
      <c r="L60" s="400" t="s">
        <v>238</v>
      </c>
      <c r="M60" s="112">
        <v>1</v>
      </c>
      <c r="N60" s="104" t="s">
        <v>88</v>
      </c>
      <c r="O60" s="104"/>
      <c r="P60" s="104" t="s">
        <v>225</v>
      </c>
      <c r="Q60" s="111" t="s">
        <v>240</v>
      </c>
      <c r="R60" s="109" t="s">
        <v>241</v>
      </c>
      <c r="S60" s="111"/>
      <c r="T60" s="110">
        <v>1</v>
      </c>
      <c r="U60" s="399" t="s">
        <v>375</v>
      </c>
      <c r="V60" s="402">
        <v>43983</v>
      </c>
      <c r="W60" s="402">
        <v>44196</v>
      </c>
      <c r="X60" s="401">
        <v>44227</v>
      </c>
      <c r="Y60" s="285">
        <v>44286</v>
      </c>
      <c r="Z60" s="412" t="s">
        <v>376</v>
      </c>
      <c r="AA60" s="2">
        <v>1</v>
      </c>
      <c r="AB60" s="56">
        <f t="shared" si="57"/>
        <v>1</v>
      </c>
      <c r="AC60" s="57">
        <f t="shared" si="62"/>
        <v>1</v>
      </c>
      <c r="AD60" s="58" t="str">
        <f t="shared" si="63"/>
        <v>OK</v>
      </c>
      <c r="AE60" s="282" t="s">
        <v>377</v>
      </c>
      <c r="AF60" s="55" t="s">
        <v>231</v>
      </c>
      <c r="AG60" s="1" t="str">
        <f t="shared" si="58"/>
        <v>CUMPLIDA</v>
      </c>
      <c r="AH60" s="200" t="s">
        <v>177</v>
      </c>
      <c r="AI60" s="200"/>
      <c r="AJ60" s="200">
        <v>1</v>
      </c>
      <c r="AK60" s="193">
        <v>1</v>
      </c>
      <c r="AL60" s="188">
        <v>1</v>
      </c>
      <c r="AM60" s="173" t="s">
        <v>259</v>
      </c>
      <c r="AN60" s="200" t="s">
        <v>377</v>
      </c>
      <c r="AO60" s="200" t="s">
        <v>260</v>
      </c>
      <c r="AP60" s="1" t="str">
        <f t="shared" si="42"/>
        <v>CUMPLIDA</v>
      </c>
      <c r="AQ60" s="189"/>
      <c r="AR60" s="201"/>
      <c r="AS60" s="200"/>
      <c r="AT60" s="200"/>
      <c r="AU60" s="200"/>
      <c r="AV60" s="200"/>
      <c r="AW60" s="202"/>
      <c r="AX60" s="200"/>
      <c r="AY60" s="200"/>
      <c r="AZ60" s="189"/>
      <c r="BA60" s="175"/>
      <c r="BB60" s="200"/>
      <c r="BC60" s="193" t="str">
        <f t="shared" si="47"/>
        <v/>
      </c>
      <c r="BD60" s="194" t="str">
        <f t="shared" si="48"/>
        <v/>
      </c>
      <c r="BE60" s="173" t="str">
        <f t="shared" si="49"/>
        <v/>
      </c>
      <c r="BF60" s="175"/>
      <c r="BG60" s="1" t="str">
        <f t="shared" si="50"/>
        <v>PENDIENTE</v>
      </c>
      <c r="BH60" s="2"/>
      <c r="BI60" s="2" t="str">
        <f t="shared" si="51"/>
        <v>CERRADO</v>
      </c>
      <c r="BJ60" s="2" t="str">
        <f t="shared" si="52"/>
        <v>CERRADO</v>
      </c>
    </row>
    <row r="61" spans="1:62" ht="35.1" customHeight="1">
      <c r="A61" s="103"/>
      <c r="B61" s="103"/>
      <c r="C61" s="104" t="s">
        <v>81</v>
      </c>
      <c r="D61" s="103"/>
      <c r="E61" s="398"/>
      <c r="F61" s="103"/>
      <c r="G61" s="105">
        <v>40</v>
      </c>
      <c r="H61" s="106" t="s">
        <v>221</v>
      </c>
      <c r="I61" s="107" t="s">
        <v>378</v>
      </c>
      <c r="J61" s="399"/>
      <c r="K61" s="399"/>
      <c r="L61" s="400"/>
      <c r="M61" s="112">
        <v>1</v>
      </c>
      <c r="N61" s="104" t="s">
        <v>88</v>
      </c>
      <c r="O61" s="104"/>
      <c r="P61" s="104" t="s">
        <v>225</v>
      </c>
      <c r="Q61" s="111" t="s">
        <v>240</v>
      </c>
      <c r="R61" s="109" t="s">
        <v>241</v>
      </c>
      <c r="S61" s="111"/>
      <c r="T61" s="110">
        <v>1</v>
      </c>
      <c r="U61" s="399"/>
      <c r="V61" s="402">
        <v>43887</v>
      </c>
      <c r="W61" s="402">
        <v>44196</v>
      </c>
      <c r="X61" s="401">
        <v>44196</v>
      </c>
      <c r="Y61" s="285">
        <v>44286</v>
      </c>
      <c r="Z61" s="412"/>
      <c r="AA61" s="2">
        <v>1</v>
      </c>
      <c r="AB61" s="56">
        <f t="shared" si="57"/>
        <v>1</v>
      </c>
      <c r="AC61" s="57">
        <f t="shared" si="62"/>
        <v>1</v>
      </c>
      <c r="AD61" s="58" t="str">
        <f t="shared" si="63"/>
        <v>OK</v>
      </c>
      <c r="AE61" s="282" t="s">
        <v>377</v>
      </c>
      <c r="AF61" s="55" t="s">
        <v>231</v>
      </c>
      <c r="AG61" s="1" t="str">
        <f t="shared" si="58"/>
        <v>CUMPLIDA</v>
      </c>
      <c r="AH61" s="200" t="s">
        <v>177</v>
      </c>
      <c r="AI61" s="200"/>
      <c r="AJ61" s="200">
        <v>1</v>
      </c>
      <c r="AK61" s="193">
        <v>1</v>
      </c>
      <c r="AL61" s="188">
        <v>1</v>
      </c>
      <c r="AM61" s="173" t="s">
        <v>259</v>
      </c>
      <c r="AN61" s="200" t="s">
        <v>377</v>
      </c>
      <c r="AO61" s="200" t="s">
        <v>260</v>
      </c>
      <c r="AP61" s="1" t="str">
        <f t="shared" si="42"/>
        <v>CUMPLIDA</v>
      </c>
      <c r="AQ61" s="189"/>
      <c r="AR61" s="201"/>
      <c r="AS61" s="200"/>
      <c r="AT61" s="200"/>
      <c r="AU61" s="200"/>
      <c r="AV61" s="200"/>
      <c r="AW61" s="202"/>
      <c r="AX61" s="200"/>
      <c r="AY61" s="200"/>
      <c r="AZ61" s="189"/>
      <c r="BA61" s="175"/>
      <c r="BB61" s="200"/>
      <c r="BC61" s="193" t="str">
        <f t="shared" si="47"/>
        <v/>
      </c>
      <c r="BD61" s="194" t="str">
        <f t="shared" si="48"/>
        <v/>
      </c>
      <c r="BE61" s="173" t="str">
        <f t="shared" si="49"/>
        <v/>
      </c>
      <c r="BF61" s="175"/>
      <c r="BG61" s="1" t="str">
        <f t="shared" si="50"/>
        <v>PENDIENTE</v>
      </c>
      <c r="BH61" s="2"/>
      <c r="BI61" s="2" t="str">
        <f t="shared" si="51"/>
        <v>CERRADO</v>
      </c>
      <c r="BJ61" s="2" t="str">
        <f t="shared" si="52"/>
        <v>CERRADO</v>
      </c>
    </row>
    <row r="62" spans="1:62" ht="35.1" customHeight="1">
      <c r="A62" s="103"/>
      <c r="B62" s="103"/>
      <c r="C62" s="104" t="s">
        <v>81</v>
      </c>
      <c r="D62" s="103"/>
      <c r="E62" s="398"/>
      <c r="F62" s="103"/>
      <c r="G62" s="105">
        <v>41</v>
      </c>
      <c r="H62" s="106" t="s">
        <v>221</v>
      </c>
      <c r="I62" s="107" t="s">
        <v>379</v>
      </c>
      <c r="J62" s="399" t="s">
        <v>380</v>
      </c>
      <c r="K62" s="399" t="s">
        <v>381</v>
      </c>
      <c r="L62" s="399" t="s">
        <v>238</v>
      </c>
      <c r="M62" s="399">
        <v>1</v>
      </c>
      <c r="N62" s="104" t="s">
        <v>273</v>
      </c>
      <c r="O62" s="104"/>
      <c r="P62" s="104" t="s">
        <v>225</v>
      </c>
      <c r="Q62" s="111" t="s">
        <v>240</v>
      </c>
      <c r="R62" s="109" t="s">
        <v>241</v>
      </c>
      <c r="S62" s="111"/>
      <c r="T62" s="110">
        <v>1</v>
      </c>
      <c r="U62" s="399" t="s">
        <v>382</v>
      </c>
      <c r="V62" s="402">
        <v>43983</v>
      </c>
      <c r="W62" s="402">
        <v>44196</v>
      </c>
      <c r="X62" s="401">
        <v>44227</v>
      </c>
      <c r="Y62" s="285">
        <v>44286</v>
      </c>
      <c r="Z62" s="412" t="s">
        <v>383</v>
      </c>
      <c r="AA62" s="2"/>
      <c r="AB62" s="56" t="str">
        <f t="shared" si="57"/>
        <v/>
      </c>
      <c r="AC62" s="57" t="str">
        <f t="shared" si="62"/>
        <v/>
      </c>
      <c r="AD62" s="58" t="str">
        <f t="shared" si="63"/>
        <v/>
      </c>
      <c r="AE62" s="282" t="s">
        <v>384</v>
      </c>
      <c r="AF62" s="55" t="s">
        <v>231</v>
      </c>
      <c r="AG62" s="1" t="str">
        <f t="shared" si="58"/>
        <v>PENDIENTE</v>
      </c>
      <c r="AH62" s="200" t="s">
        <v>177</v>
      </c>
      <c r="AI62" s="200"/>
      <c r="AJ62" s="200"/>
      <c r="AK62" s="193" t="s">
        <v>232</v>
      </c>
      <c r="AL62" s="188" t="s">
        <v>232</v>
      </c>
      <c r="AM62" s="173" t="s">
        <v>232</v>
      </c>
      <c r="AN62" s="200" t="s">
        <v>384</v>
      </c>
      <c r="AO62" s="200" t="s">
        <v>233</v>
      </c>
      <c r="AP62" s="1" t="str">
        <f t="shared" si="42"/>
        <v>PENDIENTE</v>
      </c>
      <c r="AQ62" s="189">
        <v>44469</v>
      </c>
      <c r="AR62" s="353"/>
      <c r="AS62" s="200"/>
      <c r="AT62" s="200"/>
      <c r="AU62" s="200"/>
      <c r="AV62" s="200"/>
      <c r="AW62" s="353" t="s">
        <v>385</v>
      </c>
      <c r="AX62" s="200" t="s">
        <v>231</v>
      </c>
      <c r="AY62" s="200" t="s">
        <v>233</v>
      </c>
      <c r="AZ62" s="189"/>
      <c r="BA62" s="175"/>
      <c r="BB62" s="200"/>
      <c r="BC62" s="193" t="str">
        <f t="shared" si="47"/>
        <v/>
      </c>
      <c r="BD62" s="194" t="str">
        <f t="shared" si="48"/>
        <v/>
      </c>
      <c r="BE62" s="173" t="str">
        <f t="shared" si="49"/>
        <v/>
      </c>
      <c r="BF62" s="175"/>
      <c r="BG62" s="1" t="str">
        <f t="shared" si="50"/>
        <v>PENDIENTE</v>
      </c>
      <c r="BH62" s="2"/>
      <c r="BI62" s="2" t="str">
        <f t="shared" si="51"/>
        <v>ABIERTO</v>
      </c>
      <c r="BJ62" s="2" t="str">
        <f t="shared" si="52"/>
        <v>ABIERTO</v>
      </c>
    </row>
    <row r="63" spans="1:62" ht="35.1" customHeight="1">
      <c r="A63" s="103"/>
      <c r="B63" s="103"/>
      <c r="C63" s="104" t="s">
        <v>81</v>
      </c>
      <c r="D63" s="103"/>
      <c r="E63" s="398"/>
      <c r="F63" s="103"/>
      <c r="G63" s="105">
        <v>42</v>
      </c>
      <c r="H63" s="106" t="s">
        <v>221</v>
      </c>
      <c r="I63" s="107" t="s">
        <v>386</v>
      </c>
      <c r="J63" s="399"/>
      <c r="K63" s="399"/>
      <c r="L63" s="399"/>
      <c r="M63" s="399">
        <v>1</v>
      </c>
      <c r="N63" s="104" t="s">
        <v>88</v>
      </c>
      <c r="O63" s="104"/>
      <c r="P63" s="104" t="s">
        <v>225</v>
      </c>
      <c r="Q63" s="111" t="s">
        <v>240</v>
      </c>
      <c r="R63" s="109" t="s">
        <v>241</v>
      </c>
      <c r="S63" s="111"/>
      <c r="T63" s="110">
        <v>1</v>
      </c>
      <c r="U63" s="399" t="s">
        <v>242</v>
      </c>
      <c r="V63" s="402">
        <v>43983</v>
      </c>
      <c r="W63" s="402">
        <v>44196</v>
      </c>
      <c r="X63" s="401">
        <v>44196</v>
      </c>
      <c r="Y63" s="285">
        <v>44286</v>
      </c>
      <c r="Z63" s="412"/>
      <c r="AA63" s="2"/>
      <c r="AB63" s="56" t="str">
        <f t="shared" si="57"/>
        <v/>
      </c>
      <c r="AC63" s="57" t="str">
        <f t="shared" si="62"/>
        <v/>
      </c>
      <c r="AD63" s="58" t="str">
        <f t="shared" si="63"/>
        <v/>
      </c>
      <c r="AE63" s="282" t="s">
        <v>387</v>
      </c>
      <c r="AF63" s="55" t="s">
        <v>231</v>
      </c>
      <c r="AG63" s="1" t="str">
        <f t="shared" si="58"/>
        <v>PENDIENTE</v>
      </c>
      <c r="AH63" s="200" t="s">
        <v>177</v>
      </c>
      <c r="AI63" s="200"/>
      <c r="AJ63" s="200"/>
      <c r="AK63" s="193" t="s">
        <v>232</v>
      </c>
      <c r="AL63" s="188" t="s">
        <v>232</v>
      </c>
      <c r="AM63" s="173" t="s">
        <v>232</v>
      </c>
      <c r="AN63" s="200" t="s">
        <v>387</v>
      </c>
      <c r="AO63" s="200" t="s">
        <v>233</v>
      </c>
      <c r="AP63" s="1" t="str">
        <f t="shared" si="42"/>
        <v>PENDIENTE</v>
      </c>
      <c r="AQ63" s="189">
        <v>44469</v>
      </c>
      <c r="AR63" s="353"/>
      <c r="AS63" s="200"/>
      <c r="AT63" s="200"/>
      <c r="AU63" s="200"/>
      <c r="AV63" s="200"/>
      <c r="AW63" s="353" t="s">
        <v>301</v>
      </c>
      <c r="AX63" s="200" t="s">
        <v>231</v>
      </c>
      <c r="AY63" s="200" t="s">
        <v>233</v>
      </c>
      <c r="AZ63" s="189"/>
      <c r="BA63" s="175"/>
      <c r="BB63" s="200"/>
      <c r="BC63" s="193" t="str">
        <f t="shared" si="47"/>
        <v/>
      </c>
      <c r="BD63" s="194" t="str">
        <f t="shared" si="48"/>
        <v/>
      </c>
      <c r="BE63" s="173" t="str">
        <f t="shared" si="49"/>
        <v/>
      </c>
      <c r="BF63" s="175"/>
      <c r="BG63" s="1" t="str">
        <f t="shared" si="50"/>
        <v>PENDIENTE</v>
      </c>
      <c r="BH63" s="2"/>
      <c r="BI63" s="2" t="str">
        <f t="shared" si="51"/>
        <v>ABIERTO</v>
      </c>
      <c r="BJ63" s="2" t="str">
        <f t="shared" si="52"/>
        <v>ABIERTO</v>
      </c>
    </row>
    <row r="64" spans="1:62" ht="35.1" customHeight="1">
      <c r="A64" s="103"/>
      <c r="B64" s="103"/>
      <c r="C64" s="104" t="s">
        <v>81</v>
      </c>
      <c r="D64" s="103"/>
      <c r="E64" s="398"/>
      <c r="F64" s="103"/>
      <c r="G64" s="105">
        <v>43</v>
      </c>
      <c r="H64" s="106" t="s">
        <v>221</v>
      </c>
      <c r="I64" s="107" t="s">
        <v>388</v>
      </c>
      <c r="J64" s="399"/>
      <c r="K64" s="399"/>
      <c r="L64" s="399"/>
      <c r="M64" s="399">
        <v>1</v>
      </c>
      <c r="N64" s="104" t="s">
        <v>88</v>
      </c>
      <c r="O64" s="104"/>
      <c r="P64" s="104" t="s">
        <v>225</v>
      </c>
      <c r="Q64" s="111" t="s">
        <v>240</v>
      </c>
      <c r="R64" s="109" t="s">
        <v>241</v>
      </c>
      <c r="S64" s="124"/>
      <c r="T64" s="110">
        <v>1</v>
      </c>
      <c r="U64" s="399" t="s">
        <v>242</v>
      </c>
      <c r="V64" s="402">
        <v>43983</v>
      </c>
      <c r="W64" s="402">
        <v>44196</v>
      </c>
      <c r="X64" s="401">
        <v>44196</v>
      </c>
      <c r="Y64" s="285">
        <v>44286</v>
      </c>
      <c r="Z64" s="412"/>
      <c r="AA64" s="2"/>
      <c r="AB64" s="56" t="str">
        <f t="shared" si="57"/>
        <v/>
      </c>
      <c r="AC64" s="57" t="str">
        <f t="shared" si="62"/>
        <v/>
      </c>
      <c r="AD64" s="58" t="str">
        <f t="shared" si="63"/>
        <v/>
      </c>
      <c r="AE64" s="282" t="s">
        <v>389</v>
      </c>
      <c r="AF64" s="55" t="s">
        <v>231</v>
      </c>
      <c r="AG64" s="1" t="str">
        <f t="shared" si="58"/>
        <v>PENDIENTE</v>
      </c>
      <c r="AH64" s="200" t="s">
        <v>177</v>
      </c>
      <c r="AI64" s="200"/>
      <c r="AJ64" s="200"/>
      <c r="AK64" s="193" t="s">
        <v>232</v>
      </c>
      <c r="AL64" s="188" t="s">
        <v>232</v>
      </c>
      <c r="AM64" s="173" t="s">
        <v>232</v>
      </c>
      <c r="AN64" s="200" t="s">
        <v>389</v>
      </c>
      <c r="AO64" s="200" t="s">
        <v>233</v>
      </c>
      <c r="AP64" s="1" t="str">
        <f t="shared" si="42"/>
        <v>PENDIENTE</v>
      </c>
      <c r="AQ64" s="189">
        <v>44469</v>
      </c>
      <c r="AR64" s="353"/>
      <c r="AS64" s="200"/>
      <c r="AT64" s="200"/>
      <c r="AU64" s="200"/>
      <c r="AV64" s="200"/>
      <c r="AW64" s="353" t="s">
        <v>390</v>
      </c>
      <c r="AX64" s="200" t="s">
        <v>231</v>
      </c>
      <c r="AY64" s="200" t="s">
        <v>233</v>
      </c>
      <c r="AZ64" s="189"/>
      <c r="BA64" s="175"/>
      <c r="BB64" s="200"/>
      <c r="BC64" s="193" t="str">
        <f t="shared" si="47"/>
        <v/>
      </c>
      <c r="BD64" s="194" t="str">
        <f t="shared" si="48"/>
        <v/>
      </c>
      <c r="BE64" s="173" t="str">
        <f t="shared" si="49"/>
        <v/>
      </c>
      <c r="BF64" s="175"/>
      <c r="BG64" s="1" t="str">
        <f t="shared" si="50"/>
        <v>PENDIENTE</v>
      </c>
      <c r="BH64" s="2"/>
      <c r="BI64" s="2" t="str">
        <f t="shared" si="51"/>
        <v>ABIERTO</v>
      </c>
      <c r="BJ64" s="2" t="str">
        <f t="shared" si="52"/>
        <v>ABIERTO</v>
      </c>
    </row>
    <row r="65" spans="1:62" ht="35.1" customHeight="1">
      <c r="A65" s="103"/>
      <c r="B65" s="103"/>
      <c r="C65" s="104" t="s">
        <v>81</v>
      </c>
      <c r="D65" s="103"/>
      <c r="E65" s="398"/>
      <c r="F65" s="103"/>
      <c r="G65" s="105">
        <v>44</v>
      </c>
      <c r="H65" s="106" t="s">
        <v>221</v>
      </c>
      <c r="I65" s="107" t="s">
        <v>391</v>
      </c>
      <c r="J65" s="399"/>
      <c r="K65" s="399"/>
      <c r="L65" s="399"/>
      <c r="M65" s="399">
        <v>1</v>
      </c>
      <c r="N65" s="104" t="s">
        <v>88</v>
      </c>
      <c r="O65" s="104"/>
      <c r="P65" s="104" t="s">
        <v>225</v>
      </c>
      <c r="Q65" s="111" t="s">
        <v>240</v>
      </c>
      <c r="R65" s="109" t="s">
        <v>241</v>
      </c>
      <c r="S65" s="111"/>
      <c r="T65" s="110">
        <v>1</v>
      </c>
      <c r="U65" s="399" t="s">
        <v>319</v>
      </c>
      <c r="V65" s="402">
        <v>43983</v>
      </c>
      <c r="W65" s="402">
        <v>44196</v>
      </c>
      <c r="X65" s="401">
        <v>44196</v>
      </c>
      <c r="Y65" s="285">
        <v>44286</v>
      </c>
      <c r="Z65" s="412"/>
      <c r="AA65" s="2"/>
      <c r="AB65" s="56" t="str">
        <f t="shared" si="57"/>
        <v/>
      </c>
      <c r="AC65" s="57" t="str">
        <f t="shared" si="62"/>
        <v/>
      </c>
      <c r="AD65" s="58" t="str">
        <f t="shared" si="63"/>
        <v/>
      </c>
      <c r="AE65" s="282" t="s">
        <v>389</v>
      </c>
      <c r="AF65" s="55" t="s">
        <v>231</v>
      </c>
      <c r="AG65" s="1" t="str">
        <f t="shared" si="58"/>
        <v>PENDIENTE</v>
      </c>
      <c r="AH65" s="200" t="s">
        <v>177</v>
      </c>
      <c r="AI65" s="200"/>
      <c r="AJ65" s="200"/>
      <c r="AK65" s="193" t="s">
        <v>232</v>
      </c>
      <c r="AL65" s="188" t="s">
        <v>232</v>
      </c>
      <c r="AM65" s="173" t="s">
        <v>232</v>
      </c>
      <c r="AN65" s="200" t="s">
        <v>389</v>
      </c>
      <c r="AO65" s="200" t="s">
        <v>233</v>
      </c>
      <c r="AP65" s="1" t="str">
        <f t="shared" si="42"/>
        <v>PENDIENTE</v>
      </c>
      <c r="AQ65" s="189">
        <v>44469</v>
      </c>
      <c r="AR65" s="353"/>
      <c r="AS65" s="200"/>
      <c r="AT65" s="200"/>
      <c r="AU65" s="200"/>
      <c r="AV65" s="200"/>
      <c r="AW65" s="353" t="s">
        <v>392</v>
      </c>
      <c r="AX65" s="200" t="s">
        <v>231</v>
      </c>
      <c r="AY65" s="200" t="s">
        <v>233</v>
      </c>
      <c r="AZ65" s="189"/>
      <c r="BA65" s="175"/>
      <c r="BB65" s="200"/>
      <c r="BC65" s="193" t="str">
        <f t="shared" si="47"/>
        <v/>
      </c>
      <c r="BD65" s="194" t="str">
        <f t="shared" si="48"/>
        <v/>
      </c>
      <c r="BE65" s="173" t="str">
        <f t="shared" si="49"/>
        <v/>
      </c>
      <c r="BF65" s="175"/>
      <c r="BG65" s="1" t="str">
        <f t="shared" si="50"/>
        <v>PENDIENTE</v>
      </c>
      <c r="BH65" s="2"/>
      <c r="BI65" s="2" t="str">
        <f t="shared" si="51"/>
        <v>ABIERTO</v>
      </c>
      <c r="BJ65" s="2" t="str">
        <f t="shared" si="52"/>
        <v>ABIERTO</v>
      </c>
    </row>
    <row r="66" spans="1:62" ht="35.1" customHeight="1">
      <c r="A66" s="103"/>
      <c r="B66" s="103"/>
      <c r="C66" s="104" t="s">
        <v>81</v>
      </c>
      <c r="D66" s="103"/>
      <c r="E66" s="398"/>
      <c r="F66" s="103"/>
      <c r="G66" s="105">
        <v>45</v>
      </c>
      <c r="H66" s="106" t="s">
        <v>221</v>
      </c>
      <c r="I66" s="107" t="s">
        <v>393</v>
      </c>
      <c r="J66" s="399"/>
      <c r="K66" s="399"/>
      <c r="L66" s="399"/>
      <c r="M66" s="399">
        <v>1</v>
      </c>
      <c r="N66" s="104" t="s">
        <v>88</v>
      </c>
      <c r="O66" s="104"/>
      <c r="P66" s="104" t="s">
        <v>225</v>
      </c>
      <c r="Q66" s="111" t="s">
        <v>240</v>
      </c>
      <c r="R66" s="109" t="s">
        <v>241</v>
      </c>
      <c r="S66" s="111"/>
      <c r="T66" s="110">
        <v>1</v>
      </c>
      <c r="U66" s="399" t="s">
        <v>394</v>
      </c>
      <c r="V66" s="402">
        <v>43983</v>
      </c>
      <c r="W66" s="402">
        <v>44196</v>
      </c>
      <c r="X66" s="401">
        <v>44196</v>
      </c>
      <c r="Y66" s="285">
        <v>44286</v>
      </c>
      <c r="Z66" s="412"/>
      <c r="AA66" s="2"/>
      <c r="AB66" s="56" t="str">
        <f t="shared" si="57"/>
        <v/>
      </c>
      <c r="AC66" s="57" t="str">
        <f t="shared" si="62"/>
        <v/>
      </c>
      <c r="AD66" s="58" t="str">
        <f t="shared" si="63"/>
        <v/>
      </c>
      <c r="AE66" s="282" t="s">
        <v>395</v>
      </c>
      <c r="AF66" s="55" t="s">
        <v>231</v>
      </c>
      <c r="AG66" s="1" t="str">
        <f t="shared" si="58"/>
        <v>PENDIENTE</v>
      </c>
      <c r="AH66" s="200" t="s">
        <v>177</v>
      </c>
      <c r="AI66" s="200"/>
      <c r="AJ66" s="200"/>
      <c r="AK66" s="193" t="s">
        <v>232</v>
      </c>
      <c r="AL66" s="188" t="s">
        <v>232</v>
      </c>
      <c r="AM66" s="173" t="s">
        <v>232</v>
      </c>
      <c r="AN66" s="200" t="s">
        <v>395</v>
      </c>
      <c r="AO66" s="200" t="s">
        <v>233</v>
      </c>
      <c r="AP66" s="1" t="str">
        <f t="shared" si="42"/>
        <v>PENDIENTE</v>
      </c>
      <c r="AQ66" s="189">
        <v>44469</v>
      </c>
      <c r="AR66" s="353"/>
      <c r="AS66" s="200"/>
      <c r="AT66" s="200"/>
      <c r="AU66" s="200"/>
      <c r="AV66" s="200"/>
      <c r="AW66" s="353" t="s">
        <v>396</v>
      </c>
      <c r="AX66" s="200" t="s">
        <v>231</v>
      </c>
      <c r="AY66" s="200" t="s">
        <v>233</v>
      </c>
      <c r="AZ66" s="189"/>
      <c r="BA66" s="175"/>
      <c r="BB66" s="200"/>
      <c r="BC66" s="193" t="str">
        <f t="shared" si="47"/>
        <v/>
      </c>
      <c r="BD66" s="194" t="str">
        <f t="shared" si="48"/>
        <v/>
      </c>
      <c r="BE66" s="173" t="str">
        <f t="shared" si="49"/>
        <v/>
      </c>
      <c r="BF66" s="175"/>
      <c r="BG66" s="1" t="str">
        <f t="shared" si="50"/>
        <v>PENDIENTE</v>
      </c>
      <c r="BH66" s="2"/>
      <c r="BI66" s="2" t="str">
        <f t="shared" si="51"/>
        <v>ABIERTO</v>
      </c>
      <c r="BJ66" s="2" t="str">
        <f t="shared" si="52"/>
        <v>ABIERTO</v>
      </c>
    </row>
    <row r="67" spans="1:62" ht="35.1" customHeight="1">
      <c r="A67" s="103"/>
      <c r="B67" s="103"/>
      <c r="C67" s="104" t="s">
        <v>81</v>
      </c>
      <c r="D67" s="103"/>
      <c r="E67" s="398"/>
      <c r="F67" s="103"/>
      <c r="G67" s="105">
        <v>46</v>
      </c>
      <c r="H67" s="106" t="s">
        <v>221</v>
      </c>
      <c r="I67" s="107" t="s">
        <v>397</v>
      </c>
      <c r="J67" s="111" t="s">
        <v>398</v>
      </c>
      <c r="K67" s="111" t="s">
        <v>399</v>
      </c>
      <c r="L67" s="111" t="s">
        <v>238</v>
      </c>
      <c r="M67" s="112">
        <v>1</v>
      </c>
      <c r="N67" s="104" t="s">
        <v>273</v>
      </c>
      <c r="O67" s="104"/>
      <c r="P67" s="104" t="s">
        <v>225</v>
      </c>
      <c r="Q67" s="111" t="s">
        <v>240</v>
      </c>
      <c r="R67" s="109" t="s">
        <v>241</v>
      </c>
      <c r="S67" s="111"/>
      <c r="T67" s="110">
        <v>1</v>
      </c>
      <c r="U67" s="111" t="s">
        <v>242</v>
      </c>
      <c r="V67" s="125">
        <v>43983</v>
      </c>
      <c r="W67" s="125">
        <v>44196</v>
      </c>
      <c r="X67" s="40">
        <v>44227</v>
      </c>
      <c r="Y67" s="285">
        <v>44286</v>
      </c>
      <c r="Z67" s="200" t="s">
        <v>400</v>
      </c>
      <c r="AA67" s="2"/>
      <c r="AB67" s="56" t="str">
        <f t="shared" si="57"/>
        <v/>
      </c>
      <c r="AC67" s="57" t="str">
        <f t="shared" si="62"/>
        <v/>
      </c>
      <c r="AD67" s="58" t="str">
        <f t="shared" si="63"/>
        <v/>
      </c>
      <c r="AE67" s="282" t="s">
        <v>401</v>
      </c>
      <c r="AF67" s="55" t="s">
        <v>231</v>
      </c>
      <c r="AG67" s="1" t="str">
        <f t="shared" si="58"/>
        <v>PENDIENTE</v>
      </c>
      <c r="AH67" s="200" t="s">
        <v>177</v>
      </c>
      <c r="AI67" s="200"/>
      <c r="AJ67" s="200"/>
      <c r="AK67" s="193" t="s">
        <v>232</v>
      </c>
      <c r="AL67" s="188" t="s">
        <v>232</v>
      </c>
      <c r="AM67" s="173" t="s">
        <v>232</v>
      </c>
      <c r="AN67" s="200" t="s">
        <v>401</v>
      </c>
      <c r="AO67" s="200" t="s">
        <v>233</v>
      </c>
      <c r="AP67" s="1" t="str">
        <f t="shared" si="42"/>
        <v>PENDIENTE</v>
      </c>
      <c r="AQ67" s="189">
        <v>44469</v>
      </c>
      <c r="AR67" s="353"/>
      <c r="AS67" s="200"/>
      <c r="AT67" s="200"/>
      <c r="AU67" s="200"/>
      <c r="AV67" s="200"/>
      <c r="AW67" s="353" t="s">
        <v>396</v>
      </c>
      <c r="AX67" s="200" t="s">
        <v>231</v>
      </c>
      <c r="AY67" s="200" t="s">
        <v>233</v>
      </c>
      <c r="AZ67" s="189"/>
      <c r="BA67" s="175"/>
      <c r="BB67" s="200"/>
      <c r="BC67" s="193" t="str">
        <f t="shared" si="47"/>
        <v/>
      </c>
      <c r="BD67" s="194" t="str">
        <f t="shared" si="48"/>
        <v/>
      </c>
      <c r="BE67" s="173" t="str">
        <f t="shared" si="49"/>
        <v/>
      </c>
      <c r="BF67" s="175"/>
      <c r="BG67" s="1" t="str">
        <f t="shared" si="50"/>
        <v>PENDIENTE</v>
      </c>
      <c r="BH67" s="2"/>
      <c r="BI67" s="2" t="str">
        <f t="shared" si="51"/>
        <v>ABIERTO</v>
      </c>
      <c r="BJ67" s="2" t="str">
        <f t="shared" si="52"/>
        <v>ABIERTO</v>
      </c>
    </row>
    <row r="68" spans="1:62" ht="35.1" customHeight="1">
      <c r="A68" s="103"/>
      <c r="B68" s="103"/>
      <c r="C68" s="104" t="s">
        <v>81</v>
      </c>
      <c r="D68" s="103"/>
      <c r="E68" s="398"/>
      <c r="F68" s="103"/>
      <c r="G68" s="105">
        <v>47</v>
      </c>
      <c r="H68" s="106" t="s">
        <v>221</v>
      </c>
      <c r="I68" s="107" t="s">
        <v>402</v>
      </c>
      <c r="J68" s="399" t="s">
        <v>403</v>
      </c>
      <c r="K68" s="399" t="s">
        <v>404</v>
      </c>
      <c r="L68" s="399" t="s">
        <v>238</v>
      </c>
      <c r="M68" s="399">
        <v>1</v>
      </c>
      <c r="N68" s="104" t="s">
        <v>273</v>
      </c>
      <c r="O68" s="104"/>
      <c r="P68" s="104" t="s">
        <v>225</v>
      </c>
      <c r="Q68" s="111" t="s">
        <v>240</v>
      </c>
      <c r="R68" s="109" t="s">
        <v>241</v>
      </c>
      <c r="S68" s="111"/>
      <c r="T68" s="110">
        <v>1</v>
      </c>
      <c r="U68" s="399" t="s">
        <v>405</v>
      </c>
      <c r="V68" s="125">
        <v>43887</v>
      </c>
      <c r="W68" s="125">
        <v>44196</v>
      </c>
      <c r="X68" s="40">
        <v>44227</v>
      </c>
      <c r="Y68" s="285">
        <v>44286</v>
      </c>
      <c r="Z68" s="412" t="s">
        <v>406</v>
      </c>
      <c r="AA68" s="2"/>
      <c r="AB68" s="56" t="str">
        <f t="shared" si="57"/>
        <v/>
      </c>
      <c r="AC68" s="57" t="str">
        <f t="shared" si="62"/>
        <v/>
      </c>
      <c r="AD68" s="58" t="str">
        <f t="shared" si="63"/>
        <v/>
      </c>
      <c r="AE68" s="282" t="s">
        <v>407</v>
      </c>
      <c r="AF68" s="55" t="s">
        <v>231</v>
      </c>
      <c r="AG68" s="1" t="str">
        <f t="shared" si="58"/>
        <v>PENDIENTE</v>
      </c>
      <c r="AH68" s="200" t="s">
        <v>177</v>
      </c>
      <c r="AI68" s="200"/>
      <c r="AJ68" s="200"/>
      <c r="AK68" s="193" t="s">
        <v>232</v>
      </c>
      <c r="AL68" s="188" t="s">
        <v>232</v>
      </c>
      <c r="AM68" s="173" t="s">
        <v>232</v>
      </c>
      <c r="AN68" s="200" t="s">
        <v>407</v>
      </c>
      <c r="AO68" s="200" t="s">
        <v>233</v>
      </c>
      <c r="AP68" s="1" t="str">
        <f t="shared" si="42"/>
        <v>PENDIENTE</v>
      </c>
      <c r="AQ68" s="189">
        <v>44469</v>
      </c>
      <c r="AR68" s="353"/>
      <c r="AS68" s="200"/>
      <c r="AT68" s="200"/>
      <c r="AU68" s="200"/>
      <c r="AV68" s="200"/>
      <c r="AW68" s="353" t="s">
        <v>396</v>
      </c>
      <c r="AX68" s="200" t="s">
        <v>231</v>
      </c>
      <c r="AY68" s="200" t="s">
        <v>233</v>
      </c>
      <c r="AZ68" s="189"/>
      <c r="BA68" s="175"/>
      <c r="BB68" s="200"/>
      <c r="BC68" s="193" t="str">
        <f t="shared" si="47"/>
        <v/>
      </c>
      <c r="BD68" s="194" t="str">
        <f t="shared" si="48"/>
        <v/>
      </c>
      <c r="BE68" s="173" t="str">
        <f t="shared" si="49"/>
        <v/>
      </c>
      <c r="BF68" s="175"/>
      <c r="BG68" s="1" t="str">
        <f t="shared" si="50"/>
        <v>PENDIENTE</v>
      </c>
      <c r="BH68" s="2"/>
      <c r="BI68" s="2" t="str">
        <f t="shared" si="51"/>
        <v>ABIERTO</v>
      </c>
      <c r="BJ68" s="2" t="str">
        <f t="shared" si="52"/>
        <v>ABIERTO</v>
      </c>
    </row>
    <row r="69" spans="1:62" ht="35.1" customHeight="1">
      <c r="A69" s="103"/>
      <c r="B69" s="103"/>
      <c r="C69" s="104" t="s">
        <v>81</v>
      </c>
      <c r="D69" s="103"/>
      <c r="E69" s="398"/>
      <c r="F69" s="103"/>
      <c r="G69" s="105">
        <v>48</v>
      </c>
      <c r="H69" s="106" t="s">
        <v>221</v>
      </c>
      <c r="I69" s="107" t="s">
        <v>408</v>
      </c>
      <c r="J69" s="399"/>
      <c r="K69" s="399" t="s">
        <v>404</v>
      </c>
      <c r="L69" s="399" t="s">
        <v>238</v>
      </c>
      <c r="M69" s="399">
        <v>1</v>
      </c>
      <c r="N69" s="104" t="s">
        <v>88</v>
      </c>
      <c r="O69" s="104"/>
      <c r="P69" s="104" t="s">
        <v>225</v>
      </c>
      <c r="Q69" s="111" t="s">
        <v>240</v>
      </c>
      <c r="R69" s="109" t="s">
        <v>241</v>
      </c>
      <c r="S69" s="111"/>
      <c r="T69" s="110">
        <v>1</v>
      </c>
      <c r="U69" s="399" t="s">
        <v>242</v>
      </c>
      <c r="V69" s="125">
        <v>43887</v>
      </c>
      <c r="W69" s="125">
        <v>44196</v>
      </c>
      <c r="X69" s="40">
        <v>44227</v>
      </c>
      <c r="Y69" s="285">
        <v>44286</v>
      </c>
      <c r="Z69" s="412"/>
      <c r="AA69" s="2"/>
      <c r="AB69" s="56" t="str">
        <f t="shared" si="57"/>
        <v/>
      </c>
      <c r="AC69" s="57" t="str">
        <f t="shared" si="62"/>
        <v/>
      </c>
      <c r="AD69" s="58" t="str">
        <f t="shared" si="63"/>
        <v/>
      </c>
      <c r="AE69" s="282" t="s">
        <v>407</v>
      </c>
      <c r="AF69" s="55" t="s">
        <v>231</v>
      </c>
      <c r="AG69" s="1" t="str">
        <f t="shared" si="58"/>
        <v>PENDIENTE</v>
      </c>
      <c r="AH69" s="200" t="s">
        <v>177</v>
      </c>
      <c r="AI69" s="200"/>
      <c r="AJ69" s="200"/>
      <c r="AK69" s="193" t="s">
        <v>232</v>
      </c>
      <c r="AL69" s="188" t="s">
        <v>232</v>
      </c>
      <c r="AM69" s="173" t="s">
        <v>232</v>
      </c>
      <c r="AN69" s="200" t="s">
        <v>407</v>
      </c>
      <c r="AO69" s="200" t="s">
        <v>233</v>
      </c>
      <c r="AP69" s="1" t="str">
        <f t="shared" si="42"/>
        <v>PENDIENTE</v>
      </c>
      <c r="AQ69" s="189">
        <v>44469</v>
      </c>
      <c r="AR69" s="353"/>
      <c r="AS69" s="200"/>
      <c r="AT69" s="200"/>
      <c r="AU69" s="200"/>
      <c r="AV69" s="200"/>
      <c r="AW69" s="353" t="s">
        <v>409</v>
      </c>
      <c r="AX69" s="200" t="s">
        <v>231</v>
      </c>
      <c r="AY69" s="200" t="s">
        <v>233</v>
      </c>
      <c r="AZ69" s="189"/>
      <c r="BA69" s="175"/>
      <c r="BB69" s="200"/>
      <c r="BC69" s="193" t="str">
        <f t="shared" si="47"/>
        <v/>
      </c>
      <c r="BD69" s="194" t="str">
        <f t="shared" si="48"/>
        <v/>
      </c>
      <c r="BE69" s="173" t="str">
        <f t="shared" si="49"/>
        <v/>
      </c>
      <c r="BF69" s="175"/>
      <c r="BG69" s="1" t="str">
        <f t="shared" si="50"/>
        <v>PENDIENTE</v>
      </c>
      <c r="BH69" s="2"/>
      <c r="BI69" s="2" t="str">
        <f t="shared" si="51"/>
        <v>ABIERTO</v>
      </c>
      <c r="BJ69" s="2" t="str">
        <f t="shared" si="52"/>
        <v>ABIERTO</v>
      </c>
    </row>
    <row r="70" spans="1:62" ht="35.1" customHeight="1">
      <c r="A70" s="103"/>
      <c r="B70" s="103"/>
      <c r="C70" s="104" t="s">
        <v>81</v>
      </c>
      <c r="D70" s="103"/>
      <c r="E70" s="398"/>
      <c r="F70" s="103"/>
      <c r="G70" s="105">
        <v>49</v>
      </c>
      <c r="H70" s="106" t="s">
        <v>221</v>
      </c>
      <c r="I70" s="107" t="s">
        <v>410</v>
      </c>
      <c r="J70" s="399"/>
      <c r="K70" s="399" t="s">
        <v>404</v>
      </c>
      <c r="L70" s="399" t="s">
        <v>238</v>
      </c>
      <c r="M70" s="399">
        <v>1</v>
      </c>
      <c r="N70" s="104" t="s">
        <v>88</v>
      </c>
      <c r="O70" s="104"/>
      <c r="P70" s="104" t="s">
        <v>225</v>
      </c>
      <c r="Q70" s="111" t="s">
        <v>240</v>
      </c>
      <c r="R70" s="109" t="s">
        <v>241</v>
      </c>
      <c r="S70" s="111"/>
      <c r="T70" s="110">
        <v>1</v>
      </c>
      <c r="U70" s="399" t="s">
        <v>242</v>
      </c>
      <c r="V70" s="125">
        <v>43887</v>
      </c>
      <c r="W70" s="125">
        <v>44196</v>
      </c>
      <c r="X70" s="40">
        <v>44227</v>
      </c>
      <c r="Y70" s="285">
        <v>44286</v>
      </c>
      <c r="Z70" s="412"/>
      <c r="AA70" s="2"/>
      <c r="AB70" s="56" t="str">
        <f t="shared" si="57"/>
        <v/>
      </c>
      <c r="AC70" s="57" t="str">
        <f t="shared" si="62"/>
        <v/>
      </c>
      <c r="AD70" s="58" t="str">
        <f t="shared" si="63"/>
        <v/>
      </c>
      <c r="AE70" s="282" t="s">
        <v>407</v>
      </c>
      <c r="AF70" s="55" t="s">
        <v>231</v>
      </c>
      <c r="AG70" s="1" t="str">
        <f t="shared" si="58"/>
        <v>PENDIENTE</v>
      </c>
      <c r="AH70" s="200" t="s">
        <v>177</v>
      </c>
      <c r="AI70" s="200"/>
      <c r="AJ70" s="200"/>
      <c r="AK70" s="193" t="s">
        <v>232</v>
      </c>
      <c r="AL70" s="188" t="s">
        <v>232</v>
      </c>
      <c r="AM70" s="173" t="s">
        <v>232</v>
      </c>
      <c r="AN70" s="200" t="s">
        <v>407</v>
      </c>
      <c r="AO70" s="200" t="s">
        <v>233</v>
      </c>
      <c r="AP70" s="1" t="str">
        <f t="shared" si="42"/>
        <v>PENDIENTE</v>
      </c>
      <c r="AQ70" s="189">
        <v>44469</v>
      </c>
      <c r="AR70" s="353"/>
      <c r="AS70" s="200"/>
      <c r="AT70" s="200"/>
      <c r="AU70" s="200"/>
      <c r="AV70" s="200"/>
      <c r="AW70" s="353" t="s">
        <v>396</v>
      </c>
      <c r="AX70" s="200" t="s">
        <v>231</v>
      </c>
      <c r="AY70" s="200" t="s">
        <v>233</v>
      </c>
      <c r="AZ70" s="189"/>
      <c r="BA70" s="175"/>
      <c r="BB70" s="200"/>
      <c r="BC70" s="193" t="str">
        <f t="shared" si="47"/>
        <v/>
      </c>
      <c r="BD70" s="194" t="str">
        <f t="shared" si="48"/>
        <v/>
      </c>
      <c r="BE70" s="173" t="str">
        <f t="shared" si="49"/>
        <v/>
      </c>
      <c r="BF70" s="175"/>
      <c r="BG70" s="1" t="str">
        <f t="shared" si="50"/>
        <v>PENDIENTE</v>
      </c>
      <c r="BH70" s="2"/>
      <c r="BI70" s="2" t="str">
        <f t="shared" si="51"/>
        <v>ABIERTO</v>
      </c>
      <c r="BJ70" s="2" t="str">
        <f t="shared" si="52"/>
        <v>ABIERTO</v>
      </c>
    </row>
    <row r="71" spans="1:62" ht="35.1" customHeight="1">
      <c r="A71" s="103"/>
      <c r="B71" s="103"/>
      <c r="C71" s="104" t="s">
        <v>81</v>
      </c>
      <c r="D71" s="103"/>
      <c r="E71" s="398"/>
      <c r="F71" s="103"/>
      <c r="G71" s="105">
        <v>50</v>
      </c>
      <c r="H71" s="106" t="s">
        <v>221</v>
      </c>
      <c r="I71" s="107" t="s">
        <v>411</v>
      </c>
      <c r="J71" s="399"/>
      <c r="K71" s="399" t="s">
        <v>404</v>
      </c>
      <c r="L71" s="399" t="s">
        <v>238</v>
      </c>
      <c r="M71" s="399">
        <v>1</v>
      </c>
      <c r="N71" s="104" t="s">
        <v>88</v>
      </c>
      <c r="O71" s="104"/>
      <c r="P71" s="104" t="s">
        <v>225</v>
      </c>
      <c r="Q71" s="111" t="s">
        <v>240</v>
      </c>
      <c r="R71" s="109" t="s">
        <v>241</v>
      </c>
      <c r="S71" s="111"/>
      <c r="T71" s="110">
        <v>1</v>
      </c>
      <c r="U71" s="399" t="s">
        <v>242</v>
      </c>
      <c r="V71" s="125">
        <v>43887</v>
      </c>
      <c r="W71" s="125">
        <v>44196</v>
      </c>
      <c r="X71" s="40">
        <v>44227</v>
      </c>
      <c r="Y71" s="285">
        <v>44286</v>
      </c>
      <c r="Z71" s="412"/>
      <c r="AA71" s="2"/>
      <c r="AB71" s="56" t="str">
        <f t="shared" si="57"/>
        <v/>
      </c>
      <c r="AC71" s="57" t="str">
        <f t="shared" si="62"/>
        <v/>
      </c>
      <c r="AD71" s="58" t="str">
        <f t="shared" si="63"/>
        <v/>
      </c>
      <c r="AE71" s="282" t="s">
        <v>407</v>
      </c>
      <c r="AF71" s="55" t="s">
        <v>231</v>
      </c>
      <c r="AG71" s="1" t="str">
        <f t="shared" si="58"/>
        <v>PENDIENTE</v>
      </c>
      <c r="AH71" s="200" t="s">
        <v>177</v>
      </c>
      <c r="AI71" s="200"/>
      <c r="AJ71" s="200"/>
      <c r="AK71" s="193" t="s">
        <v>232</v>
      </c>
      <c r="AL71" s="188" t="s">
        <v>232</v>
      </c>
      <c r="AM71" s="173" t="s">
        <v>232</v>
      </c>
      <c r="AN71" s="200" t="s">
        <v>407</v>
      </c>
      <c r="AO71" s="200" t="s">
        <v>233</v>
      </c>
      <c r="AP71" s="1" t="str">
        <f t="shared" si="42"/>
        <v>PENDIENTE</v>
      </c>
      <c r="AQ71" s="189">
        <v>44469</v>
      </c>
      <c r="AR71" s="353"/>
      <c r="AS71" s="200"/>
      <c r="AT71" s="200"/>
      <c r="AU71" s="200"/>
      <c r="AV71" s="200"/>
      <c r="AW71" s="353" t="s">
        <v>396</v>
      </c>
      <c r="AX71" s="200" t="s">
        <v>231</v>
      </c>
      <c r="AY71" s="200" t="s">
        <v>233</v>
      </c>
      <c r="AZ71" s="189"/>
      <c r="BA71" s="175"/>
      <c r="BB71" s="200"/>
      <c r="BC71" s="193" t="str">
        <f t="shared" si="47"/>
        <v/>
      </c>
      <c r="BD71" s="194" t="str">
        <f t="shared" si="48"/>
        <v/>
      </c>
      <c r="BE71" s="173" t="str">
        <f t="shared" si="49"/>
        <v/>
      </c>
      <c r="BF71" s="175"/>
      <c r="BG71" s="1" t="str">
        <f t="shared" si="50"/>
        <v>PENDIENTE</v>
      </c>
      <c r="BH71" s="2"/>
      <c r="BI71" s="2" t="str">
        <f t="shared" si="51"/>
        <v>ABIERTO</v>
      </c>
      <c r="BJ71" s="2" t="str">
        <f t="shared" si="52"/>
        <v>ABIERTO</v>
      </c>
    </row>
    <row r="72" spans="1:62" ht="35.1" customHeight="1">
      <c r="A72" s="103"/>
      <c r="B72" s="103"/>
      <c r="C72" s="104" t="s">
        <v>81</v>
      </c>
      <c r="D72" s="103"/>
      <c r="E72" s="398"/>
      <c r="F72" s="103"/>
      <c r="G72" s="105">
        <v>51</v>
      </c>
      <c r="H72" s="106" t="s">
        <v>221</v>
      </c>
      <c r="I72" s="107" t="s">
        <v>412</v>
      </c>
      <c r="J72" s="399" t="s">
        <v>413</v>
      </c>
      <c r="K72" s="399" t="s">
        <v>414</v>
      </c>
      <c r="L72" s="399" t="s">
        <v>415</v>
      </c>
      <c r="M72" s="399">
        <v>1</v>
      </c>
      <c r="N72" s="104" t="s">
        <v>273</v>
      </c>
      <c r="O72" s="104"/>
      <c r="P72" s="104" t="s">
        <v>225</v>
      </c>
      <c r="Q72" s="111" t="s">
        <v>240</v>
      </c>
      <c r="R72" s="109" t="s">
        <v>241</v>
      </c>
      <c r="S72" s="111"/>
      <c r="T72" s="110">
        <v>1</v>
      </c>
      <c r="U72" s="399" t="s">
        <v>416</v>
      </c>
      <c r="V72" s="402">
        <v>43887</v>
      </c>
      <c r="W72" s="402">
        <v>44196</v>
      </c>
      <c r="X72" s="401">
        <v>44227</v>
      </c>
      <c r="Y72" s="285">
        <v>44286</v>
      </c>
      <c r="Z72" s="412" t="s">
        <v>417</v>
      </c>
      <c r="AA72" s="2"/>
      <c r="AB72" s="56" t="str">
        <f t="shared" si="57"/>
        <v/>
      </c>
      <c r="AC72" s="57" t="str">
        <f t="shared" si="62"/>
        <v/>
      </c>
      <c r="AD72" s="58" t="str">
        <f t="shared" si="63"/>
        <v/>
      </c>
      <c r="AE72" s="282" t="s">
        <v>418</v>
      </c>
      <c r="AF72" s="55" t="s">
        <v>231</v>
      </c>
      <c r="AG72" s="1" t="str">
        <f t="shared" si="58"/>
        <v>PENDIENTE</v>
      </c>
      <c r="AH72" s="200" t="s">
        <v>177</v>
      </c>
      <c r="AI72" s="200"/>
      <c r="AJ72" s="200"/>
      <c r="AK72" s="193" t="s">
        <v>232</v>
      </c>
      <c r="AL72" s="188" t="s">
        <v>232</v>
      </c>
      <c r="AM72" s="173" t="s">
        <v>232</v>
      </c>
      <c r="AN72" s="200" t="s">
        <v>418</v>
      </c>
      <c r="AO72" s="200" t="s">
        <v>233</v>
      </c>
      <c r="AP72" s="1" t="str">
        <f t="shared" si="42"/>
        <v>PENDIENTE</v>
      </c>
      <c r="AQ72" s="189">
        <v>44469</v>
      </c>
      <c r="AR72" s="353"/>
      <c r="AS72" s="200"/>
      <c r="AT72" s="200"/>
      <c r="AU72" s="200"/>
      <c r="AV72" s="200"/>
      <c r="AW72" s="353" t="s">
        <v>396</v>
      </c>
      <c r="AX72" s="200" t="s">
        <v>231</v>
      </c>
      <c r="AY72" s="200" t="s">
        <v>233</v>
      </c>
      <c r="AZ72" s="189"/>
      <c r="BA72" s="175"/>
      <c r="BB72" s="200"/>
      <c r="BC72" s="193" t="str">
        <f t="shared" si="47"/>
        <v/>
      </c>
      <c r="BD72" s="194" t="str">
        <f t="shared" si="48"/>
        <v/>
      </c>
      <c r="BE72" s="173" t="str">
        <f t="shared" si="49"/>
        <v/>
      </c>
      <c r="BF72" s="175"/>
      <c r="BG72" s="1" t="str">
        <f t="shared" si="50"/>
        <v>PENDIENTE</v>
      </c>
      <c r="BH72" s="2"/>
      <c r="BI72" s="2" t="str">
        <f t="shared" si="51"/>
        <v>ABIERTO</v>
      </c>
      <c r="BJ72" s="2" t="str">
        <f t="shared" si="52"/>
        <v>ABIERTO</v>
      </c>
    </row>
    <row r="73" spans="1:62" ht="35.1" customHeight="1">
      <c r="A73" s="103"/>
      <c r="B73" s="103"/>
      <c r="C73" s="104" t="s">
        <v>81</v>
      </c>
      <c r="D73" s="103"/>
      <c r="E73" s="398"/>
      <c r="F73" s="103"/>
      <c r="G73" s="105">
        <v>52</v>
      </c>
      <c r="H73" s="106" t="s">
        <v>221</v>
      </c>
      <c r="I73" s="107" t="s">
        <v>419</v>
      </c>
      <c r="J73" s="399"/>
      <c r="K73" s="399"/>
      <c r="L73" s="399"/>
      <c r="M73" s="399">
        <v>1</v>
      </c>
      <c r="N73" s="104" t="s">
        <v>88</v>
      </c>
      <c r="O73" s="104"/>
      <c r="P73" s="104" t="s">
        <v>225</v>
      </c>
      <c r="Q73" s="111" t="s">
        <v>240</v>
      </c>
      <c r="R73" s="109" t="s">
        <v>241</v>
      </c>
      <c r="S73" s="111"/>
      <c r="T73" s="110">
        <v>1</v>
      </c>
      <c r="U73" s="399"/>
      <c r="V73" s="402"/>
      <c r="W73" s="402"/>
      <c r="X73" s="401"/>
      <c r="Y73" s="285">
        <v>44286</v>
      </c>
      <c r="Z73" s="412"/>
      <c r="AA73" s="2"/>
      <c r="AB73" s="56" t="str">
        <f t="shared" si="57"/>
        <v/>
      </c>
      <c r="AC73" s="57" t="str">
        <f t="shared" si="62"/>
        <v/>
      </c>
      <c r="AD73" s="58" t="str">
        <f t="shared" si="63"/>
        <v/>
      </c>
      <c r="AE73" s="282" t="s">
        <v>418</v>
      </c>
      <c r="AF73" s="55" t="s">
        <v>231</v>
      </c>
      <c r="AG73" s="1" t="str">
        <f t="shared" si="58"/>
        <v>PENDIENTE</v>
      </c>
      <c r="AH73" s="200" t="s">
        <v>177</v>
      </c>
      <c r="AI73" s="200"/>
      <c r="AJ73" s="200"/>
      <c r="AK73" s="193" t="s">
        <v>232</v>
      </c>
      <c r="AL73" s="188" t="s">
        <v>232</v>
      </c>
      <c r="AM73" s="173" t="s">
        <v>232</v>
      </c>
      <c r="AN73" s="200" t="s">
        <v>418</v>
      </c>
      <c r="AO73" s="200" t="s">
        <v>233</v>
      </c>
      <c r="AP73" s="1" t="str">
        <f t="shared" si="42"/>
        <v>PENDIENTE</v>
      </c>
      <c r="AQ73" s="189">
        <v>44469</v>
      </c>
      <c r="AR73" s="353"/>
      <c r="AS73" s="200"/>
      <c r="AT73" s="200"/>
      <c r="AU73" s="200"/>
      <c r="AV73" s="200"/>
      <c r="AW73" s="353" t="s">
        <v>396</v>
      </c>
      <c r="AX73" s="200" t="s">
        <v>231</v>
      </c>
      <c r="AY73" s="200" t="s">
        <v>233</v>
      </c>
      <c r="AZ73" s="189"/>
      <c r="BA73" s="175"/>
      <c r="BB73" s="200"/>
      <c r="BC73" s="193" t="str">
        <f t="shared" si="47"/>
        <v/>
      </c>
      <c r="BD73" s="194" t="str">
        <f t="shared" si="48"/>
        <v/>
      </c>
      <c r="BE73" s="173" t="str">
        <f t="shared" si="49"/>
        <v/>
      </c>
      <c r="BF73" s="175"/>
      <c r="BG73" s="1" t="str">
        <f t="shared" si="50"/>
        <v>PENDIENTE</v>
      </c>
      <c r="BH73" s="2"/>
      <c r="BI73" s="2" t="str">
        <f t="shared" si="51"/>
        <v>ABIERTO</v>
      </c>
      <c r="BJ73" s="2" t="str">
        <f t="shared" si="52"/>
        <v>ABIERTO</v>
      </c>
    </row>
    <row r="74" spans="1:62" ht="35.1" customHeight="1">
      <c r="A74" s="103"/>
      <c r="B74" s="103"/>
      <c r="C74" s="104" t="s">
        <v>81</v>
      </c>
      <c r="D74" s="103"/>
      <c r="E74" s="398"/>
      <c r="F74" s="103"/>
      <c r="G74" s="105">
        <v>53</v>
      </c>
      <c r="H74" s="106" t="s">
        <v>221</v>
      </c>
      <c r="I74" s="107" t="s">
        <v>420</v>
      </c>
      <c r="J74" s="399"/>
      <c r="K74" s="399"/>
      <c r="L74" s="399"/>
      <c r="M74" s="399">
        <v>1</v>
      </c>
      <c r="N74" s="104" t="s">
        <v>88</v>
      </c>
      <c r="O74" s="104"/>
      <c r="P74" s="104" t="s">
        <v>225</v>
      </c>
      <c r="Q74" s="111" t="s">
        <v>240</v>
      </c>
      <c r="R74" s="109" t="s">
        <v>241</v>
      </c>
      <c r="S74" s="111"/>
      <c r="T74" s="110">
        <v>1</v>
      </c>
      <c r="U74" s="399"/>
      <c r="V74" s="402"/>
      <c r="W74" s="402"/>
      <c r="X74" s="401"/>
      <c r="Y74" s="285">
        <v>44286</v>
      </c>
      <c r="Z74" s="412"/>
      <c r="AA74" s="2"/>
      <c r="AB74" s="56" t="str">
        <f t="shared" si="57"/>
        <v/>
      </c>
      <c r="AC74" s="57" t="str">
        <f t="shared" si="62"/>
        <v/>
      </c>
      <c r="AD74" s="58" t="str">
        <f t="shared" si="63"/>
        <v/>
      </c>
      <c r="AE74" s="282" t="s">
        <v>418</v>
      </c>
      <c r="AF74" s="55" t="s">
        <v>231</v>
      </c>
      <c r="AG74" s="1" t="str">
        <f t="shared" si="58"/>
        <v>PENDIENTE</v>
      </c>
      <c r="AH74" s="200" t="s">
        <v>177</v>
      </c>
      <c r="AI74" s="200"/>
      <c r="AJ74" s="200"/>
      <c r="AK74" s="193" t="s">
        <v>232</v>
      </c>
      <c r="AL74" s="188" t="s">
        <v>232</v>
      </c>
      <c r="AM74" s="173" t="s">
        <v>232</v>
      </c>
      <c r="AN74" s="200" t="s">
        <v>418</v>
      </c>
      <c r="AO74" s="200" t="s">
        <v>233</v>
      </c>
      <c r="AP74" s="1" t="str">
        <f t="shared" si="42"/>
        <v>PENDIENTE</v>
      </c>
      <c r="AQ74" s="189">
        <v>44469</v>
      </c>
      <c r="AR74" s="353"/>
      <c r="AS74" s="200"/>
      <c r="AT74" s="200"/>
      <c r="AU74" s="200"/>
      <c r="AV74" s="200"/>
      <c r="AW74" s="353" t="s">
        <v>396</v>
      </c>
      <c r="AX74" s="200" t="s">
        <v>231</v>
      </c>
      <c r="AY74" s="200" t="s">
        <v>233</v>
      </c>
      <c r="AZ74" s="189"/>
      <c r="BA74" s="175"/>
      <c r="BB74" s="200"/>
      <c r="BC74" s="193" t="str">
        <f t="shared" si="47"/>
        <v/>
      </c>
      <c r="BD74" s="194" t="str">
        <f t="shared" si="48"/>
        <v/>
      </c>
      <c r="BE74" s="173" t="str">
        <f t="shared" si="49"/>
        <v/>
      </c>
      <c r="BF74" s="175"/>
      <c r="BG74" s="1" t="str">
        <f t="shared" si="50"/>
        <v>PENDIENTE</v>
      </c>
      <c r="BH74" s="2"/>
      <c r="BI74" s="2" t="str">
        <f t="shared" si="51"/>
        <v>ABIERTO</v>
      </c>
      <c r="BJ74" s="2" t="str">
        <f t="shared" si="52"/>
        <v>ABIERTO</v>
      </c>
    </row>
    <row r="75" spans="1:62" ht="35.1" customHeight="1">
      <c r="A75" s="103"/>
      <c r="B75" s="103"/>
      <c r="C75" s="104" t="s">
        <v>81</v>
      </c>
      <c r="D75" s="103"/>
      <c r="E75" s="398"/>
      <c r="F75" s="103"/>
      <c r="G75" s="105">
        <v>54</v>
      </c>
      <c r="H75" s="106" t="s">
        <v>221</v>
      </c>
      <c r="I75" s="107" t="s">
        <v>421</v>
      </c>
      <c r="J75" s="399"/>
      <c r="K75" s="399"/>
      <c r="L75" s="399"/>
      <c r="M75" s="399">
        <v>1</v>
      </c>
      <c r="N75" s="104" t="s">
        <v>88</v>
      </c>
      <c r="O75" s="104"/>
      <c r="P75" s="104" t="s">
        <v>225</v>
      </c>
      <c r="Q75" s="111" t="s">
        <v>240</v>
      </c>
      <c r="R75" s="109" t="s">
        <v>241</v>
      </c>
      <c r="S75" s="111"/>
      <c r="T75" s="110">
        <v>1</v>
      </c>
      <c r="U75" s="399"/>
      <c r="V75" s="402"/>
      <c r="W75" s="402"/>
      <c r="X75" s="401"/>
      <c r="Y75" s="285">
        <v>44286</v>
      </c>
      <c r="Z75" s="412"/>
      <c r="AA75" s="2"/>
      <c r="AB75" s="56" t="str">
        <f t="shared" si="57"/>
        <v/>
      </c>
      <c r="AC75" s="57" t="str">
        <f t="shared" si="62"/>
        <v/>
      </c>
      <c r="AD75" s="58" t="str">
        <f t="shared" si="63"/>
        <v/>
      </c>
      <c r="AE75" s="282" t="s">
        <v>418</v>
      </c>
      <c r="AF75" s="55" t="s">
        <v>231</v>
      </c>
      <c r="AG75" s="1" t="str">
        <f t="shared" si="58"/>
        <v>PENDIENTE</v>
      </c>
      <c r="AH75" s="200" t="s">
        <v>177</v>
      </c>
      <c r="AI75" s="200"/>
      <c r="AJ75" s="200"/>
      <c r="AK75" s="193" t="s">
        <v>232</v>
      </c>
      <c r="AL75" s="188" t="s">
        <v>232</v>
      </c>
      <c r="AM75" s="173" t="s">
        <v>232</v>
      </c>
      <c r="AN75" s="200" t="s">
        <v>418</v>
      </c>
      <c r="AO75" s="200" t="s">
        <v>233</v>
      </c>
      <c r="AP75" s="1" t="str">
        <f t="shared" si="42"/>
        <v>PENDIENTE</v>
      </c>
      <c r="AQ75" s="189">
        <v>44469</v>
      </c>
      <c r="AR75" s="353"/>
      <c r="AS75" s="200"/>
      <c r="AT75" s="200"/>
      <c r="AU75" s="200"/>
      <c r="AV75" s="200"/>
      <c r="AW75" s="353" t="s">
        <v>396</v>
      </c>
      <c r="AX75" s="200" t="s">
        <v>231</v>
      </c>
      <c r="AY75" s="200" t="s">
        <v>233</v>
      </c>
      <c r="AZ75" s="189"/>
      <c r="BA75" s="175"/>
      <c r="BB75" s="200"/>
      <c r="BC75" s="193" t="str">
        <f t="shared" si="47"/>
        <v/>
      </c>
      <c r="BD75" s="194" t="str">
        <f t="shared" si="48"/>
        <v/>
      </c>
      <c r="BE75" s="173" t="str">
        <f t="shared" si="49"/>
        <v/>
      </c>
      <c r="BF75" s="175"/>
      <c r="BG75" s="1" t="str">
        <f t="shared" si="50"/>
        <v>PENDIENTE</v>
      </c>
      <c r="BH75" s="2"/>
      <c r="BI75" s="2" t="str">
        <f t="shared" si="51"/>
        <v>ABIERTO</v>
      </c>
      <c r="BJ75" s="2" t="str">
        <f t="shared" si="52"/>
        <v>ABIERTO</v>
      </c>
    </row>
    <row r="76" spans="1:62" ht="35.1" customHeight="1">
      <c r="A76" s="103"/>
      <c r="B76" s="103"/>
      <c r="C76" s="104" t="s">
        <v>81</v>
      </c>
      <c r="D76" s="103"/>
      <c r="E76" s="398"/>
      <c r="F76" s="103"/>
      <c r="G76" s="105">
        <v>55</v>
      </c>
      <c r="H76" s="106" t="s">
        <v>221</v>
      </c>
      <c r="I76" s="107" t="s">
        <v>422</v>
      </c>
      <c r="J76" s="399"/>
      <c r="K76" s="399"/>
      <c r="L76" s="399"/>
      <c r="M76" s="399">
        <v>1</v>
      </c>
      <c r="N76" s="104" t="s">
        <v>88</v>
      </c>
      <c r="O76" s="104"/>
      <c r="P76" s="104" t="s">
        <v>225</v>
      </c>
      <c r="Q76" s="111" t="s">
        <v>240</v>
      </c>
      <c r="R76" s="109" t="s">
        <v>241</v>
      </c>
      <c r="S76" s="111"/>
      <c r="T76" s="110">
        <v>1</v>
      </c>
      <c r="U76" s="399"/>
      <c r="V76" s="402"/>
      <c r="W76" s="402"/>
      <c r="X76" s="401"/>
      <c r="Y76" s="285">
        <v>44286</v>
      </c>
      <c r="Z76" s="412"/>
      <c r="AA76" s="2"/>
      <c r="AB76" s="56" t="str">
        <f t="shared" si="57"/>
        <v/>
      </c>
      <c r="AC76" s="57" t="str">
        <f t="shared" si="62"/>
        <v/>
      </c>
      <c r="AD76" s="58" t="str">
        <f t="shared" si="63"/>
        <v/>
      </c>
      <c r="AE76" s="282" t="s">
        <v>418</v>
      </c>
      <c r="AF76" s="55" t="s">
        <v>231</v>
      </c>
      <c r="AG76" s="1" t="str">
        <f t="shared" si="58"/>
        <v>PENDIENTE</v>
      </c>
      <c r="AH76" s="200" t="s">
        <v>177</v>
      </c>
      <c r="AI76" s="200"/>
      <c r="AJ76" s="200"/>
      <c r="AK76" s="193" t="s">
        <v>232</v>
      </c>
      <c r="AL76" s="188" t="s">
        <v>232</v>
      </c>
      <c r="AM76" s="173" t="s">
        <v>232</v>
      </c>
      <c r="AN76" s="200" t="s">
        <v>418</v>
      </c>
      <c r="AO76" s="200" t="s">
        <v>233</v>
      </c>
      <c r="AP76" s="1" t="str">
        <f t="shared" si="42"/>
        <v>PENDIENTE</v>
      </c>
      <c r="AQ76" s="189">
        <v>44469</v>
      </c>
      <c r="AR76" s="353"/>
      <c r="AS76" s="200"/>
      <c r="AT76" s="200"/>
      <c r="AU76" s="200"/>
      <c r="AV76" s="200"/>
      <c r="AW76" s="353" t="s">
        <v>423</v>
      </c>
      <c r="AX76" s="200" t="s">
        <v>231</v>
      </c>
      <c r="AY76" s="200" t="s">
        <v>233</v>
      </c>
      <c r="AZ76" s="189"/>
      <c r="BA76" s="175"/>
      <c r="BB76" s="200"/>
      <c r="BC76" s="193" t="str">
        <f t="shared" si="47"/>
        <v/>
      </c>
      <c r="BD76" s="194" t="str">
        <f t="shared" si="48"/>
        <v/>
      </c>
      <c r="BE76" s="173" t="str">
        <f t="shared" si="49"/>
        <v/>
      </c>
      <c r="BF76" s="175"/>
      <c r="BG76" s="1" t="str">
        <f t="shared" si="50"/>
        <v>PENDIENTE</v>
      </c>
      <c r="BH76" s="2"/>
      <c r="BI76" s="2" t="str">
        <f t="shared" si="51"/>
        <v>ABIERTO</v>
      </c>
      <c r="BJ76" s="2" t="str">
        <f t="shared" si="52"/>
        <v>ABIERTO</v>
      </c>
    </row>
    <row r="77" spans="1:62" ht="35.1" customHeight="1">
      <c r="A77" s="103"/>
      <c r="B77" s="103"/>
      <c r="C77" s="104" t="s">
        <v>81</v>
      </c>
      <c r="D77" s="103"/>
      <c r="E77" s="398"/>
      <c r="F77" s="103"/>
      <c r="G77" s="105">
        <v>56</v>
      </c>
      <c r="H77" s="106" t="s">
        <v>221</v>
      </c>
      <c r="I77" s="107" t="s">
        <v>424</v>
      </c>
      <c r="J77" s="399"/>
      <c r="K77" s="399"/>
      <c r="L77" s="399"/>
      <c r="M77" s="112">
        <v>1</v>
      </c>
      <c r="N77" s="104" t="s">
        <v>88</v>
      </c>
      <c r="O77" s="104"/>
      <c r="P77" s="104" t="s">
        <v>225</v>
      </c>
      <c r="Q77" s="111" t="s">
        <v>240</v>
      </c>
      <c r="R77" s="109" t="s">
        <v>241</v>
      </c>
      <c r="S77" s="111"/>
      <c r="T77" s="110">
        <v>1</v>
      </c>
      <c r="U77" s="399"/>
      <c r="V77" s="402"/>
      <c r="W77" s="402"/>
      <c r="X77" s="401"/>
      <c r="Y77" s="285">
        <v>44286</v>
      </c>
      <c r="Z77" s="412"/>
      <c r="AA77" s="2"/>
      <c r="AB77" s="56" t="str">
        <f t="shared" si="57"/>
        <v/>
      </c>
      <c r="AC77" s="57" t="str">
        <f t="shared" si="62"/>
        <v/>
      </c>
      <c r="AD77" s="58" t="str">
        <f t="shared" si="63"/>
        <v/>
      </c>
      <c r="AE77" s="282" t="s">
        <v>418</v>
      </c>
      <c r="AF77" s="55" t="s">
        <v>231</v>
      </c>
      <c r="AG77" s="1" t="str">
        <f t="shared" si="58"/>
        <v>PENDIENTE</v>
      </c>
      <c r="AH77" s="200" t="s">
        <v>177</v>
      </c>
      <c r="AI77" s="200"/>
      <c r="AJ77" s="200"/>
      <c r="AK77" s="193" t="s">
        <v>232</v>
      </c>
      <c r="AL77" s="188" t="s">
        <v>232</v>
      </c>
      <c r="AM77" s="173" t="s">
        <v>232</v>
      </c>
      <c r="AN77" s="200" t="s">
        <v>418</v>
      </c>
      <c r="AO77" s="200" t="s">
        <v>233</v>
      </c>
      <c r="AP77" s="1" t="str">
        <f t="shared" si="42"/>
        <v>PENDIENTE</v>
      </c>
      <c r="AQ77" s="189">
        <v>44469</v>
      </c>
      <c r="AR77" s="353"/>
      <c r="AS77" s="200"/>
      <c r="AT77" s="200"/>
      <c r="AU77" s="200"/>
      <c r="AV77" s="200"/>
      <c r="AW77" s="353" t="s">
        <v>396</v>
      </c>
      <c r="AX77" s="200" t="s">
        <v>231</v>
      </c>
      <c r="AY77" s="200" t="s">
        <v>233</v>
      </c>
      <c r="AZ77" s="189"/>
      <c r="BA77" s="175"/>
      <c r="BB77" s="200"/>
      <c r="BC77" s="193" t="str">
        <f t="shared" si="47"/>
        <v/>
      </c>
      <c r="BD77" s="194" t="str">
        <f t="shared" si="48"/>
        <v/>
      </c>
      <c r="BE77" s="173" t="str">
        <f t="shared" si="49"/>
        <v/>
      </c>
      <c r="BF77" s="175"/>
      <c r="BG77" s="1" t="str">
        <f t="shared" si="50"/>
        <v>PENDIENTE</v>
      </c>
      <c r="BH77" s="2"/>
      <c r="BI77" s="2" t="str">
        <f t="shared" si="51"/>
        <v>ABIERTO</v>
      </c>
      <c r="BJ77" s="2" t="str">
        <f t="shared" si="52"/>
        <v>ABIERTO</v>
      </c>
    </row>
    <row r="78" spans="1:62" ht="35.1" customHeight="1">
      <c r="A78" s="103"/>
      <c r="B78" s="103"/>
      <c r="C78" s="104" t="s">
        <v>81</v>
      </c>
      <c r="D78" s="103"/>
      <c r="E78" s="398"/>
      <c r="F78" s="103"/>
      <c r="G78" s="105">
        <v>57</v>
      </c>
      <c r="H78" s="106" t="s">
        <v>221</v>
      </c>
      <c r="I78" s="107" t="s">
        <v>425</v>
      </c>
      <c r="J78" s="399"/>
      <c r="K78" s="399"/>
      <c r="L78" s="399"/>
      <c r="M78" s="112">
        <v>1</v>
      </c>
      <c r="N78" s="104" t="s">
        <v>88</v>
      </c>
      <c r="O78" s="104"/>
      <c r="P78" s="104" t="s">
        <v>225</v>
      </c>
      <c r="Q78" s="111" t="s">
        <v>240</v>
      </c>
      <c r="R78" s="109" t="s">
        <v>241</v>
      </c>
      <c r="S78" s="111"/>
      <c r="T78" s="110">
        <v>1</v>
      </c>
      <c r="U78" s="399"/>
      <c r="V78" s="402"/>
      <c r="W78" s="402"/>
      <c r="X78" s="401"/>
      <c r="Y78" s="285">
        <v>44286</v>
      </c>
      <c r="Z78" s="412"/>
      <c r="AA78" s="2"/>
      <c r="AB78" s="56" t="str">
        <f t="shared" si="57"/>
        <v/>
      </c>
      <c r="AC78" s="57" t="str">
        <f t="shared" si="62"/>
        <v/>
      </c>
      <c r="AD78" s="58" t="str">
        <f t="shared" si="63"/>
        <v/>
      </c>
      <c r="AE78" s="282" t="s">
        <v>418</v>
      </c>
      <c r="AF78" s="55" t="s">
        <v>231</v>
      </c>
      <c r="AG78" s="1" t="str">
        <f t="shared" si="58"/>
        <v>PENDIENTE</v>
      </c>
      <c r="AH78" s="200" t="s">
        <v>177</v>
      </c>
      <c r="AI78" s="200"/>
      <c r="AJ78" s="200"/>
      <c r="AK78" s="193" t="s">
        <v>232</v>
      </c>
      <c r="AL78" s="188" t="s">
        <v>232</v>
      </c>
      <c r="AM78" s="173" t="s">
        <v>232</v>
      </c>
      <c r="AN78" s="200" t="s">
        <v>418</v>
      </c>
      <c r="AO78" s="200" t="s">
        <v>233</v>
      </c>
      <c r="AP78" s="1" t="str">
        <f t="shared" si="42"/>
        <v>PENDIENTE</v>
      </c>
      <c r="AQ78" s="189">
        <v>44469</v>
      </c>
      <c r="AR78" s="353"/>
      <c r="AS78" s="200"/>
      <c r="AT78" s="200"/>
      <c r="AU78" s="200"/>
      <c r="AV78" s="200"/>
      <c r="AW78" s="353" t="s">
        <v>396</v>
      </c>
      <c r="AX78" s="200" t="s">
        <v>231</v>
      </c>
      <c r="AY78" s="200" t="s">
        <v>233</v>
      </c>
      <c r="AZ78" s="189"/>
      <c r="BA78" s="175"/>
      <c r="BB78" s="200"/>
      <c r="BC78" s="193" t="str">
        <f t="shared" si="47"/>
        <v/>
      </c>
      <c r="BD78" s="194" t="str">
        <f t="shared" si="48"/>
        <v/>
      </c>
      <c r="BE78" s="173" t="str">
        <f t="shared" si="49"/>
        <v/>
      </c>
      <c r="BF78" s="175"/>
      <c r="BG78" s="1" t="str">
        <f t="shared" si="50"/>
        <v>PENDIENTE</v>
      </c>
      <c r="BH78" s="2"/>
      <c r="BI78" s="2" t="str">
        <f t="shared" si="51"/>
        <v>ABIERTO</v>
      </c>
      <c r="BJ78" s="2" t="str">
        <f t="shared" si="52"/>
        <v>ABIERTO</v>
      </c>
    </row>
    <row r="79" spans="1:62" ht="35.1" customHeight="1">
      <c r="A79" s="103"/>
      <c r="B79" s="103"/>
      <c r="C79" s="104" t="s">
        <v>81</v>
      </c>
      <c r="D79" s="103"/>
      <c r="E79" s="398"/>
      <c r="F79" s="103"/>
      <c r="G79" s="105">
        <v>58</v>
      </c>
      <c r="H79" s="106" t="s">
        <v>221</v>
      </c>
      <c r="I79" s="107" t="s">
        <v>426</v>
      </c>
      <c r="J79" s="399"/>
      <c r="K79" s="399"/>
      <c r="L79" s="399"/>
      <c r="M79" s="112">
        <v>1</v>
      </c>
      <c r="N79" s="104" t="s">
        <v>88</v>
      </c>
      <c r="O79" s="104"/>
      <c r="P79" s="104" t="s">
        <v>225</v>
      </c>
      <c r="Q79" s="111" t="s">
        <v>240</v>
      </c>
      <c r="R79" s="109" t="s">
        <v>241</v>
      </c>
      <c r="S79" s="111"/>
      <c r="T79" s="110">
        <v>1</v>
      </c>
      <c r="U79" s="399"/>
      <c r="V79" s="402"/>
      <c r="W79" s="402"/>
      <c r="X79" s="401"/>
      <c r="Y79" s="285">
        <v>44286</v>
      </c>
      <c r="Z79" s="412"/>
      <c r="AA79" s="2"/>
      <c r="AB79" s="56" t="str">
        <f t="shared" si="57"/>
        <v/>
      </c>
      <c r="AC79" s="57" t="str">
        <f t="shared" si="62"/>
        <v/>
      </c>
      <c r="AD79" s="58" t="str">
        <f t="shared" si="63"/>
        <v/>
      </c>
      <c r="AE79" s="282" t="s">
        <v>418</v>
      </c>
      <c r="AF79" s="55" t="s">
        <v>231</v>
      </c>
      <c r="AG79" s="1" t="str">
        <f t="shared" si="58"/>
        <v>PENDIENTE</v>
      </c>
      <c r="AH79" s="200" t="s">
        <v>177</v>
      </c>
      <c r="AI79" s="200"/>
      <c r="AJ79" s="200"/>
      <c r="AK79" s="193" t="s">
        <v>232</v>
      </c>
      <c r="AL79" s="188" t="s">
        <v>232</v>
      </c>
      <c r="AM79" s="173" t="s">
        <v>232</v>
      </c>
      <c r="AN79" s="200" t="s">
        <v>418</v>
      </c>
      <c r="AO79" s="200" t="s">
        <v>233</v>
      </c>
      <c r="AP79" s="1" t="str">
        <f t="shared" si="42"/>
        <v>PENDIENTE</v>
      </c>
      <c r="AQ79" s="189">
        <v>44469</v>
      </c>
      <c r="AR79" s="353"/>
      <c r="AS79" s="200"/>
      <c r="AT79" s="200"/>
      <c r="AU79" s="200"/>
      <c r="AV79" s="200"/>
      <c r="AW79" s="353" t="s">
        <v>427</v>
      </c>
      <c r="AX79" s="200" t="s">
        <v>231</v>
      </c>
      <c r="AY79" s="200" t="s">
        <v>233</v>
      </c>
      <c r="AZ79" s="189"/>
      <c r="BA79" s="175"/>
      <c r="BB79" s="200"/>
      <c r="BC79" s="193" t="str">
        <f t="shared" si="47"/>
        <v/>
      </c>
      <c r="BD79" s="194" t="str">
        <f t="shared" si="48"/>
        <v/>
      </c>
      <c r="BE79" s="173" t="str">
        <f t="shared" si="49"/>
        <v/>
      </c>
      <c r="BF79" s="175"/>
      <c r="BG79" s="1" t="str">
        <f t="shared" si="50"/>
        <v>PENDIENTE</v>
      </c>
      <c r="BH79" s="2"/>
      <c r="BI79" s="2" t="str">
        <f t="shared" si="51"/>
        <v>ABIERTO</v>
      </c>
      <c r="BJ79" s="2" t="str">
        <f t="shared" si="52"/>
        <v>ABIERTO</v>
      </c>
    </row>
    <row r="80" spans="1:62" ht="35.1" customHeight="1">
      <c r="A80" s="103"/>
      <c r="B80" s="103"/>
      <c r="C80" s="104" t="s">
        <v>81</v>
      </c>
      <c r="D80" s="103"/>
      <c r="E80" s="398"/>
      <c r="F80" s="103"/>
      <c r="G80" s="105">
        <v>59</v>
      </c>
      <c r="H80" s="106" t="s">
        <v>221</v>
      </c>
      <c r="I80" s="107" t="s">
        <v>428</v>
      </c>
      <c r="J80" s="399"/>
      <c r="K80" s="399"/>
      <c r="L80" s="399"/>
      <c r="M80" s="112">
        <v>1</v>
      </c>
      <c r="N80" s="104" t="s">
        <v>88</v>
      </c>
      <c r="O80" s="104"/>
      <c r="P80" s="104" t="s">
        <v>225</v>
      </c>
      <c r="Q80" s="111" t="s">
        <v>240</v>
      </c>
      <c r="R80" s="109" t="s">
        <v>241</v>
      </c>
      <c r="S80" s="111"/>
      <c r="T80" s="110">
        <v>1</v>
      </c>
      <c r="U80" s="399"/>
      <c r="V80" s="402"/>
      <c r="W80" s="402"/>
      <c r="X80" s="401"/>
      <c r="Y80" s="285">
        <v>44286</v>
      </c>
      <c r="Z80" s="412"/>
      <c r="AA80" s="2"/>
      <c r="AB80" s="56" t="str">
        <f t="shared" si="57"/>
        <v/>
      </c>
      <c r="AC80" s="57" t="str">
        <f t="shared" si="62"/>
        <v/>
      </c>
      <c r="AD80" s="58" t="str">
        <f t="shared" si="63"/>
        <v/>
      </c>
      <c r="AE80" s="282" t="s">
        <v>418</v>
      </c>
      <c r="AF80" s="55" t="s">
        <v>231</v>
      </c>
      <c r="AG80" s="1" t="str">
        <f t="shared" si="58"/>
        <v>PENDIENTE</v>
      </c>
      <c r="AH80" s="200" t="s">
        <v>177</v>
      </c>
      <c r="AI80" s="200"/>
      <c r="AJ80" s="200"/>
      <c r="AK80" s="193" t="s">
        <v>232</v>
      </c>
      <c r="AL80" s="188" t="s">
        <v>232</v>
      </c>
      <c r="AM80" s="173" t="s">
        <v>232</v>
      </c>
      <c r="AN80" s="200" t="s">
        <v>418</v>
      </c>
      <c r="AO80" s="200" t="s">
        <v>233</v>
      </c>
      <c r="AP80" s="1" t="str">
        <f t="shared" si="42"/>
        <v>PENDIENTE</v>
      </c>
      <c r="AQ80" s="189">
        <v>44469</v>
      </c>
      <c r="AR80" s="353"/>
      <c r="AS80" s="200"/>
      <c r="AT80" s="200"/>
      <c r="AU80" s="200"/>
      <c r="AV80" s="200"/>
      <c r="AW80" s="353" t="s">
        <v>396</v>
      </c>
      <c r="AX80" s="200" t="s">
        <v>231</v>
      </c>
      <c r="AY80" s="200" t="s">
        <v>233</v>
      </c>
      <c r="AZ80" s="189"/>
      <c r="BA80" s="175"/>
      <c r="BB80" s="200"/>
      <c r="BC80" s="193" t="str">
        <f t="shared" si="47"/>
        <v/>
      </c>
      <c r="BD80" s="194" t="str">
        <f t="shared" si="48"/>
        <v/>
      </c>
      <c r="BE80" s="173" t="str">
        <f t="shared" si="49"/>
        <v/>
      </c>
      <c r="BF80" s="175"/>
      <c r="BG80" s="1" t="str">
        <f t="shared" si="50"/>
        <v>PENDIENTE</v>
      </c>
      <c r="BH80" s="2"/>
      <c r="BI80" s="2" t="str">
        <f t="shared" si="51"/>
        <v>ABIERTO</v>
      </c>
      <c r="BJ80" s="2" t="str">
        <f t="shared" si="52"/>
        <v>ABIERTO</v>
      </c>
    </row>
    <row r="81" spans="1:62" ht="35.1" customHeight="1">
      <c r="A81" s="103"/>
      <c r="B81" s="103"/>
      <c r="C81" s="104" t="s">
        <v>81</v>
      </c>
      <c r="D81" s="103"/>
      <c r="E81" s="398"/>
      <c r="F81" s="103"/>
      <c r="G81" s="105">
        <v>60</v>
      </c>
      <c r="H81" s="106" t="s">
        <v>221</v>
      </c>
      <c r="I81" s="107" t="s">
        <v>429</v>
      </c>
      <c r="J81" s="399"/>
      <c r="K81" s="399"/>
      <c r="L81" s="399"/>
      <c r="M81" s="112">
        <v>1</v>
      </c>
      <c r="N81" s="104" t="s">
        <v>88</v>
      </c>
      <c r="O81" s="104"/>
      <c r="P81" s="104" t="s">
        <v>225</v>
      </c>
      <c r="Q81" s="111" t="s">
        <v>240</v>
      </c>
      <c r="R81" s="109" t="s">
        <v>241</v>
      </c>
      <c r="S81" s="111"/>
      <c r="T81" s="110">
        <v>1</v>
      </c>
      <c r="U81" s="399"/>
      <c r="V81" s="402"/>
      <c r="W81" s="402"/>
      <c r="X81" s="401"/>
      <c r="Y81" s="285">
        <v>44286</v>
      </c>
      <c r="Z81" s="412"/>
      <c r="AA81" s="2"/>
      <c r="AB81" s="56" t="str">
        <f t="shared" si="57"/>
        <v/>
      </c>
      <c r="AC81" s="57" t="str">
        <f t="shared" si="62"/>
        <v/>
      </c>
      <c r="AD81" s="58" t="str">
        <f t="shared" si="63"/>
        <v/>
      </c>
      <c r="AE81" s="282" t="s">
        <v>418</v>
      </c>
      <c r="AF81" s="55" t="s">
        <v>231</v>
      </c>
      <c r="AG81" s="1" t="str">
        <f t="shared" si="58"/>
        <v>PENDIENTE</v>
      </c>
      <c r="AH81" s="200" t="s">
        <v>177</v>
      </c>
      <c r="AI81" s="200"/>
      <c r="AJ81" s="200"/>
      <c r="AK81" s="193" t="s">
        <v>232</v>
      </c>
      <c r="AL81" s="188" t="s">
        <v>232</v>
      </c>
      <c r="AM81" s="173" t="s">
        <v>232</v>
      </c>
      <c r="AN81" s="200" t="s">
        <v>418</v>
      </c>
      <c r="AO81" s="200" t="s">
        <v>233</v>
      </c>
      <c r="AP81" s="1" t="str">
        <f t="shared" si="42"/>
        <v>PENDIENTE</v>
      </c>
      <c r="AQ81" s="189">
        <v>44469</v>
      </c>
      <c r="AR81" s="353"/>
      <c r="AS81" s="200"/>
      <c r="AT81" s="200"/>
      <c r="AU81" s="200"/>
      <c r="AV81" s="200"/>
      <c r="AW81" s="353" t="s">
        <v>396</v>
      </c>
      <c r="AX81" s="200" t="s">
        <v>231</v>
      </c>
      <c r="AY81" s="200" t="s">
        <v>233</v>
      </c>
      <c r="AZ81" s="189"/>
      <c r="BA81" s="175"/>
      <c r="BB81" s="200"/>
      <c r="BC81" s="193" t="str">
        <f t="shared" si="47"/>
        <v/>
      </c>
      <c r="BD81" s="194" t="str">
        <f t="shared" si="48"/>
        <v/>
      </c>
      <c r="BE81" s="173" t="str">
        <f t="shared" si="49"/>
        <v/>
      </c>
      <c r="BF81" s="175"/>
      <c r="BG81" s="1" t="str">
        <f t="shared" si="50"/>
        <v>PENDIENTE</v>
      </c>
      <c r="BH81" s="2"/>
      <c r="BI81" s="2" t="str">
        <f t="shared" si="51"/>
        <v>ABIERTO</v>
      </c>
      <c r="BJ81" s="2" t="str">
        <f t="shared" si="52"/>
        <v>ABIERTO</v>
      </c>
    </row>
    <row r="82" spans="1:62" ht="35.1" customHeight="1">
      <c r="A82" s="103"/>
      <c r="B82" s="103"/>
      <c r="C82" s="104" t="s">
        <v>81</v>
      </c>
      <c r="D82" s="103"/>
      <c r="E82" s="398"/>
      <c r="F82" s="103"/>
      <c r="G82" s="105">
        <v>61</v>
      </c>
      <c r="H82" s="106" t="s">
        <v>221</v>
      </c>
      <c r="I82" s="107" t="s">
        <v>430</v>
      </c>
      <c r="J82" s="399"/>
      <c r="K82" s="399"/>
      <c r="L82" s="399"/>
      <c r="M82" s="112">
        <v>1</v>
      </c>
      <c r="N82" s="104" t="s">
        <v>88</v>
      </c>
      <c r="O82" s="104"/>
      <c r="P82" s="104" t="s">
        <v>225</v>
      </c>
      <c r="Q82" s="111" t="s">
        <v>240</v>
      </c>
      <c r="R82" s="109" t="s">
        <v>241</v>
      </c>
      <c r="S82" s="111"/>
      <c r="T82" s="110">
        <v>1</v>
      </c>
      <c r="U82" s="399"/>
      <c r="V82" s="402"/>
      <c r="W82" s="402"/>
      <c r="X82" s="401"/>
      <c r="Y82" s="285">
        <v>44286</v>
      </c>
      <c r="Z82" s="412"/>
      <c r="AA82" s="2"/>
      <c r="AB82" s="56" t="str">
        <f t="shared" si="57"/>
        <v/>
      </c>
      <c r="AC82" s="57" t="str">
        <f t="shared" si="62"/>
        <v/>
      </c>
      <c r="AD82" s="58" t="str">
        <f t="shared" si="63"/>
        <v/>
      </c>
      <c r="AE82" s="282" t="s">
        <v>418</v>
      </c>
      <c r="AF82" s="55" t="s">
        <v>231</v>
      </c>
      <c r="AG82" s="1" t="str">
        <f t="shared" si="58"/>
        <v>PENDIENTE</v>
      </c>
      <c r="AH82" s="200" t="s">
        <v>177</v>
      </c>
      <c r="AI82" s="200"/>
      <c r="AJ82" s="200"/>
      <c r="AK82" s="193" t="s">
        <v>232</v>
      </c>
      <c r="AL82" s="188" t="s">
        <v>232</v>
      </c>
      <c r="AM82" s="173" t="s">
        <v>232</v>
      </c>
      <c r="AN82" s="200" t="s">
        <v>418</v>
      </c>
      <c r="AO82" s="200" t="s">
        <v>233</v>
      </c>
      <c r="AP82" s="1" t="str">
        <f t="shared" ref="AP82:AP136" si="64">IF(AL82=100%,IF(AL82&gt;50%,"CUMPLIDA","PENDIENTE"),IF(AL82&lt;50%,"INCUMPLIDA","PENDIENTE"))</f>
        <v>PENDIENTE</v>
      </c>
      <c r="AQ82" s="189">
        <v>44469</v>
      </c>
      <c r="AR82" s="353"/>
      <c r="AS82" s="200"/>
      <c r="AT82" s="200"/>
      <c r="AU82" s="200"/>
      <c r="AV82" s="200"/>
      <c r="AW82" s="353" t="s">
        <v>396</v>
      </c>
      <c r="AX82" s="200" t="s">
        <v>231</v>
      </c>
      <c r="AY82" s="200" t="s">
        <v>233</v>
      </c>
      <c r="AZ82" s="189"/>
      <c r="BA82" s="175"/>
      <c r="BB82" s="200"/>
      <c r="BC82" s="193" t="str">
        <f t="shared" ref="BC82:BC149" si="65">(IF(BB82="","",IF(OR($M82=0,$M82="",AZ82=""),"",BB82/$M82)))</f>
        <v/>
      </c>
      <c r="BD82" s="194" t="str">
        <f t="shared" ref="BD82:BD149" si="66">(IF(OR($T82="",BC82=""),"",IF(OR($T82=0,BC82=0),0,IF((BC82*100%)/$T82&gt;100%,100%,(BC82*100%)/$T82))))</f>
        <v/>
      </c>
      <c r="BE82" s="173" t="str">
        <f t="shared" ref="BE82:BE149" si="67">IF(BB82="","",IF(BD82&lt;100%, IF(BD82&lt;100%, "ALERTA","EN TERMINO"), IF(BD82=100%, "OK", "EN TERMINO")))</f>
        <v/>
      </c>
      <c r="BF82" s="175"/>
      <c r="BG82" s="1" t="str">
        <f t="shared" ref="BG82:BG149" si="68">IF(BD82=100%,IF(BD82&gt;25%,"CUMPLIDA","PENDIENTE"),IF(BD82&lt;25%,"INCUMPLIDA","PENDIENTE"))</f>
        <v>PENDIENTE</v>
      </c>
      <c r="BH82" s="2"/>
      <c r="BI82" s="2" t="str">
        <f t="shared" ref="BI82:BI149" si="69">IF(AG82="CUMPLIDA","CERRADO","ABIERTO")</f>
        <v>ABIERTO</v>
      </c>
      <c r="BJ82" s="2" t="str">
        <f t="shared" ref="BJ82:BJ149" si="70">IF(AG82="CUMPLIDA","CERRADO","ABIERTO")</f>
        <v>ABIERTO</v>
      </c>
    </row>
    <row r="83" spans="1:62" ht="35.1" customHeight="1">
      <c r="A83" s="103"/>
      <c r="B83" s="103"/>
      <c r="C83" s="104" t="s">
        <v>81</v>
      </c>
      <c r="D83" s="103"/>
      <c r="E83" s="398"/>
      <c r="F83" s="103"/>
      <c r="G83" s="105">
        <v>62</v>
      </c>
      <c r="H83" s="106" t="s">
        <v>221</v>
      </c>
      <c r="I83" s="107" t="s">
        <v>431</v>
      </c>
      <c r="J83" s="399"/>
      <c r="K83" s="399"/>
      <c r="L83" s="399"/>
      <c r="M83" s="112">
        <v>1</v>
      </c>
      <c r="N83" s="104" t="s">
        <v>88</v>
      </c>
      <c r="O83" s="104"/>
      <c r="P83" s="104" t="s">
        <v>225</v>
      </c>
      <c r="Q83" s="111" t="s">
        <v>240</v>
      </c>
      <c r="R83" s="111"/>
      <c r="S83" s="111"/>
      <c r="T83" s="110">
        <v>1</v>
      </c>
      <c r="U83" s="399"/>
      <c r="V83" s="402"/>
      <c r="W83" s="402"/>
      <c r="X83" s="401"/>
      <c r="Y83" s="285">
        <v>44286</v>
      </c>
      <c r="Z83" s="412"/>
      <c r="AA83" s="2"/>
      <c r="AB83" s="56" t="str">
        <f t="shared" si="57"/>
        <v/>
      </c>
      <c r="AC83" s="57" t="str">
        <f t="shared" si="62"/>
        <v/>
      </c>
      <c r="AD83" s="58" t="str">
        <f t="shared" si="63"/>
        <v/>
      </c>
      <c r="AE83" s="282" t="s">
        <v>418</v>
      </c>
      <c r="AF83" s="55" t="s">
        <v>231</v>
      </c>
      <c r="AG83" s="1" t="str">
        <f t="shared" si="58"/>
        <v>PENDIENTE</v>
      </c>
      <c r="AH83" s="200" t="s">
        <v>177</v>
      </c>
      <c r="AI83" s="200"/>
      <c r="AJ83" s="200"/>
      <c r="AK83" s="193" t="s">
        <v>232</v>
      </c>
      <c r="AL83" s="188" t="s">
        <v>232</v>
      </c>
      <c r="AM83" s="173" t="s">
        <v>232</v>
      </c>
      <c r="AN83" s="200" t="s">
        <v>418</v>
      </c>
      <c r="AO83" s="200" t="s">
        <v>233</v>
      </c>
      <c r="AP83" s="1" t="str">
        <f t="shared" si="64"/>
        <v>PENDIENTE</v>
      </c>
      <c r="AQ83" s="189">
        <v>44469</v>
      </c>
      <c r="AR83" s="353"/>
      <c r="AS83" s="200"/>
      <c r="AT83" s="200"/>
      <c r="AU83" s="200"/>
      <c r="AV83" s="200"/>
      <c r="AW83" s="353" t="s">
        <v>396</v>
      </c>
      <c r="AX83" s="200" t="s">
        <v>231</v>
      </c>
      <c r="AY83" s="200" t="s">
        <v>233</v>
      </c>
      <c r="AZ83" s="189"/>
      <c r="BA83" s="175"/>
      <c r="BB83" s="200"/>
      <c r="BC83" s="193" t="str">
        <f t="shared" si="65"/>
        <v/>
      </c>
      <c r="BD83" s="194" t="str">
        <f t="shared" si="66"/>
        <v/>
      </c>
      <c r="BE83" s="173" t="str">
        <f t="shared" si="67"/>
        <v/>
      </c>
      <c r="BF83" s="175"/>
      <c r="BG83" s="1" t="str">
        <f t="shared" si="68"/>
        <v>PENDIENTE</v>
      </c>
      <c r="BH83" s="2"/>
      <c r="BI83" s="2" t="str">
        <f t="shared" si="69"/>
        <v>ABIERTO</v>
      </c>
      <c r="BJ83" s="2" t="str">
        <f t="shared" si="70"/>
        <v>ABIERTO</v>
      </c>
    </row>
    <row r="84" spans="1:62" ht="35.1" customHeight="1">
      <c r="A84" s="103"/>
      <c r="B84" s="103"/>
      <c r="C84" s="104" t="s">
        <v>81</v>
      </c>
      <c r="D84" s="103"/>
      <c r="E84" s="398"/>
      <c r="F84" s="103"/>
      <c r="G84" s="105">
        <v>63</v>
      </c>
      <c r="H84" s="106" t="s">
        <v>221</v>
      </c>
      <c r="I84" s="107" t="s">
        <v>432</v>
      </c>
      <c r="J84" s="399"/>
      <c r="K84" s="399"/>
      <c r="L84" s="399"/>
      <c r="M84" s="112">
        <v>1</v>
      </c>
      <c r="N84" s="104" t="s">
        <v>88</v>
      </c>
      <c r="O84" s="104"/>
      <c r="P84" s="104" t="s">
        <v>225</v>
      </c>
      <c r="Q84" s="111" t="s">
        <v>240</v>
      </c>
      <c r="R84" s="109" t="s">
        <v>241</v>
      </c>
      <c r="S84" s="111"/>
      <c r="T84" s="110">
        <v>1</v>
      </c>
      <c r="U84" s="399"/>
      <c r="V84" s="402"/>
      <c r="W84" s="402"/>
      <c r="X84" s="401"/>
      <c r="Y84" s="285">
        <v>44286</v>
      </c>
      <c r="Z84" s="412"/>
      <c r="AA84" s="2"/>
      <c r="AB84" s="56" t="str">
        <f t="shared" si="57"/>
        <v/>
      </c>
      <c r="AC84" s="57" t="str">
        <f t="shared" si="62"/>
        <v/>
      </c>
      <c r="AD84" s="58" t="str">
        <f t="shared" si="63"/>
        <v/>
      </c>
      <c r="AE84" s="282" t="s">
        <v>418</v>
      </c>
      <c r="AF84" s="55" t="s">
        <v>231</v>
      </c>
      <c r="AG84" s="1" t="str">
        <f t="shared" si="58"/>
        <v>PENDIENTE</v>
      </c>
      <c r="AH84" s="200" t="s">
        <v>177</v>
      </c>
      <c r="AI84" s="200"/>
      <c r="AJ84" s="200"/>
      <c r="AK84" s="193" t="s">
        <v>232</v>
      </c>
      <c r="AL84" s="188" t="s">
        <v>232</v>
      </c>
      <c r="AM84" s="173" t="s">
        <v>232</v>
      </c>
      <c r="AN84" s="200" t="s">
        <v>418</v>
      </c>
      <c r="AO84" s="200" t="s">
        <v>233</v>
      </c>
      <c r="AP84" s="1" t="str">
        <f t="shared" si="64"/>
        <v>PENDIENTE</v>
      </c>
      <c r="AQ84" s="189">
        <v>44469</v>
      </c>
      <c r="AR84" s="353"/>
      <c r="AS84" s="200"/>
      <c r="AT84" s="200"/>
      <c r="AU84" s="200"/>
      <c r="AV84" s="200"/>
      <c r="AW84" s="353" t="s">
        <v>396</v>
      </c>
      <c r="AX84" s="200" t="s">
        <v>231</v>
      </c>
      <c r="AY84" s="200" t="s">
        <v>233</v>
      </c>
      <c r="AZ84" s="189"/>
      <c r="BA84" s="175"/>
      <c r="BB84" s="200"/>
      <c r="BC84" s="193" t="str">
        <f t="shared" si="65"/>
        <v/>
      </c>
      <c r="BD84" s="194" t="str">
        <f t="shared" si="66"/>
        <v/>
      </c>
      <c r="BE84" s="173" t="str">
        <f t="shared" si="67"/>
        <v/>
      </c>
      <c r="BF84" s="175"/>
      <c r="BG84" s="1" t="str">
        <f t="shared" si="68"/>
        <v>PENDIENTE</v>
      </c>
      <c r="BH84" s="2"/>
      <c r="BI84" s="2" t="str">
        <f t="shared" si="69"/>
        <v>ABIERTO</v>
      </c>
      <c r="BJ84" s="2" t="str">
        <f t="shared" si="70"/>
        <v>ABIERTO</v>
      </c>
    </row>
    <row r="85" spans="1:62" ht="35.1" customHeight="1">
      <c r="A85" s="103"/>
      <c r="B85" s="103"/>
      <c r="C85" s="104" t="s">
        <v>81</v>
      </c>
      <c r="D85" s="103"/>
      <c r="E85" s="398"/>
      <c r="F85" s="103"/>
      <c r="G85" s="105">
        <v>64</v>
      </c>
      <c r="H85" s="106" t="s">
        <v>221</v>
      </c>
      <c r="I85" s="107" t="s">
        <v>433</v>
      </c>
      <c r="J85" s="399"/>
      <c r="K85" s="399"/>
      <c r="L85" s="399"/>
      <c r="M85" s="112">
        <v>1</v>
      </c>
      <c r="N85" s="104" t="s">
        <v>88</v>
      </c>
      <c r="O85" s="104"/>
      <c r="P85" s="104" t="s">
        <v>225</v>
      </c>
      <c r="Q85" s="111" t="s">
        <v>240</v>
      </c>
      <c r="R85" s="109" t="s">
        <v>241</v>
      </c>
      <c r="S85" s="111"/>
      <c r="T85" s="110">
        <v>1</v>
      </c>
      <c r="U85" s="399"/>
      <c r="V85" s="402"/>
      <c r="W85" s="402"/>
      <c r="X85" s="401"/>
      <c r="Y85" s="285">
        <v>44286</v>
      </c>
      <c r="Z85" s="412"/>
      <c r="AA85" s="2"/>
      <c r="AB85" s="56" t="str">
        <f t="shared" si="57"/>
        <v/>
      </c>
      <c r="AC85" s="57" t="str">
        <f t="shared" si="62"/>
        <v/>
      </c>
      <c r="AD85" s="58" t="str">
        <f t="shared" si="63"/>
        <v/>
      </c>
      <c r="AE85" s="282" t="s">
        <v>418</v>
      </c>
      <c r="AF85" s="55" t="s">
        <v>231</v>
      </c>
      <c r="AG85" s="1" t="str">
        <f t="shared" si="58"/>
        <v>PENDIENTE</v>
      </c>
      <c r="AH85" s="200" t="s">
        <v>177</v>
      </c>
      <c r="AI85" s="200"/>
      <c r="AJ85" s="200"/>
      <c r="AK85" s="193" t="s">
        <v>232</v>
      </c>
      <c r="AL85" s="188" t="s">
        <v>232</v>
      </c>
      <c r="AM85" s="173" t="s">
        <v>232</v>
      </c>
      <c r="AN85" s="200" t="s">
        <v>418</v>
      </c>
      <c r="AO85" s="200" t="s">
        <v>233</v>
      </c>
      <c r="AP85" s="1" t="str">
        <f t="shared" si="64"/>
        <v>PENDIENTE</v>
      </c>
      <c r="AQ85" s="189">
        <v>44469</v>
      </c>
      <c r="AR85" s="353"/>
      <c r="AS85" s="200"/>
      <c r="AT85" s="200"/>
      <c r="AU85" s="200"/>
      <c r="AV85" s="200"/>
      <c r="AW85" s="353" t="s">
        <v>396</v>
      </c>
      <c r="AX85" s="200" t="s">
        <v>231</v>
      </c>
      <c r="AY85" s="200" t="s">
        <v>233</v>
      </c>
      <c r="AZ85" s="189"/>
      <c r="BA85" s="175"/>
      <c r="BB85" s="200"/>
      <c r="BC85" s="193" t="str">
        <f t="shared" si="65"/>
        <v/>
      </c>
      <c r="BD85" s="194" t="str">
        <f t="shared" si="66"/>
        <v/>
      </c>
      <c r="BE85" s="173" t="str">
        <f t="shared" si="67"/>
        <v/>
      </c>
      <c r="BF85" s="175"/>
      <c r="BG85" s="1" t="str">
        <f t="shared" si="68"/>
        <v>PENDIENTE</v>
      </c>
      <c r="BH85" s="2"/>
      <c r="BI85" s="2" t="str">
        <f t="shared" si="69"/>
        <v>ABIERTO</v>
      </c>
      <c r="BJ85" s="2" t="str">
        <f t="shared" si="70"/>
        <v>ABIERTO</v>
      </c>
    </row>
    <row r="86" spans="1:62" ht="35.1" customHeight="1">
      <c r="A86" s="103"/>
      <c r="B86" s="103"/>
      <c r="C86" s="104" t="s">
        <v>81</v>
      </c>
      <c r="D86" s="103"/>
      <c r="E86" s="398"/>
      <c r="F86" s="103"/>
      <c r="G86" s="105">
        <v>65</v>
      </c>
      <c r="H86" s="106" t="s">
        <v>221</v>
      </c>
      <c r="I86" s="107" t="s">
        <v>434</v>
      </c>
      <c r="J86" s="399" t="s">
        <v>435</v>
      </c>
      <c r="K86" s="399" t="s">
        <v>436</v>
      </c>
      <c r="L86" s="399" t="s">
        <v>437</v>
      </c>
      <c r="M86" s="399">
        <v>1</v>
      </c>
      <c r="N86" s="104" t="s">
        <v>273</v>
      </c>
      <c r="O86" s="104"/>
      <c r="P86" s="104" t="s">
        <v>225</v>
      </c>
      <c r="Q86" s="111" t="s">
        <v>240</v>
      </c>
      <c r="R86" s="109" t="s">
        <v>241</v>
      </c>
      <c r="S86" s="111"/>
      <c r="T86" s="110">
        <v>1</v>
      </c>
      <c r="U86" s="399" t="s">
        <v>438</v>
      </c>
      <c r="V86" s="402">
        <v>43887</v>
      </c>
      <c r="W86" s="402">
        <v>44196</v>
      </c>
      <c r="X86" s="401">
        <v>44227</v>
      </c>
      <c r="Y86" s="285">
        <v>44286</v>
      </c>
      <c r="Z86" s="412" t="s">
        <v>439</v>
      </c>
      <c r="AA86" s="2"/>
      <c r="AB86" s="56" t="str">
        <f t="shared" si="57"/>
        <v/>
      </c>
      <c r="AC86" s="57" t="str">
        <f t="shared" si="62"/>
        <v/>
      </c>
      <c r="AD86" s="58" t="str">
        <f t="shared" si="63"/>
        <v/>
      </c>
      <c r="AE86" s="282" t="s">
        <v>440</v>
      </c>
      <c r="AF86" s="55" t="s">
        <v>231</v>
      </c>
      <c r="AG86" s="1" t="str">
        <f t="shared" si="58"/>
        <v>PENDIENTE</v>
      </c>
      <c r="AH86" s="200" t="s">
        <v>177</v>
      </c>
      <c r="AI86" s="200"/>
      <c r="AJ86" s="200"/>
      <c r="AK86" s="193" t="s">
        <v>232</v>
      </c>
      <c r="AL86" s="188" t="s">
        <v>232</v>
      </c>
      <c r="AM86" s="173" t="s">
        <v>232</v>
      </c>
      <c r="AN86" s="200" t="s">
        <v>440</v>
      </c>
      <c r="AO86" s="200" t="s">
        <v>233</v>
      </c>
      <c r="AP86" s="1" t="str">
        <f t="shared" si="64"/>
        <v>PENDIENTE</v>
      </c>
      <c r="AQ86" s="189">
        <v>44469</v>
      </c>
      <c r="AR86" s="353"/>
      <c r="AS86" s="200"/>
      <c r="AT86" s="200"/>
      <c r="AU86" s="200"/>
      <c r="AV86" s="200"/>
      <c r="AW86" s="353" t="s">
        <v>396</v>
      </c>
      <c r="AX86" s="200" t="s">
        <v>231</v>
      </c>
      <c r="AY86" s="200" t="s">
        <v>233</v>
      </c>
      <c r="AZ86" s="189"/>
      <c r="BA86" s="175"/>
      <c r="BB86" s="200"/>
      <c r="BC86" s="193" t="str">
        <f t="shared" si="65"/>
        <v/>
      </c>
      <c r="BD86" s="194" t="str">
        <f t="shared" si="66"/>
        <v/>
      </c>
      <c r="BE86" s="173" t="str">
        <f t="shared" si="67"/>
        <v/>
      </c>
      <c r="BF86" s="175"/>
      <c r="BG86" s="1" t="str">
        <f t="shared" si="68"/>
        <v>PENDIENTE</v>
      </c>
      <c r="BH86" s="2"/>
      <c r="BI86" s="2" t="str">
        <f t="shared" si="69"/>
        <v>ABIERTO</v>
      </c>
      <c r="BJ86" s="2" t="str">
        <f t="shared" si="70"/>
        <v>ABIERTO</v>
      </c>
    </row>
    <row r="87" spans="1:62" ht="35.1" customHeight="1">
      <c r="A87" s="103"/>
      <c r="B87" s="103"/>
      <c r="C87" s="104" t="s">
        <v>81</v>
      </c>
      <c r="D87" s="103"/>
      <c r="E87" s="398"/>
      <c r="F87" s="103"/>
      <c r="G87" s="105">
        <v>66</v>
      </c>
      <c r="H87" s="106" t="s">
        <v>221</v>
      </c>
      <c r="I87" s="107" t="s">
        <v>441</v>
      </c>
      <c r="J87" s="399"/>
      <c r="K87" s="399" t="s">
        <v>436</v>
      </c>
      <c r="L87" s="399" t="s">
        <v>437</v>
      </c>
      <c r="M87" s="399">
        <v>1</v>
      </c>
      <c r="N87" s="104" t="s">
        <v>88</v>
      </c>
      <c r="O87" s="104"/>
      <c r="P87" s="104" t="s">
        <v>225</v>
      </c>
      <c r="Q87" s="111" t="s">
        <v>240</v>
      </c>
      <c r="R87" s="109" t="s">
        <v>241</v>
      </c>
      <c r="S87" s="111"/>
      <c r="T87" s="110">
        <v>1</v>
      </c>
      <c r="U87" s="399" t="s">
        <v>442</v>
      </c>
      <c r="V87" s="402">
        <v>43887</v>
      </c>
      <c r="W87" s="402">
        <v>44196</v>
      </c>
      <c r="X87" s="401">
        <v>44196</v>
      </c>
      <c r="Y87" s="285">
        <v>44286</v>
      </c>
      <c r="Z87" s="412"/>
      <c r="AA87" s="2"/>
      <c r="AB87" s="56" t="str">
        <f t="shared" ref="AB87:AB99" si="71">(IF(AA87="","",IF(OR($M87=0,$M87="",$Y87=""),"",AA87/$M87)))</f>
        <v/>
      </c>
      <c r="AC87" s="57" t="str">
        <f t="shared" si="62"/>
        <v/>
      </c>
      <c r="AD87" s="58" t="str">
        <f t="shared" si="63"/>
        <v/>
      </c>
      <c r="AE87" s="282" t="s">
        <v>440</v>
      </c>
      <c r="AF87" s="55" t="s">
        <v>231</v>
      </c>
      <c r="AG87" s="1" t="str">
        <f t="shared" ref="AG87:AG99" si="72">IF(AC87=100%,IF(AC87&gt;25%,"CUMPLIDA","PENDIENTE"),IF(AC87&lt;25%,"INCUMPLIDA","PENDIENTE"))</f>
        <v>PENDIENTE</v>
      </c>
      <c r="AH87" s="200" t="s">
        <v>177</v>
      </c>
      <c r="AI87" s="200"/>
      <c r="AJ87" s="200"/>
      <c r="AK87" s="193" t="s">
        <v>232</v>
      </c>
      <c r="AL87" s="188" t="s">
        <v>232</v>
      </c>
      <c r="AM87" s="173" t="s">
        <v>232</v>
      </c>
      <c r="AN87" s="200" t="s">
        <v>440</v>
      </c>
      <c r="AO87" s="200" t="s">
        <v>233</v>
      </c>
      <c r="AP87" s="1" t="str">
        <f t="shared" si="64"/>
        <v>PENDIENTE</v>
      </c>
      <c r="AQ87" s="189">
        <v>44469</v>
      </c>
      <c r="AR87" s="353"/>
      <c r="AS87" s="200"/>
      <c r="AT87" s="200"/>
      <c r="AU87" s="200"/>
      <c r="AV87" s="200"/>
      <c r="AW87" s="353" t="s">
        <v>396</v>
      </c>
      <c r="AX87" s="200" t="s">
        <v>231</v>
      </c>
      <c r="AY87" s="200" t="s">
        <v>233</v>
      </c>
      <c r="AZ87" s="189"/>
      <c r="BA87" s="175"/>
      <c r="BB87" s="200"/>
      <c r="BC87" s="193" t="str">
        <f t="shared" si="65"/>
        <v/>
      </c>
      <c r="BD87" s="194" t="str">
        <f t="shared" si="66"/>
        <v/>
      </c>
      <c r="BE87" s="173" t="str">
        <f t="shared" si="67"/>
        <v/>
      </c>
      <c r="BF87" s="175"/>
      <c r="BG87" s="1" t="str">
        <f t="shared" si="68"/>
        <v>PENDIENTE</v>
      </c>
      <c r="BH87" s="2"/>
      <c r="BI87" s="2" t="str">
        <f t="shared" si="69"/>
        <v>ABIERTO</v>
      </c>
      <c r="BJ87" s="2" t="str">
        <f t="shared" si="70"/>
        <v>ABIERTO</v>
      </c>
    </row>
    <row r="88" spans="1:62" ht="35.1" customHeight="1">
      <c r="A88" s="103"/>
      <c r="B88" s="103"/>
      <c r="C88" s="104" t="s">
        <v>81</v>
      </c>
      <c r="D88" s="103"/>
      <c r="E88" s="398"/>
      <c r="F88" s="103"/>
      <c r="G88" s="105">
        <v>67</v>
      </c>
      <c r="H88" s="106" t="s">
        <v>221</v>
      </c>
      <c r="I88" s="107" t="s">
        <v>443</v>
      </c>
      <c r="J88" s="399"/>
      <c r="K88" s="399" t="s">
        <v>436</v>
      </c>
      <c r="L88" s="399" t="s">
        <v>437</v>
      </c>
      <c r="M88" s="399">
        <v>1</v>
      </c>
      <c r="N88" s="104" t="s">
        <v>88</v>
      </c>
      <c r="O88" s="104"/>
      <c r="P88" s="104" t="s">
        <v>225</v>
      </c>
      <c r="Q88" s="111" t="s">
        <v>240</v>
      </c>
      <c r="R88" s="109" t="s">
        <v>241</v>
      </c>
      <c r="S88" s="111"/>
      <c r="T88" s="110">
        <v>1</v>
      </c>
      <c r="U88" s="399" t="s">
        <v>442</v>
      </c>
      <c r="V88" s="402">
        <v>43887</v>
      </c>
      <c r="W88" s="402">
        <v>44196</v>
      </c>
      <c r="X88" s="401">
        <v>44196</v>
      </c>
      <c r="Y88" s="285">
        <v>44286</v>
      </c>
      <c r="Z88" s="412"/>
      <c r="AA88" s="2"/>
      <c r="AB88" s="56" t="str">
        <f t="shared" si="71"/>
        <v/>
      </c>
      <c r="AC88" s="57" t="str">
        <f t="shared" ref="AC88:AC99" si="73">(IF(OR($T88="",AB88=""),"",IF(OR($T88=0,AB88=0),0,IF((AB88*100%)/$T88&gt;100%,100%,(AB88*100%)/$T88))))</f>
        <v/>
      </c>
      <c r="AD88" s="58" t="str">
        <f t="shared" ref="AD88:AD99" si="74">IF(AA88="","",IF(AC88&lt;100%, IF(AC88&lt;25%, "ALERTA","EN TERMINO"), IF(AC88=100%, "OK", "EN TERMINO")))</f>
        <v/>
      </c>
      <c r="AE88" s="282" t="s">
        <v>440</v>
      </c>
      <c r="AF88" s="55" t="s">
        <v>231</v>
      </c>
      <c r="AG88" s="1" t="str">
        <f t="shared" si="72"/>
        <v>PENDIENTE</v>
      </c>
      <c r="AH88" s="200" t="s">
        <v>177</v>
      </c>
      <c r="AI88" s="200"/>
      <c r="AJ88" s="200"/>
      <c r="AK88" s="193" t="s">
        <v>232</v>
      </c>
      <c r="AL88" s="188" t="s">
        <v>232</v>
      </c>
      <c r="AM88" s="173" t="s">
        <v>232</v>
      </c>
      <c r="AN88" s="200" t="s">
        <v>440</v>
      </c>
      <c r="AO88" s="200" t="s">
        <v>233</v>
      </c>
      <c r="AP88" s="1" t="str">
        <f t="shared" si="64"/>
        <v>PENDIENTE</v>
      </c>
      <c r="AQ88" s="189">
        <v>44469</v>
      </c>
      <c r="AR88" s="353"/>
      <c r="AS88" s="200"/>
      <c r="AT88" s="200"/>
      <c r="AU88" s="200"/>
      <c r="AV88" s="200"/>
      <c r="AW88" s="353" t="s">
        <v>396</v>
      </c>
      <c r="AX88" s="200" t="s">
        <v>231</v>
      </c>
      <c r="AY88" s="200" t="s">
        <v>233</v>
      </c>
      <c r="AZ88" s="189"/>
      <c r="BA88" s="175"/>
      <c r="BB88" s="200"/>
      <c r="BC88" s="193" t="str">
        <f t="shared" si="65"/>
        <v/>
      </c>
      <c r="BD88" s="194" t="str">
        <f t="shared" si="66"/>
        <v/>
      </c>
      <c r="BE88" s="173" t="str">
        <f t="shared" si="67"/>
        <v/>
      </c>
      <c r="BF88" s="175"/>
      <c r="BG88" s="1" t="str">
        <f t="shared" si="68"/>
        <v>PENDIENTE</v>
      </c>
      <c r="BH88" s="2"/>
      <c r="BI88" s="2" t="str">
        <f t="shared" si="69"/>
        <v>ABIERTO</v>
      </c>
      <c r="BJ88" s="2" t="str">
        <f t="shared" si="70"/>
        <v>ABIERTO</v>
      </c>
    </row>
    <row r="89" spans="1:62" ht="35.1" customHeight="1">
      <c r="A89" s="103"/>
      <c r="B89" s="103"/>
      <c r="C89" s="104" t="s">
        <v>81</v>
      </c>
      <c r="D89" s="103"/>
      <c r="E89" s="398"/>
      <c r="F89" s="103"/>
      <c r="G89" s="105">
        <v>68</v>
      </c>
      <c r="H89" s="106" t="s">
        <v>221</v>
      </c>
      <c r="I89" s="107" t="s">
        <v>444</v>
      </c>
      <c r="J89" s="399" t="s">
        <v>445</v>
      </c>
      <c r="K89" s="399" t="s">
        <v>446</v>
      </c>
      <c r="L89" s="399" t="s">
        <v>238</v>
      </c>
      <c r="M89" s="399">
        <v>1</v>
      </c>
      <c r="N89" s="104" t="s">
        <v>273</v>
      </c>
      <c r="O89" s="104"/>
      <c r="P89" s="104" t="s">
        <v>225</v>
      </c>
      <c r="Q89" s="111" t="s">
        <v>240</v>
      </c>
      <c r="R89" s="109" t="s">
        <v>241</v>
      </c>
      <c r="S89" s="111"/>
      <c r="T89" s="110">
        <v>1</v>
      </c>
      <c r="U89" s="399" t="s">
        <v>447</v>
      </c>
      <c r="V89" s="402">
        <v>43887</v>
      </c>
      <c r="W89" s="402">
        <v>44196</v>
      </c>
      <c r="X89" s="401">
        <v>44227</v>
      </c>
      <c r="Y89" s="285">
        <v>44286</v>
      </c>
      <c r="Z89" s="412" t="s">
        <v>448</v>
      </c>
      <c r="AA89" s="2">
        <v>1</v>
      </c>
      <c r="AB89" s="56">
        <f t="shared" si="71"/>
        <v>1</v>
      </c>
      <c r="AC89" s="57">
        <f t="shared" si="73"/>
        <v>1</v>
      </c>
      <c r="AD89" s="58" t="str">
        <f t="shared" si="74"/>
        <v>OK</v>
      </c>
      <c r="AE89" s="283" t="s">
        <v>449</v>
      </c>
      <c r="AF89" s="55" t="s">
        <v>231</v>
      </c>
      <c r="AG89" s="1" t="str">
        <f t="shared" si="72"/>
        <v>CUMPLIDA</v>
      </c>
      <c r="AH89" s="200" t="s">
        <v>177</v>
      </c>
      <c r="AI89" s="200"/>
      <c r="AJ89" s="200">
        <v>1</v>
      </c>
      <c r="AK89" s="193">
        <v>1</v>
      </c>
      <c r="AL89" s="188">
        <v>1</v>
      </c>
      <c r="AM89" s="173" t="s">
        <v>259</v>
      </c>
      <c r="AN89" s="200" t="s">
        <v>449</v>
      </c>
      <c r="AO89" s="200" t="s">
        <v>260</v>
      </c>
      <c r="AP89" s="1" t="str">
        <f t="shared" si="64"/>
        <v>CUMPLIDA</v>
      </c>
      <c r="AQ89" s="189">
        <v>44469</v>
      </c>
      <c r="AR89" s="353"/>
      <c r="AS89" s="200"/>
      <c r="AT89" s="200"/>
      <c r="AU89" s="200"/>
      <c r="AV89" s="200"/>
      <c r="AW89" s="353" t="s">
        <v>396</v>
      </c>
      <c r="AX89" s="200" t="s">
        <v>231</v>
      </c>
      <c r="AY89" s="200" t="s">
        <v>233</v>
      </c>
      <c r="AZ89" s="189"/>
      <c r="BA89" s="175"/>
      <c r="BB89" s="200"/>
      <c r="BC89" s="193" t="str">
        <f t="shared" si="65"/>
        <v/>
      </c>
      <c r="BD89" s="194" t="str">
        <f t="shared" si="66"/>
        <v/>
      </c>
      <c r="BE89" s="173" t="str">
        <f t="shared" si="67"/>
        <v/>
      </c>
      <c r="BF89" s="175"/>
      <c r="BG89" s="1" t="str">
        <f t="shared" si="68"/>
        <v>PENDIENTE</v>
      </c>
      <c r="BH89" s="2"/>
      <c r="BI89" s="2" t="str">
        <f t="shared" si="69"/>
        <v>CERRADO</v>
      </c>
      <c r="BJ89" s="2" t="str">
        <f t="shared" si="70"/>
        <v>CERRADO</v>
      </c>
    </row>
    <row r="90" spans="1:62" ht="35.1" customHeight="1">
      <c r="A90" s="103"/>
      <c r="B90" s="103"/>
      <c r="C90" s="104" t="s">
        <v>81</v>
      </c>
      <c r="D90" s="103"/>
      <c r="E90" s="398"/>
      <c r="F90" s="103"/>
      <c r="G90" s="105">
        <v>69</v>
      </c>
      <c r="H90" s="106" t="s">
        <v>221</v>
      </c>
      <c r="I90" s="107" t="s">
        <v>450</v>
      </c>
      <c r="J90" s="399"/>
      <c r="K90" s="399"/>
      <c r="L90" s="399" t="s">
        <v>238</v>
      </c>
      <c r="M90" s="399">
        <v>1</v>
      </c>
      <c r="N90" s="104" t="s">
        <v>88</v>
      </c>
      <c r="O90" s="104"/>
      <c r="P90" s="104" t="s">
        <v>225</v>
      </c>
      <c r="Q90" s="111" t="s">
        <v>240</v>
      </c>
      <c r="R90" s="109" t="s">
        <v>241</v>
      </c>
      <c r="S90" s="111"/>
      <c r="T90" s="110">
        <v>1</v>
      </c>
      <c r="U90" s="399" t="s">
        <v>319</v>
      </c>
      <c r="V90" s="402">
        <v>43983</v>
      </c>
      <c r="W90" s="402">
        <v>44196</v>
      </c>
      <c r="X90" s="401">
        <v>44196</v>
      </c>
      <c r="Y90" s="285">
        <v>44286</v>
      </c>
      <c r="Z90" s="412"/>
      <c r="AA90" s="2">
        <v>1</v>
      </c>
      <c r="AB90" s="56">
        <f t="shared" si="71"/>
        <v>1</v>
      </c>
      <c r="AC90" s="57">
        <f t="shared" si="73"/>
        <v>1</v>
      </c>
      <c r="AD90" s="58" t="str">
        <f t="shared" si="74"/>
        <v>OK</v>
      </c>
      <c r="AE90" s="283" t="s">
        <v>449</v>
      </c>
      <c r="AF90" s="55" t="s">
        <v>231</v>
      </c>
      <c r="AG90" s="1" t="str">
        <f t="shared" si="72"/>
        <v>CUMPLIDA</v>
      </c>
      <c r="AH90" s="200" t="s">
        <v>177</v>
      </c>
      <c r="AI90" s="200"/>
      <c r="AJ90" s="200">
        <v>1</v>
      </c>
      <c r="AK90" s="193">
        <v>1</v>
      </c>
      <c r="AL90" s="188">
        <v>1</v>
      </c>
      <c r="AM90" s="173" t="s">
        <v>259</v>
      </c>
      <c r="AN90" s="200" t="s">
        <v>449</v>
      </c>
      <c r="AO90" s="200" t="s">
        <v>260</v>
      </c>
      <c r="AP90" s="1" t="str">
        <f t="shared" si="64"/>
        <v>CUMPLIDA</v>
      </c>
      <c r="AQ90" s="189">
        <v>44469</v>
      </c>
      <c r="AR90" s="353"/>
      <c r="AS90" s="200"/>
      <c r="AT90" s="200"/>
      <c r="AU90" s="200"/>
      <c r="AV90" s="200"/>
      <c r="AW90" s="353" t="s">
        <v>396</v>
      </c>
      <c r="AX90" s="200" t="s">
        <v>231</v>
      </c>
      <c r="AY90" s="200" t="s">
        <v>233</v>
      </c>
      <c r="AZ90" s="189"/>
      <c r="BA90" s="175"/>
      <c r="BB90" s="200"/>
      <c r="BC90" s="193" t="str">
        <f t="shared" si="65"/>
        <v/>
      </c>
      <c r="BD90" s="194" t="str">
        <f t="shared" si="66"/>
        <v/>
      </c>
      <c r="BE90" s="173" t="str">
        <f t="shared" si="67"/>
        <v/>
      </c>
      <c r="BF90" s="175"/>
      <c r="BG90" s="1" t="str">
        <f t="shared" si="68"/>
        <v>PENDIENTE</v>
      </c>
      <c r="BH90" s="2"/>
      <c r="BI90" s="2" t="str">
        <f t="shared" si="69"/>
        <v>CERRADO</v>
      </c>
      <c r="BJ90" s="2" t="str">
        <f t="shared" si="70"/>
        <v>CERRADO</v>
      </c>
    </row>
    <row r="91" spans="1:62" ht="35.1" customHeight="1">
      <c r="A91" s="103"/>
      <c r="B91" s="103"/>
      <c r="C91" s="104" t="s">
        <v>81</v>
      </c>
      <c r="D91" s="103"/>
      <c r="E91" s="398"/>
      <c r="F91" s="103"/>
      <c r="G91" s="105">
        <v>70</v>
      </c>
      <c r="H91" s="106" t="s">
        <v>221</v>
      </c>
      <c r="I91" s="107" t="s">
        <v>451</v>
      </c>
      <c r="J91" s="399" t="s">
        <v>452</v>
      </c>
      <c r="K91" s="399" t="s">
        <v>453</v>
      </c>
      <c r="L91" s="399" t="s">
        <v>238</v>
      </c>
      <c r="M91" s="107">
        <v>1</v>
      </c>
      <c r="N91" s="104" t="s">
        <v>273</v>
      </c>
      <c r="O91" s="104"/>
      <c r="P91" s="104" t="s">
        <v>225</v>
      </c>
      <c r="Q91" s="111" t="s">
        <v>240</v>
      </c>
      <c r="R91" s="109" t="s">
        <v>241</v>
      </c>
      <c r="S91" s="111"/>
      <c r="T91" s="110">
        <v>1</v>
      </c>
      <c r="U91" s="399" t="s">
        <v>454</v>
      </c>
      <c r="V91" s="402">
        <v>43887</v>
      </c>
      <c r="W91" s="402">
        <v>44196</v>
      </c>
      <c r="X91" s="401">
        <v>44227</v>
      </c>
      <c r="Y91" s="285">
        <v>44286</v>
      </c>
      <c r="Z91" s="412" t="s">
        <v>455</v>
      </c>
      <c r="AA91" s="2"/>
      <c r="AB91" s="56" t="str">
        <f t="shared" si="71"/>
        <v/>
      </c>
      <c r="AC91" s="57" t="str">
        <f t="shared" si="73"/>
        <v/>
      </c>
      <c r="AD91" s="58" t="str">
        <f t="shared" si="74"/>
        <v/>
      </c>
      <c r="AE91" s="282" t="s">
        <v>456</v>
      </c>
      <c r="AF91" s="55" t="s">
        <v>231</v>
      </c>
      <c r="AG91" s="1" t="str">
        <f t="shared" si="72"/>
        <v>PENDIENTE</v>
      </c>
      <c r="AH91" s="200" t="s">
        <v>177</v>
      </c>
      <c r="AI91" s="200"/>
      <c r="AJ91" s="200"/>
      <c r="AK91" s="193" t="s">
        <v>232</v>
      </c>
      <c r="AL91" s="188" t="s">
        <v>232</v>
      </c>
      <c r="AM91" s="173" t="s">
        <v>232</v>
      </c>
      <c r="AN91" s="200" t="s">
        <v>456</v>
      </c>
      <c r="AO91" s="200" t="s">
        <v>233</v>
      </c>
      <c r="AP91" s="1" t="str">
        <f t="shared" si="64"/>
        <v>PENDIENTE</v>
      </c>
      <c r="AQ91" s="189">
        <v>44469</v>
      </c>
      <c r="AR91" s="353"/>
      <c r="AS91" s="200"/>
      <c r="AT91" s="200"/>
      <c r="AU91" s="200"/>
      <c r="AV91" s="200"/>
      <c r="AW91" s="353" t="s">
        <v>396</v>
      </c>
      <c r="AX91" s="200" t="s">
        <v>231</v>
      </c>
      <c r="AY91" s="200" t="s">
        <v>233</v>
      </c>
      <c r="AZ91" s="189"/>
      <c r="BA91" s="175"/>
      <c r="BB91" s="200"/>
      <c r="BC91" s="193" t="str">
        <f t="shared" si="65"/>
        <v/>
      </c>
      <c r="BD91" s="194" t="str">
        <f t="shared" si="66"/>
        <v/>
      </c>
      <c r="BE91" s="173" t="str">
        <f t="shared" si="67"/>
        <v/>
      </c>
      <c r="BF91" s="175"/>
      <c r="BG91" s="1" t="str">
        <f t="shared" si="68"/>
        <v>PENDIENTE</v>
      </c>
      <c r="BH91" s="2"/>
      <c r="BI91" s="2" t="str">
        <f t="shared" si="69"/>
        <v>ABIERTO</v>
      </c>
      <c r="BJ91" s="2" t="str">
        <f t="shared" si="70"/>
        <v>ABIERTO</v>
      </c>
    </row>
    <row r="92" spans="1:62" ht="35.1" customHeight="1">
      <c r="A92" s="103"/>
      <c r="B92" s="103"/>
      <c r="C92" s="104" t="s">
        <v>81</v>
      </c>
      <c r="D92" s="103"/>
      <c r="E92" s="398"/>
      <c r="F92" s="103"/>
      <c r="G92" s="105">
        <v>71</v>
      </c>
      <c r="H92" s="106" t="s">
        <v>221</v>
      </c>
      <c r="I92" s="107" t="s">
        <v>457</v>
      </c>
      <c r="J92" s="399"/>
      <c r="K92" s="399"/>
      <c r="L92" s="399" t="s">
        <v>238</v>
      </c>
      <c r="M92" s="107">
        <v>1</v>
      </c>
      <c r="N92" s="104" t="s">
        <v>88</v>
      </c>
      <c r="O92" s="104"/>
      <c r="P92" s="104" t="s">
        <v>225</v>
      </c>
      <c r="Q92" s="111" t="s">
        <v>240</v>
      </c>
      <c r="R92" s="109" t="s">
        <v>241</v>
      </c>
      <c r="S92" s="111"/>
      <c r="T92" s="110">
        <v>1</v>
      </c>
      <c r="U92" s="399" t="s">
        <v>458</v>
      </c>
      <c r="V92" s="402">
        <v>43887</v>
      </c>
      <c r="W92" s="402">
        <v>44196</v>
      </c>
      <c r="X92" s="401">
        <v>44196</v>
      </c>
      <c r="Y92" s="285">
        <v>44286</v>
      </c>
      <c r="Z92" s="412"/>
      <c r="AA92" s="2"/>
      <c r="AB92" s="56" t="str">
        <f t="shared" si="71"/>
        <v/>
      </c>
      <c r="AC92" s="57" t="str">
        <f t="shared" si="73"/>
        <v/>
      </c>
      <c r="AD92" s="58" t="str">
        <f t="shared" si="74"/>
        <v/>
      </c>
      <c r="AE92" s="282" t="s">
        <v>456</v>
      </c>
      <c r="AF92" s="55" t="s">
        <v>231</v>
      </c>
      <c r="AG92" s="1" t="str">
        <f t="shared" si="72"/>
        <v>PENDIENTE</v>
      </c>
      <c r="AH92" s="200" t="s">
        <v>177</v>
      </c>
      <c r="AI92" s="200"/>
      <c r="AJ92" s="200"/>
      <c r="AK92" s="193" t="s">
        <v>232</v>
      </c>
      <c r="AL92" s="188" t="s">
        <v>232</v>
      </c>
      <c r="AM92" s="173" t="s">
        <v>232</v>
      </c>
      <c r="AN92" s="200" t="s">
        <v>456</v>
      </c>
      <c r="AO92" s="200" t="s">
        <v>233</v>
      </c>
      <c r="AP92" s="1" t="str">
        <f t="shared" si="64"/>
        <v>PENDIENTE</v>
      </c>
      <c r="AQ92" s="189">
        <v>44469</v>
      </c>
      <c r="AR92" s="353"/>
      <c r="AS92" s="200"/>
      <c r="AT92" s="200"/>
      <c r="AU92" s="200"/>
      <c r="AV92" s="200"/>
      <c r="AW92" s="353" t="s">
        <v>396</v>
      </c>
      <c r="AX92" s="200" t="s">
        <v>231</v>
      </c>
      <c r="AY92" s="200" t="s">
        <v>233</v>
      </c>
      <c r="AZ92" s="189"/>
      <c r="BA92" s="175"/>
      <c r="BB92" s="200"/>
      <c r="BC92" s="193" t="str">
        <f t="shared" si="65"/>
        <v/>
      </c>
      <c r="BD92" s="194" t="str">
        <f t="shared" si="66"/>
        <v/>
      </c>
      <c r="BE92" s="173" t="str">
        <f t="shared" si="67"/>
        <v/>
      </c>
      <c r="BF92" s="175"/>
      <c r="BG92" s="1" t="str">
        <f t="shared" si="68"/>
        <v>PENDIENTE</v>
      </c>
      <c r="BH92" s="2"/>
      <c r="BI92" s="2" t="str">
        <f t="shared" si="69"/>
        <v>ABIERTO</v>
      </c>
      <c r="BJ92" s="2" t="str">
        <f t="shared" si="70"/>
        <v>ABIERTO</v>
      </c>
    </row>
    <row r="93" spans="1:62" ht="35.1" customHeight="1">
      <c r="A93" s="103"/>
      <c r="B93" s="103"/>
      <c r="C93" s="104" t="s">
        <v>81</v>
      </c>
      <c r="D93" s="103"/>
      <c r="E93" s="398"/>
      <c r="F93" s="103"/>
      <c r="G93" s="105">
        <v>72</v>
      </c>
      <c r="H93" s="106" t="s">
        <v>221</v>
      </c>
      <c r="I93" s="107" t="s">
        <v>459</v>
      </c>
      <c r="J93" s="399"/>
      <c r="K93" s="399"/>
      <c r="L93" s="399" t="s">
        <v>238</v>
      </c>
      <c r="M93" s="107">
        <v>1</v>
      </c>
      <c r="N93" s="104" t="s">
        <v>88</v>
      </c>
      <c r="O93" s="104"/>
      <c r="P93" s="104" t="s">
        <v>225</v>
      </c>
      <c r="Q93" s="111" t="s">
        <v>240</v>
      </c>
      <c r="R93" s="109" t="s">
        <v>241</v>
      </c>
      <c r="S93" s="111"/>
      <c r="T93" s="110">
        <v>1</v>
      </c>
      <c r="U93" s="399" t="s">
        <v>242</v>
      </c>
      <c r="V93" s="402">
        <v>43983</v>
      </c>
      <c r="W93" s="402">
        <v>44196</v>
      </c>
      <c r="X93" s="401">
        <v>44196</v>
      </c>
      <c r="Y93" s="285">
        <v>44286</v>
      </c>
      <c r="Z93" s="412"/>
      <c r="AA93" s="2"/>
      <c r="AB93" s="56" t="str">
        <f t="shared" si="71"/>
        <v/>
      </c>
      <c r="AC93" s="57" t="str">
        <f t="shared" si="73"/>
        <v/>
      </c>
      <c r="AD93" s="58" t="str">
        <f t="shared" si="74"/>
        <v/>
      </c>
      <c r="AE93" s="282" t="s">
        <v>456</v>
      </c>
      <c r="AF93" s="55" t="s">
        <v>231</v>
      </c>
      <c r="AG93" s="1" t="str">
        <f t="shared" si="72"/>
        <v>PENDIENTE</v>
      </c>
      <c r="AH93" s="200" t="s">
        <v>177</v>
      </c>
      <c r="AI93" s="200"/>
      <c r="AJ93" s="200"/>
      <c r="AK93" s="193" t="s">
        <v>232</v>
      </c>
      <c r="AL93" s="188" t="s">
        <v>232</v>
      </c>
      <c r="AM93" s="173" t="s">
        <v>232</v>
      </c>
      <c r="AN93" s="200" t="s">
        <v>456</v>
      </c>
      <c r="AO93" s="200" t="s">
        <v>233</v>
      </c>
      <c r="AP93" s="1" t="str">
        <f t="shared" si="64"/>
        <v>PENDIENTE</v>
      </c>
      <c r="AQ93" s="189">
        <v>44469</v>
      </c>
      <c r="AR93" s="353"/>
      <c r="AS93" s="200"/>
      <c r="AT93" s="200"/>
      <c r="AU93" s="200"/>
      <c r="AV93" s="200"/>
      <c r="AW93" s="353" t="s">
        <v>396</v>
      </c>
      <c r="AX93" s="200" t="s">
        <v>231</v>
      </c>
      <c r="AY93" s="200" t="s">
        <v>233</v>
      </c>
      <c r="AZ93" s="189"/>
      <c r="BA93" s="175"/>
      <c r="BB93" s="200"/>
      <c r="BC93" s="193" t="str">
        <f t="shared" si="65"/>
        <v/>
      </c>
      <c r="BD93" s="194" t="str">
        <f t="shared" si="66"/>
        <v/>
      </c>
      <c r="BE93" s="173" t="str">
        <f t="shared" si="67"/>
        <v/>
      </c>
      <c r="BF93" s="175"/>
      <c r="BG93" s="1" t="str">
        <f t="shared" si="68"/>
        <v>PENDIENTE</v>
      </c>
      <c r="BH93" s="2"/>
      <c r="BI93" s="2" t="str">
        <f t="shared" si="69"/>
        <v>ABIERTO</v>
      </c>
      <c r="BJ93" s="2" t="str">
        <f t="shared" si="70"/>
        <v>ABIERTO</v>
      </c>
    </row>
    <row r="94" spans="1:62" ht="35.1" customHeight="1">
      <c r="A94" s="103"/>
      <c r="B94" s="103"/>
      <c r="C94" s="104" t="s">
        <v>81</v>
      </c>
      <c r="D94" s="103"/>
      <c r="E94" s="398"/>
      <c r="F94" s="103"/>
      <c r="G94" s="105">
        <v>73</v>
      </c>
      <c r="H94" s="106" t="s">
        <v>221</v>
      </c>
      <c r="I94" s="107" t="s">
        <v>460</v>
      </c>
      <c r="J94" s="399"/>
      <c r="K94" s="399"/>
      <c r="L94" s="399" t="s">
        <v>238</v>
      </c>
      <c r="M94" s="107">
        <v>1</v>
      </c>
      <c r="N94" s="104" t="s">
        <v>88</v>
      </c>
      <c r="O94" s="104"/>
      <c r="P94" s="104" t="s">
        <v>225</v>
      </c>
      <c r="Q94" s="111" t="s">
        <v>240</v>
      </c>
      <c r="R94" s="109" t="s">
        <v>241</v>
      </c>
      <c r="S94" s="111"/>
      <c r="T94" s="110">
        <v>1</v>
      </c>
      <c r="U94" s="399" t="s">
        <v>242</v>
      </c>
      <c r="V94" s="402">
        <v>43887</v>
      </c>
      <c r="W94" s="402">
        <v>44196</v>
      </c>
      <c r="X94" s="401">
        <v>44196</v>
      </c>
      <c r="Y94" s="285">
        <v>44286</v>
      </c>
      <c r="Z94" s="412"/>
      <c r="AA94" s="2"/>
      <c r="AB94" s="56" t="str">
        <f t="shared" si="71"/>
        <v/>
      </c>
      <c r="AC94" s="57" t="str">
        <f t="shared" si="73"/>
        <v/>
      </c>
      <c r="AD94" s="58" t="str">
        <f t="shared" si="74"/>
        <v/>
      </c>
      <c r="AE94" s="282" t="s">
        <v>456</v>
      </c>
      <c r="AF94" s="55" t="s">
        <v>231</v>
      </c>
      <c r="AG94" s="1" t="str">
        <f t="shared" si="72"/>
        <v>PENDIENTE</v>
      </c>
      <c r="AH94" s="200" t="s">
        <v>177</v>
      </c>
      <c r="AI94" s="200"/>
      <c r="AJ94" s="200"/>
      <c r="AK94" s="193" t="s">
        <v>232</v>
      </c>
      <c r="AL94" s="188" t="s">
        <v>232</v>
      </c>
      <c r="AM94" s="173" t="s">
        <v>232</v>
      </c>
      <c r="AN94" s="200" t="s">
        <v>456</v>
      </c>
      <c r="AO94" s="200" t="s">
        <v>233</v>
      </c>
      <c r="AP94" s="1" t="str">
        <f t="shared" si="64"/>
        <v>PENDIENTE</v>
      </c>
      <c r="AQ94" s="189">
        <v>44469</v>
      </c>
      <c r="AR94" s="353"/>
      <c r="AS94" s="200"/>
      <c r="AT94" s="200"/>
      <c r="AU94" s="200"/>
      <c r="AV94" s="200"/>
      <c r="AW94" s="353" t="s">
        <v>396</v>
      </c>
      <c r="AX94" s="200" t="s">
        <v>231</v>
      </c>
      <c r="AY94" s="200" t="s">
        <v>233</v>
      </c>
      <c r="AZ94" s="189"/>
      <c r="BA94" s="175"/>
      <c r="BB94" s="200"/>
      <c r="BC94" s="193" t="str">
        <f t="shared" si="65"/>
        <v/>
      </c>
      <c r="BD94" s="194" t="str">
        <f t="shared" si="66"/>
        <v/>
      </c>
      <c r="BE94" s="173" t="str">
        <f t="shared" si="67"/>
        <v/>
      </c>
      <c r="BF94" s="175"/>
      <c r="BG94" s="1" t="str">
        <f t="shared" si="68"/>
        <v>PENDIENTE</v>
      </c>
      <c r="BH94" s="2"/>
      <c r="BI94" s="2" t="str">
        <f t="shared" si="69"/>
        <v>ABIERTO</v>
      </c>
      <c r="BJ94" s="2" t="str">
        <f t="shared" si="70"/>
        <v>ABIERTO</v>
      </c>
    </row>
    <row r="95" spans="1:62" ht="35.1" customHeight="1">
      <c r="A95" s="103"/>
      <c r="B95" s="103"/>
      <c r="C95" s="104" t="s">
        <v>81</v>
      </c>
      <c r="D95" s="103"/>
      <c r="E95" s="398"/>
      <c r="F95" s="103"/>
      <c r="G95" s="105">
        <v>74</v>
      </c>
      <c r="H95" s="106" t="s">
        <v>221</v>
      </c>
      <c r="I95" s="107" t="s">
        <v>461</v>
      </c>
      <c r="J95" s="399"/>
      <c r="K95" s="399"/>
      <c r="L95" s="399" t="s">
        <v>238</v>
      </c>
      <c r="M95" s="107">
        <v>1</v>
      </c>
      <c r="N95" s="104" t="s">
        <v>88</v>
      </c>
      <c r="O95" s="104"/>
      <c r="P95" s="104" t="s">
        <v>225</v>
      </c>
      <c r="Q95" s="111" t="s">
        <v>240</v>
      </c>
      <c r="R95" s="109" t="s">
        <v>241</v>
      </c>
      <c r="S95" s="111"/>
      <c r="T95" s="110">
        <v>1</v>
      </c>
      <c r="U95" s="399" t="s">
        <v>242</v>
      </c>
      <c r="V95" s="402">
        <v>43983</v>
      </c>
      <c r="W95" s="402">
        <v>44196</v>
      </c>
      <c r="X95" s="401">
        <v>44196</v>
      </c>
      <c r="Y95" s="285">
        <v>44286</v>
      </c>
      <c r="Z95" s="412"/>
      <c r="AA95" s="2"/>
      <c r="AB95" s="56" t="str">
        <f t="shared" si="71"/>
        <v/>
      </c>
      <c r="AC95" s="57" t="str">
        <f t="shared" si="73"/>
        <v/>
      </c>
      <c r="AD95" s="58" t="str">
        <f t="shared" si="74"/>
        <v/>
      </c>
      <c r="AE95" s="282" t="s">
        <v>456</v>
      </c>
      <c r="AF95" s="55" t="s">
        <v>231</v>
      </c>
      <c r="AG95" s="1" t="str">
        <f t="shared" si="72"/>
        <v>PENDIENTE</v>
      </c>
      <c r="AH95" s="200" t="s">
        <v>177</v>
      </c>
      <c r="AI95" s="200"/>
      <c r="AJ95" s="200"/>
      <c r="AK95" s="193" t="s">
        <v>232</v>
      </c>
      <c r="AL95" s="188" t="s">
        <v>232</v>
      </c>
      <c r="AM95" s="173" t="s">
        <v>232</v>
      </c>
      <c r="AN95" s="200" t="s">
        <v>456</v>
      </c>
      <c r="AO95" s="200" t="s">
        <v>233</v>
      </c>
      <c r="AP95" s="1" t="str">
        <f t="shared" si="64"/>
        <v>PENDIENTE</v>
      </c>
      <c r="AQ95" s="189">
        <v>44469</v>
      </c>
      <c r="AR95" s="353"/>
      <c r="AS95" s="200"/>
      <c r="AT95" s="200"/>
      <c r="AU95" s="200"/>
      <c r="AV95" s="200"/>
      <c r="AW95" s="353" t="s">
        <v>396</v>
      </c>
      <c r="AX95" s="200" t="s">
        <v>231</v>
      </c>
      <c r="AY95" s="200" t="s">
        <v>233</v>
      </c>
      <c r="AZ95" s="189"/>
      <c r="BA95" s="175"/>
      <c r="BB95" s="200"/>
      <c r="BC95" s="193" t="str">
        <f t="shared" si="65"/>
        <v/>
      </c>
      <c r="BD95" s="194" t="str">
        <f t="shared" si="66"/>
        <v/>
      </c>
      <c r="BE95" s="173" t="str">
        <f t="shared" si="67"/>
        <v/>
      </c>
      <c r="BF95" s="175"/>
      <c r="BG95" s="1" t="str">
        <f t="shared" si="68"/>
        <v>PENDIENTE</v>
      </c>
      <c r="BH95" s="2"/>
      <c r="BI95" s="2" t="str">
        <f t="shared" si="69"/>
        <v>ABIERTO</v>
      </c>
      <c r="BJ95" s="2" t="str">
        <f t="shared" si="70"/>
        <v>ABIERTO</v>
      </c>
    </row>
    <row r="96" spans="1:62" ht="35.1" customHeight="1">
      <c r="A96" s="103"/>
      <c r="B96" s="103"/>
      <c r="C96" s="104" t="s">
        <v>81</v>
      </c>
      <c r="D96" s="103"/>
      <c r="E96" s="398"/>
      <c r="F96" s="103"/>
      <c r="G96" s="105">
        <v>75</v>
      </c>
      <c r="H96" s="106" t="s">
        <v>221</v>
      </c>
      <c r="I96" s="107" t="s">
        <v>462</v>
      </c>
      <c r="J96" s="399"/>
      <c r="K96" s="399"/>
      <c r="L96" s="399" t="s">
        <v>238</v>
      </c>
      <c r="M96" s="107">
        <v>1</v>
      </c>
      <c r="N96" s="104" t="s">
        <v>88</v>
      </c>
      <c r="O96" s="104"/>
      <c r="P96" s="104" t="s">
        <v>225</v>
      </c>
      <c r="Q96" s="111" t="s">
        <v>240</v>
      </c>
      <c r="R96" s="109" t="s">
        <v>241</v>
      </c>
      <c r="S96" s="111"/>
      <c r="T96" s="110">
        <v>1</v>
      </c>
      <c r="U96" s="399" t="s">
        <v>242</v>
      </c>
      <c r="V96" s="402">
        <v>43887</v>
      </c>
      <c r="W96" s="402">
        <v>44196</v>
      </c>
      <c r="X96" s="401">
        <v>44196</v>
      </c>
      <c r="Y96" s="285">
        <v>44286</v>
      </c>
      <c r="Z96" s="412"/>
      <c r="AA96" s="2"/>
      <c r="AB96" s="56" t="str">
        <f t="shared" si="71"/>
        <v/>
      </c>
      <c r="AC96" s="57" t="str">
        <f t="shared" si="73"/>
        <v/>
      </c>
      <c r="AD96" s="58" t="str">
        <f t="shared" si="74"/>
        <v/>
      </c>
      <c r="AE96" s="282" t="s">
        <v>456</v>
      </c>
      <c r="AF96" s="55" t="s">
        <v>231</v>
      </c>
      <c r="AG96" s="1" t="str">
        <f t="shared" si="72"/>
        <v>PENDIENTE</v>
      </c>
      <c r="AH96" s="200" t="s">
        <v>177</v>
      </c>
      <c r="AI96" s="200"/>
      <c r="AJ96" s="200"/>
      <c r="AK96" s="193" t="s">
        <v>232</v>
      </c>
      <c r="AL96" s="188" t="s">
        <v>232</v>
      </c>
      <c r="AM96" s="173" t="s">
        <v>232</v>
      </c>
      <c r="AN96" s="200" t="s">
        <v>456</v>
      </c>
      <c r="AO96" s="200" t="s">
        <v>233</v>
      </c>
      <c r="AP96" s="1" t="str">
        <f t="shared" si="64"/>
        <v>PENDIENTE</v>
      </c>
      <c r="AQ96" s="189">
        <v>44469</v>
      </c>
      <c r="AR96" s="357"/>
      <c r="AS96" s="200"/>
      <c r="AT96" s="200"/>
      <c r="AU96" s="200"/>
      <c r="AV96" s="200"/>
      <c r="AW96" s="357" t="s">
        <v>463</v>
      </c>
      <c r="AX96" s="200" t="s">
        <v>231</v>
      </c>
      <c r="AY96" s="200" t="s">
        <v>233</v>
      </c>
      <c r="AZ96" s="189"/>
      <c r="BA96" s="175"/>
      <c r="BB96" s="200"/>
      <c r="BC96" s="193" t="str">
        <f t="shared" si="65"/>
        <v/>
      </c>
      <c r="BD96" s="194" t="str">
        <f t="shared" si="66"/>
        <v/>
      </c>
      <c r="BE96" s="173" t="str">
        <f t="shared" si="67"/>
        <v/>
      </c>
      <c r="BF96" s="175"/>
      <c r="BG96" s="1" t="str">
        <f t="shared" si="68"/>
        <v>PENDIENTE</v>
      </c>
      <c r="BH96" s="2"/>
      <c r="BI96" s="2" t="str">
        <f t="shared" si="69"/>
        <v>ABIERTO</v>
      </c>
      <c r="BJ96" s="2" t="str">
        <f t="shared" si="70"/>
        <v>ABIERTO</v>
      </c>
    </row>
    <row r="97" spans="1:62" ht="35.1" customHeight="1">
      <c r="A97" s="103"/>
      <c r="B97" s="103"/>
      <c r="C97" s="104" t="s">
        <v>81</v>
      </c>
      <c r="D97" s="103"/>
      <c r="E97" s="398"/>
      <c r="F97" s="103"/>
      <c r="G97" s="105">
        <v>76</v>
      </c>
      <c r="H97" s="106" t="s">
        <v>221</v>
      </c>
      <c r="I97" s="107" t="s">
        <v>464</v>
      </c>
      <c r="J97" s="399"/>
      <c r="K97" s="399"/>
      <c r="L97" s="399" t="s">
        <v>238</v>
      </c>
      <c r="M97" s="107">
        <v>1</v>
      </c>
      <c r="N97" s="104" t="s">
        <v>88</v>
      </c>
      <c r="O97" s="104"/>
      <c r="P97" s="104" t="s">
        <v>225</v>
      </c>
      <c r="Q97" s="111" t="s">
        <v>240</v>
      </c>
      <c r="R97" s="109" t="s">
        <v>241</v>
      </c>
      <c r="S97" s="111"/>
      <c r="T97" s="110">
        <v>1</v>
      </c>
      <c r="U97" s="399" t="s">
        <v>465</v>
      </c>
      <c r="V97" s="402">
        <v>43887</v>
      </c>
      <c r="W97" s="402">
        <v>44196</v>
      </c>
      <c r="X97" s="401">
        <v>44196</v>
      </c>
      <c r="Y97" s="285">
        <v>44286</v>
      </c>
      <c r="Z97" s="412"/>
      <c r="AA97" s="2"/>
      <c r="AB97" s="56" t="str">
        <f t="shared" si="71"/>
        <v/>
      </c>
      <c r="AC97" s="57" t="str">
        <f t="shared" si="73"/>
        <v/>
      </c>
      <c r="AD97" s="58" t="str">
        <f t="shared" si="74"/>
        <v/>
      </c>
      <c r="AE97" s="282" t="s">
        <v>456</v>
      </c>
      <c r="AF97" s="55" t="s">
        <v>231</v>
      </c>
      <c r="AG97" s="1" t="str">
        <f t="shared" si="72"/>
        <v>PENDIENTE</v>
      </c>
      <c r="AH97" s="200" t="s">
        <v>177</v>
      </c>
      <c r="AI97" s="200"/>
      <c r="AJ97" s="200"/>
      <c r="AK97" s="193" t="s">
        <v>232</v>
      </c>
      <c r="AL97" s="188" t="s">
        <v>232</v>
      </c>
      <c r="AM97" s="173" t="s">
        <v>232</v>
      </c>
      <c r="AN97" s="200" t="s">
        <v>456</v>
      </c>
      <c r="AO97" s="200" t="s">
        <v>233</v>
      </c>
      <c r="AP97" s="1" t="str">
        <f t="shared" si="64"/>
        <v>PENDIENTE</v>
      </c>
      <c r="AQ97" s="189">
        <v>44469</v>
      </c>
      <c r="AR97" s="357"/>
      <c r="AS97" s="200"/>
      <c r="AT97" s="200"/>
      <c r="AU97" s="200"/>
      <c r="AV97" s="200"/>
      <c r="AW97" s="357" t="s">
        <v>463</v>
      </c>
      <c r="AX97" s="200" t="s">
        <v>231</v>
      </c>
      <c r="AY97" s="200" t="s">
        <v>233</v>
      </c>
      <c r="AZ97" s="189"/>
      <c r="BA97" s="175"/>
      <c r="BB97" s="200"/>
      <c r="BC97" s="193" t="str">
        <f t="shared" si="65"/>
        <v/>
      </c>
      <c r="BD97" s="194" t="str">
        <f t="shared" si="66"/>
        <v/>
      </c>
      <c r="BE97" s="173" t="str">
        <f t="shared" si="67"/>
        <v/>
      </c>
      <c r="BF97" s="175"/>
      <c r="BG97" s="1" t="str">
        <f t="shared" si="68"/>
        <v>PENDIENTE</v>
      </c>
      <c r="BH97" s="2"/>
      <c r="BI97" s="2" t="str">
        <f t="shared" si="69"/>
        <v>ABIERTO</v>
      </c>
      <c r="BJ97" s="2" t="str">
        <f t="shared" si="70"/>
        <v>ABIERTO</v>
      </c>
    </row>
    <row r="98" spans="1:62" ht="35.1" customHeight="1">
      <c r="A98" s="103"/>
      <c r="B98" s="103"/>
      <c r="C98" s="104" t="s">
        <v>81</v>
      </c>
      <c r="D98" s="103"/>
      <c r="E98" s="398"/>
      <c r="F98" s="103"/>
      <c r="G98" s="105">
        <v>77</v>
      </c>
      <c r="H98" s="106" t="s">
        <v>221</v>
      </c>
      <c r="I98" s="107" t="s">
        <v>466</v>
      </c>
      <c r="J98" s="399"/>
      <c r="K98" s="399"/>
      <c r="L98" s="399" t="s">
        <v>238</v>
      </c>
      <c r="M98" s="107">
        <v>1</v>
      </c>
      <c r="N98" s="104" t="s">
        <v>88</v>
      </c>
      <c r="O98" s="104"/>
      <c r="P98" s="104" t="s">
        <v>225</v>
      </c>
      <c r="Q98" s="111"/>
      <c r="R98" s="109"/>
      <c r="S98" s="109"/>
      <c r="T98" s="110">
        <v>1</v>
      </c>
      <c r="U98" s="399" t="s">
        <v>319</v>
      </c>
      <c r="V98" s="402">
        <v>43983</v>
      </c>
      <c r="W98" s="402">
        <v>44196</v>
      </c>
      <c r="X98" s="401">
        <v>44196</v>
      </c>
      <c r="Y98" s="285">
        <v>44286</v>
      </c>
      <c r="Z98" s="412"/>
      <c r="AA98" s="2"/>
      <c r="AB98" s="56" t="str">
        <f t="shared" si="71"/>
        <v/>
      </c>
      <c r="AC98" s="57" t="str">
        <f t="shared" si="73"/>
        <v/>
      </c>
      <c r="AD98" s="58" t="str">
        <f t="shared" si="74"/>
        <v/>
      </c>
      <c r="AE98" s="282" t="s">
        <v>456</v>
      </c>
      <c r="AF98" s="55" t="s">
        <v>231</v>
      </c>
      <c r="AG98" s="1" t="str">
        <f t="shared" si="72"/>
        <v>PENDIENTE</v>
      </c>
      <c r="AH98" s="200" t="s">
        <v>177</v>
      </c>
      <c r="AI98" s="200"/>
      <c r="AJ98" s="200">
        <v>1</v>
      </c>
      <c r="AK98" s="193">
        <v>1</v>
      </c>
      <c r="AL98" s="188">
        <v>1</v>
      </c>
      <c r="AM98" s="173" t="s">
        <v>259</v>
      </c>
      <c r="AN98" s="200" t="s">
        <v>456</v>
      </c>
      <c r="AO98" s="200" t="s">
        <v>260</v>
      </c>
      <c r="AP98" s="1" t="str">
        <f t="shared" si="64"/>
        <v>CUMPLIDA</v>
      </c>
      <c r="AQ98" s="189">
        <v>44469</v>
      </c>
      <c r="AR98" s="357"/>
      <c r="AS98" s="200"/>
      <c r="AT98" s="200"/>
      <c r="AU98" s="200"/>
      <c r="AV98" s="200"/>
      <c r="AW98" s="357" t="s">
        <v>463</v>
      </c>
      <c r="AX98" s="200" t="s">
        <v>231</v>
      </c>
      <c r="AY98" s="200" t="s">
        <v>233</v>
      </c>
      <c r="AZ98" s="189"/>
      <c r="BA98" s="175"/>
      <c r="BB98" s="200"/>
      <c r="BC98" s="193" t="str">
        <f t="shared" si="65"/>
        <v/>
      </c>
      <c r="BD98" s="194" t="str">
        <f t="shared" si="66"/>
        <v/>
      </c>
      <c r="BE98" s="173" t="str">
        <f t="shared" si="67"/>
        <v/>
      </c>
      <c r="BF98" s="175"/>
      <c r="BG98" s="1" t="str">
        <f t="shared" si="68"/>
        <v>PENDIENTE</v>
      </c>
      <c r="BH98" s="2"/>
      <c r="BI98" s="2" t="str">
        <f t="shared" si="69"/>
        <v>ABIERTO</v>
      </c>
      <c r="BJ98" s="2" t="str">
        <f t="shared" si="70"/>
        <v>ABIERTO</v>
      </c>
    </row>
    <row r="99" spans="1:62" ht="35.1" customHeight="1">
      <c r="A99" s="103"/>
      <c r="B99" s="103"/>
      <c r="C99" s="104" t="s">
        <v>81</v>
      </c>
      <c r="D99" s="103"/>
      <c r="E99" s="398"/>
      <c r="F99" s="103"/>
      <c r="G99" s="105">
        <v>78</v>
      </c>
      <c r="H99" s="106" t="s">
        <v>221</v>
      </c>
      <c r="I99" s="107" t="s">
        <v>467</v>
      </c>
      <c r="J99" s="111" t="s">
        <v>468</v>
      </c>
      <c r="K99" s="111" t="s">
        <v>469</v>
      </c>
      <c r="L99" s="111" t="s">
        <v>470</v>
      </c>
      <c r="M99" s="108">
        <v>1</v>
      </c>
      <c r="N99" s="104" t="s">
        <v>273</v>
      </c>
      <c r="O99" s="104"/>
      <c r="P99" s="104" t="s">
        <v>225</v>
      </c>
      <c r="Q99" s="111" t="s">
        <v>240</v>
      </c>
      <c r="R99" s="109" t="s">
        <v>241</v>
      </c>
      <c r="S99" s="111"/>
      <c r="T99" s="110">
        <v>1</v>
      </c>
      <c r="U99" s="111" t="s">
        <v>471</v>
      </c>
      <c r="V99" s="125">
        <v>43887</v>
      </c>
      <c r="W99" s="125">
        <v>44196</v>
      </c>
      <c r="X99" s="40">
        <v>44227</v>
      </c>
      <c r="Y99" s="285">
        <v>44286</v>
      </c>
      <c r="Z99" s="200" t="s">
        <v>472</v>
      </c>
      <c r="AA99" s="2"/>
      <c r="AB99" s="56" t="str">
        <f t="shared" si="71"/>
        <v/>
      </c>
      <c r="AC99" s="57" t="str">
        <f t="shared" si="73"/>
        <v/>
      </c>
      <c r="AD99" s="58" t="str">
        <f t="shared" si="74"/>
        <v/>
      </c>
      <c r="AE99" s="282" t="s">
        <v>473</v>
      </c>
      <c r="AF99" s="55" t="s">
        <v>231</v>
      </c>
      <c r="AG99" s="1" t="str">
        <f t="shared" si="72"/>
        <v>PENDIENTE</v>
      </c>
      <c r="AH99" s="200" t="s">
        <v>177</v>
      </c>
      <c r="AI99" s="200"/>
      <c r="AJ99" s="200"/>
      <c r="AK99" s="193" t="s">
        <v>232</v>
      </c>
      <c r="AL99" s="188" t="s">
        <v>232</v>
      </c>
      <c r="AM99" s="173" t="s">
        <v>232</v>
      </c>
      <c r="AN99" s="200" t="s">
        <v>473</v>
      </c>
      <c r="AO99" s="200" t="s">
        <v>233</v>
      </c>
      <c r="AP99" s="1" t="str">
        <f t="shared" si="64"/>
        <v>PENDIENTE</v>
      </c>
      <c r="AQ99" s="189">
        <v>44469</v>
      </c>
      <c r="AR99" s="357"/>
      <c r="AS99" s="200"/>
      <c r="AT99" s="200"/>
      <c r="AU99" s="200"/>
      <c r="AV99" s="200"/>
      <c r="AW99" s="357" t="s">
        <v>463</v>
      </c>
      <c r="AX99" s="200" t="s">
        <v>231</v>
      </c>
      <c r="AY99" s="200" t="s">
        <v>233</v>
      </c>
      <c r="AZ99" s="189"/>
      <c r="BA99" s="175"/>
      <c r="BB99" s="200"/>
      <c r="BC99" s="193" t="str">
        <f t="shared" si="65"/>
        <v/>
      </c>
      <c r="BD99" s="194" t="str">
        <f t="shared" si="66"/>
        <v/>
      </c>
      <c r="BE99" s="173" t="str">
        <f t="shared" si="67"/>
        <v/>
      </c>
      <c r="BF99" s="175"/>
      <c r="BG99" s="1" t="str">
        <f t="shared" si="68"/>
        <v>PENDIENTE</v>
      </c>
      <c r="BH99" s="2"/>
      <c r="BI99" s="2" t="str">
        <f t="shared" si="69"/>
        <v>ABIERTO</v>
      </c>
      <c r="BJ99" s="2" t="str">
        <f t="shared" si="70"/>
        <v>ABIERTO</v>
      </c>
    </row>
    <row r="100" spans="1:62" ht="35.1" customHeight="1">
      <c r="A100" s="126"/>
      <c r="B100" s="126"/>
      <c r="C100" s="127" t="s">
        <v>81</v>
      </c>
      <c r="D100" s="126"/>
      <c r="E100" s="408" t="s">
        <v>474</v>
      </c>
      <c r="F100" s="126"/>
      <c r="G100" s="126">
        <v>1</v>
      </c>
      <c r="H100" s="128" t="s">
        <v>475</v>
      </c>
      <c r="I100" s="129" t="s">
        <v>476</v>
      </c>
      <c r="J100" s="126"/>
      <c r="K100" s="127" t="s">
        <v>477</v>
      </c>
      <c r="L100" s="127"/>
      <c r="M100" s="126">
        <v>1</v>
      </c>
      <c r="N100" s="127" t="s">
        <v>88</v>
      </c>
      <c r="O100" s="127" t="str">
        <f>IF(H100="","",VLOOKUP(H100,'[1]Procedimientos Publicar'!$C$6:$E$85,3,FALSE))</f>
        <v>SECRETARIA GENERAL</v>
      </c>
      <c r="P100" s="127" t="s">
        <v>478</v>
      </c>
      <c r="Q100" s="126"/>
      <c r="R100" s="126"/>
      <c r="S100" s="126"/>
      <c r="T100" s="130">
        <v>1</v>
      </c>
      <c r="U100" s="126"/>
      <c r="V100" s="126"/>
      <c r="W100" s="137">
        <v>44227</v>
      </c>
      <c r="X100" s="131"/>
      <c r="Y100" s="54">
        <v>44286</v>
      </c>
      <c r="Z100" s="127" t="s">
        <v>479</v>
      </c>
      <c r="AA100" s="43">
        <v>1</v>
      </c>
      <c r="AB100" s="193">
        <f>(IF(AA100="","",IF(OR($M100=0,$M100="",$Y100=""),"",AA100/$M100)))</f>
        <v>1</v>
      </c>
      <c r="AC100" s="194">
        <f t="shared" ref="AC100:AC149" si="75">(IF(OR($T100="",AB100=""),"",IF(OR($T100=0,AB100=0),0,IF((AB100*100%)/$T100&gt;100%,100%,(AB100*100%)/$T100))))</f>
        <v>1</v>
      </c>
      <c r="AD100" s="173" t="str">
        <f t="shared" ref="AD100:AD149" si="76">IF(AA100="","",IF(AC100&lt;100%, IF(AC100&lt;25%, "ALERTA","EN TERMINO"), IF(AC100=100%, "OK", "EN TERMINO")))</f>
        <v>OK</v>
      </c>
      <c r="AE100" s="205" t="s">
        <v>480</v>
      </c>
      <c r="AF100" s="206"/>
      <c r="AG100" s="1" t="str">
        <f t="shared" ref="AG100:AG149" si="77">IF(AC100=100%,IF(AC100&gt;0.01%,"CUMPLIDA","PENDIENTE"),IF(AC100&lt;0%,"INCUMPLIDA","PENDIENTE"))</f>
        <v>CUMPLIDA</v>
      </c>
      <c r="AH100" s="187">
        <v>44377</v>
      </c>
      <c r="AI100" s="339" t="s">
        <v>481</v>
      </c>
      <c r="AJ100" s="2">
        <v>0</v>
      </c>
      <c r="AK100" s="56">
        <f>(IF(AJ100="","",IF(OR($M100=0,$M100="",$Y100=""),"",AJ100/$M100)))</f>
        <v>0</v>
      </c>
      <c r="AL100" s="57">
        <f>(IF(OR($T100="",AK100=""),"",IF(OR($T100=0,AK100=0),0,IF((AK100*100%)/$T100&gt;100%,100%,(AK100*100%)/$T100))))</f>
        <v>0</v>
      </c>
      <c r="AM100" s="58" t="str">
        <f>IF(AJ100="","",IF(AL100&lt;100%, IF(AL100&lt;25%, "ALERTA","EN TERMINO"), IF(AL100=100%, "OK", "EN TERMINO")))</f>
        <v>ALERTA</v>
      </c>
      <c r="AN100" s="205" t="s">
        <v>482</v>
      </c>
      <c r="AO100" s="337" t="s">
        <v>195</v>
      </c>
      <c r="AP100" s="303" t="str">
        <f t="shared" ref="AP100:AP101" si="78">IF(AL100=100%,IF(AL100&gt;25%,"CUMPLIDA","PENDIENTE"),IF(AL100&lt;50%,"ATENCIÓN","PENDIENTE"))</f>
        <v>ATENCIÓN</v>
      </c>
      <c r="AQ100" s="189">
        <v>44469</v>
      </c>
      <c r="AR100" s="175" t="s">
        <v>483</v>
      </c>
      <c r="AS100" s="2">
        <v>0</v>
      </c>
      <c r="AT100" s="190">
        <f t="shared" ref="AT100:AT115" si="79">(IF(AS100="","",IF(OR($M100=0,$M100="",AQ100=""),"",AS100/$M100)))</f>
        <v>0</v>
      </c>
      <c r="AU100" s="191">
        <f t="shared" ref="AU100:AU110" si="80">(IF(OR($T100="",AT100=""),"",IF(OR($T100=0,AT100=0),0,IF((AT100*100%)/$T100&gt;100%,100%,(AT100*100%)/$T100))))</f>
        <v>0</v>
      </c>
      <c r="AV100" s="173" t="str">
        <f t="shared" ref="AV100:AV123" si="81">IF(AS100="","",IF(AU100&lt;100%, IF(AU100&lt;75%, "ALERTA","EN TERMINO"), IF(AU100=100%, "OK", "EN TERMINO")))</f>
        <v>ALERTA</v>
      </c>
      <c r="AW100" s="175" t="s">
        <v>484</v>
      </c>
      <c r="AX100" s="2" t="s">
        <v>485</v>
      </c>
      <c r="AY100" s="1" t="str">
        <f t="shared" ref="AY100:AY111" si="82">IF(AU100=100%,IF(AU100&gt;75%,"CUMPLIDA","PENDIENTE"),IF(AU100&lt;75%,"INCUMPLIDA","PENDIENTE"))</f>
        <v>INCUMPLIDA</v>
      </c>
      <c r="AZ100" s="189"/>
      <c r="BA100" s="175"/>
      <c r="BB100" s="200"/>
      <c r="BC100" s="193" t="str">
        <f t="shared" si="65"/>
        <v/>
      </c>
      <c r="BD100" s="194" t="str">
        <f t="shared" si="66"/>
        <v/>
      </c>
      <c r="BE100" s="173" t="str">
        <f t="shared" si="67"/>
        <v/>
      </c>
      <c r="BF100" s="175"/>
      <c r="BG100" s="1" t="str">
        <f t="shared" si="68"/>
        <v>PENDIENTE</v>
      </c>
      <c r="BH100" s="2"/>
      <c r="BI100" s="2" t="str">
        <f t="shared" si="69"/>
        <v>CERRADO</v>
      </c>
      <c r="BJ100" s="2" t="str">
        <f>IF(AY100="CUMPLIDA","CERRADO","ABIERTO")</f>
        <v>ABIERTO</v>
      </c>
    </row>
    <row r="101" spans="1:62" ht="35.1" customHeight="1">
      <c r="A101" s="126"/>
      <c r="B101" s="126"/>
      <c r="C101" s="127" t="s">
        <v>81</v>
      </c>
      <c r="D101" s="126"/>
      <c r="E101" s="408"/>
      <c r="F101" s="126"/>
      <c r="G101" s="126">
        <v>3</v>
      </c>
      <c r="H101" s="128" t="s">
        <v>475</v>
      </c>
      <c r="I101" s="129" t="s">
        <v>486</v>
      </c>
      <c r="J101" s="126"/>
      <c r="K101" s="127" t="s">
        <v>487</v>
      </c>
      <c r="L101" s="127"/>
      <c r="M101" s="126">
        <v>2</v>
      </c>
      <c r="N101" s="127" t="s">
        <v>88</v>
      </c>
      <c r="O101" s="127" t="str">
        <f>IF(H101="","",VLOOKUP(H101,'[1]Procedimientos Publicar'!$C$6:$E$85,3,FALSE))</f>
        <v>SECRETARIA GENERAL</v>
      </c>
      <c r="P101" s="127" t="s">
        <v>478</v>
      </c>
      <c r="Q101" s="126"/>
      <c r="R101" s="126"/>
      <c r="S101" s="126"/>
      <c r="T101" s="130">
        <v>1</v>
      </c>
      <c r="U101" s="126"/>
      <c r="V101" s="126"/>
      <c r="W101" s="137">
        <v>44227</v>
      </c>
      <c r="X101" s="131"/>
      <c r="Y101" s="54">
        <v>44286</v>
      </c>
      <c r="Z101" s="286" t="s">
        <v>488</v>
      </c>
      <c r="AA101" s="43">
        <v>2</v>
      </c>
      <c r="AB101" s="193">
        <f t="shared" ref="AB101:AB149" si="83">(IF(AA101="","",IF(OR($M101=0,$M101="",$Y101=""),"",AA101/$M101)))</f>
        <v>1</v>
      </c>
      <c r="AC101" s="194">
        <f t="shared" si="75"/>
        <v>1</v>
      </c>
      <c r="AD101" s="173" t="str">
        <f t="shared" si="76"/>
        <v>OK</v>
      </c>
      <c r="AE101" s="205" t="s">
        <v>480</v>
      </c>
      <c r="AF101" s="206"/>
      <c r="AG101" s="1" t="str">
        <f t="shared" si="77"/>
        <v>CUMPLIDA</v>
      </c>
      <c r="AH101" s="187">
        <v>44377</v>
      </c>
      <c r="AI101" s="339" t="s">
        <v>489</v>
      </c>
      <c r="AJ101" s="2">
        <v>1.5</v>
      </c>
      <c r="AK101" s="56">
        <f t="shared" ref="AK101:AK110" si="84">(IF(AJ101="","",IF(OR($M101=0,$M101="",$Y101=""),"",AJ101/$M101)))</f>
        <v>0.75</v>
      </c>
      <c r="AL101" s="57">
        <f t="shared" ref="AL101:AL110" si="85">(IF(OR($T101="",AK101=""),"",IF(OR($T101=0,AK101=0),0,IF((AK101*100%)/$T101&gt;100%,100%,(AK101*100%)/$T101))))</f>
        <v>0.75</v>
      </c>
      <c r="AM101" s="58" t="str">
        <f t="shared" ref="AM101:AM110" si="86">IF(AJ101="","",IF(AL101&lt;100%, IF(AL101&lt;25%, "ALERTA","EN TERMINO"), IF(AL101=100%, "OK", "EN TERMINO")))</f>
        <v>EN TERMINO</v>
      </c>
      <c r="AN101" s="205" t="s">
        <v>490</v>
      </c>
      <c r="AO101" s="337" t="s">
        <v>195</v>
      </c>
      <c r="AP101" s="303" t="str">
        <f t="shared" si="78"/>
        <v>PENDIENTE</v>
      </c>
      <c r="AQ101" s="189">
        <v>44469</v>
      </c>
      <c r="AR101" s="175" t="s">
        <v>491</v>
      </c>
      <c r="AS101" s="2">
        <v>1.5</v>
      </c>
      <c r="AT101" s="190">
        <f t="shared" si="79"/>
        <v>0.75</v>
      </c>
      <c r="AU101" s="191">
        <f t="shared" si="80"/>
        <v>0.75</v>
      </c>
      <c r="AV101" s="173" t="str">
        <f t="shared" si="81"/>
        <v>EN TERMINO</v>
      </c>
      <c r="AW101" s="175" t="s">
        <v>492</v>
      </c>
      <c r="AX101" s="2" t="s">
        <v>485</v>
      </c>
      <c r="AY101" s="1" t="str">
        <f t="shared" si="82"/>
        <v>PENDIENTE</v>
      </c>
      <c r="AZ101" s="189"/>
      <c r="BA101" s="175"/>
      <c r="BB101" s="200"/>
      <c r="BC101" s="193" t="str">
        <f t="shared" si="65"/>
        <v/>
      </c>
      <c r="BD101" s="194" t="str">
        <f t="shared" si="66"/>
        <v/>
      </c>
      <c r="BE101" s="173" t="str">
        <f t="shared" si="67"/>
        <v/>
      </c>
      <c r="BF101" s="175"/>
      <c r="BG101" s="1" t="str">
        <f t="shared" si="68"/>
        <v>PENDIENTE</v>
      </c>
      <c r="BH101" s="2"/>
      <c r="BI101" s="2" t="str">
        <f t="shared" si="69"/>
        <v>CERRADO</v>
      </c>
      <c r="BJ101" s="2" t="str">
        <f>IF(AY101="CUMPLIDA","CERRADO","ABIERTO")</f>
        <v>ABIERTO</v>
      </c>
    </row>
    <row r="102" spans="1:62" ht="35.1" customHeight="1">
      <c r="A102" s="126"/>
      <c r="B102" s="126"/>
      <c r="C102" s="127" t="s">
        <v>81</v>
      </c>
      <c r="D102" s="126"/>
      <c r="E102" s="408"/>
      <c r="F102" s="126"/>
      <c r="G102" s="126">
        <v>4</v>
      </c>
      <c r="H102" s="128" t="s">
        <v>475</v>
      </c>
      <c r="I102" s="129" t="s">
        <v>493</v>
      </c>
      <c r="J102" s="126"/>
      <c r="K102" s="127" t="s">
        <v>494</v>
      </c>
      <c r="L102" s="127"/>
      <c r="M102" s="126">
        <v>4</v>
      </c>
      <c r="N102" s="127" t="s">
        <v>88</v>
      </c>
      <c r="O102" s="127" t="str">
        <f>IF(H102="","",VLOOKUP(H102,'[1]Procedimientos Publicar'!$C$6:$E$85,3,FALSE))</f>
        <v>SECRETARIA GENERAL</v>
      </c>
      <c r="P102" s="127" t="s">
        <v>478</v>
      </c>
      <c r="Q102" s="126"/>
      <c r="R102" s="126"/>
      <c r="S102" s="126"/>
      <c r="T102" s="130">
        <v>1</v>
      </c>
      <c r="U102" s="126"/>
      <c r="V102" s="126"/>
      <c r="W102" s="137">
        <v>44227</v>
      </c>
      <c r="X102" s="131"/>
      <c r="Y102" s="54">
        <v>44286</v>
      </c>
      <c r="Z102" s="127" t="s">
        <v>495</v>
      </c>
      <c r="AB102" s="193" t="str">
        <f t="shared" si="83"/>
        <v/>
      </c>
      <c r="AC102" s="194" t="str">
        <f t="shared" si="75"/>
        <v/>
      </c>
      <c r="AD102" s="173" t="str">
        <f t="shared" si="76"/>
        <v/>
      </c>
      <c r="AE102" s="205" t="s">
        <v>480</v>
      </c>
      <c r="AF102" s="206"/>
      <c r="AG102" s="1" t="str">
        <f t="shared" si="77"/>
        <v>PENDIENTE</v>
      </c>
      <c r="AH102" s="187">
        <v>44377</v>
      </c>
      <c r="AI102" s="339" t="s">
        <v>496</v>
      </c>
      <c r="AJ102" s="193">
        <v>1</v>
      </c>
      <c r="AK102" s="56">
        <f t="shared" si="84"/>
        <v>0.25</v>
      </c>
      <c r="AL102" s="57">
        <f t="shared" si="85"/>
        <v>0.25</v>
      </c>
      <c r="AM102" s="58" t="str">
        <f t="shared" si="86"/>
        <v>EN TERMINO</v>
      </c>
      <c r="AN102" s="279" t="s">
        <v>497</v>
      </c>
      <c r="AO102" s="2" t="s">
        <v>195</v>
      </c>
      <c r="AP102" s="303" t="str">
        <f>IF(AL102=100%,IF(AL102&gt;25%,"CUMPLIDA","PENDIENTE"),IF(AL102&lt;50%,"ATENCIÓN","PENDIENTE"))</f>
        <v>ATENCIÓN</v>
      </c>
      <c r="AQ102" s="189">
        <v>44469</v>
      </c>
      <c r="AR102" s="175" t="s">
        <v>498</v>
      </c>
      <c r="AS102" s="2">
        <v>2</v>
      </c>
      <c r="AT102" s="190">
        <f t="shared" si="79"/>
        <v>0.5</v>
      </c>
      <c r="AU102" s="191">
        <f t="shared" si="80"/>
        <v>0.5</v>
      </c>
      <c r="AV102" s="173" t="str">
        <f t="shared" si="81"/>
        <v>ALERTA</v>
      </c>
      <c r="AW102" s="175" t="s">
        <v>499</v>
      </c>
      <c r="AX102" s="2" t="s">
        <v>485</v>
      </c>
      <c r="AY102" s="1" t="str">
        <f t="shared" si="82"/>
        <v>INCUMPLIDA</v>
      </c>
      <c r="AZ102" s="189"/>
      <c r="BA102" s="175"/>
      <c r="BB102" s="200"/>
      <c r="BC102" s="193" t="str">
        <f t="shared" si="65"/>
        <v/>
      </c>
      <c r="BD102" s="194" t="str">
        <f t="shared" si="66"/>
        <v/>
      </c>
      <c r="BE102" s="173" t="str">
        <f t="shared" si="67"/>
        <v/>
      </c>
      <c r="BF102" s="175"/>
      <c r="BG102" s="1" t="str">
        <f t="shared" si="68"/>
        <v>PENDIENTE</v>
      </c>
      <c r="BH102" s="2"/>
      <c r="BI102" s="2" t="str">
        <f t="shared" si="69"/>
        <v>ABIERTO</v>
      </c>
      <c r="BJ102" s="2" t="str">
        <f t="shared" si="70"/>
        <v>ABIERTO</v>
      </c>
    </row>
    <row r="103" spans="1:62" ht="35.1" customHeight="1">
      <c r="A103" s="132"/>
      <c r="B103" s="132"/>
      <c r="C103" s="133" t="s">
        <v>81</v>
      </c>
      <c r="D103" s="132"/>
      <c r="E103" s="404" t="s">
        <v>500</v>
      </c>
      <c r="F103" s="132"/>
      <c r="G103" s="134">
        <v>1</v>
      </c>
      <c r="H103" s="135" t="s">
        <v>475</v>
      </c>
      <c r="I103" s="136" t="s">
        <v>501</v>
      </c>
      <c r="J103" s="132"/>
      <c r="K103" s="136" t="s">
        <v>502</v>
      </c>
      <c r="L103" s="136"/>
      <c r="M103" s="138">
        <v>1</v>
      </c>
      <c r="N103" s="132" t="s">
        <v>88</v>
      </c>
      <c r="O103" s="133" t="s">
        <v>503</v>
      </c>
      <c r="P103" s="136" t="s">
        <v>478</v>
      </c>
      <c r="Q103" s="138" t="s">
        <v>504</v>
      </c>
      <c r="R103" s="138"/>
      <c r="S103" s="138" t="s">
        <v>505</v>
      </c>
      <c r="T103" s="287">
        <v>1</v>
      </c>
      <c r="U103" s="138" t="s">
        <v>506</v>
      </c>
      <c r="V103" s="288">
        <v>44348</v>
      </c>
      <c r="W103" s="288">
        <v>44407</v>
      </c>
      <c r="X103" s="132"/>
      <c r="Y103" s="54">
        <v>44286</v>
      </c>
      <c r="AB103" s="193" t="str">
        <f>(IF(AA103="","",IF(OR($M103=0,$M103="",$Y103=""),"",AA103/$M103)))</f>
        <v/>
      </c>
      <c r="AC103" s="194" t="str">
        <f t="shared" si="75"/>
        <v/>
      </c>
      <c r="AD103" s="173" t="str">
        <f t="shared" si="76"/>
        <v/>
      </c>
      <c r="AE103" s="208" t="s">
        <v>507</v>
      </c>
      <c r="AF103" s="206"/>
      <c r="AG103" s="1" t="str">
        <f t="shared" si="77"/>
        <v>PENDIENTE</v>
      </c>
      <c r="AH103" s="187">
        <v>44377</v>
      </c>
      <c r="AI103" s="339" t="s">
        <v>508</v>
      </c>
      <c r="AJ103" s="252">
        <v>0.5</v>
      </c>
      <c r="AK103" s="56">
        <f t="shared" si="84"/>
        <v>0.5</v>
      </c>
      <c r="AL103" s="57">
        <f t="shared" si="85"/>
        <v>0.5</v>
      </c>
      <c r="AM103" s="58" t="str">
        <f t="shared" si="86"/>
        <v>EN TERMINO</v>
      </c>
      <c r="AN103" s="279" t="s">
        <v>509</v>
      </c>
      <c r="AO103" s="252" t="s">
        <v>195</v>
      </c>
      <c r="AP103" s="303" t="str">
        <f>IF(AL103=100%,IF(AL103&gt;100%,"CUMPLIDA","PENDIENTE"),IF(AL103&lt;50%,"INCUMPLIDA","PENDIENTE"))</f>
        <v>PENDIENTE</v>
      </c>
      <c r="AQ103" s="189">
        <v>44469</v>
      </c>
      <c r="AR103" s="175" t="s">
        <v>510</v>
      </c>
      <c r="AS103" s="252">
        <v>0.5</v>
      </c>
      <c r="AT103" s="190">
        <f t="shared" si="79"/>
        <v>0.5</v>
      </c>
      <c r="AU103" s="191">
        <f t="shared" si="80"/>
        <v>0.5</v>
      </c>
      <c r="AV103" s="173" t="str">
        <f t="shared" si="81"/>
        <v>ALERTA</v>
      </c>
      <c r="AW103" s="175" t="s">
        <v>511</v>
      </c>
      <c r="AX103" s="2" t="s">
        <v>485</v>
      </c>
      <c r="AY103" s="1" t="str">
        <f t="shared" si="82"/>
        <v>INCUMPLIDA</v>
      </c>
      <c r="AZ103" s="189"/>
      <c r="BA103" s="175"/>
      <c r="BB103" s="200"/>
      <c r="BC103" s="193" t="str">
        <f t="shared" si="65"/>
        <v/>
      </c>
      <c r="BD103" s="194" t="str">
        <f t="shared" si="66"/>
        <v/>
      </c>
      <c r="BE103" s="173" t="str">
        <f t="shared" si="67"/>
        <v/>
      </c>
      <c r="BF103" s="175"/>
      <c r="BG103" s="1" t="str">
        <f t="shared" si="68"/>
        <v>PENDIENTE</v>
      </c>
      <c r="BH103" s="2"/>
      <c r="BI103" s="2" t="str">
        <f t="shared" si="69"/>
        <v>ABIERTO</v>
      </c>
      <c r="BJ103" s="2" t="str">
        <f t="shared" si="70"/>
        <v>ABIERTO</v>
      </c>
    </row>
    <row r="104" spans="1:62" ht="35.1" customHeight="1">
      <c r="A104" s="132"/>
      <c r="B104" s="132"/>
      <c r="C104" s="133" t="s">
        <v>81</v>
      </c>
      <c r="D104" s="132"/>
      <c r="E104" s="404"/>
      <c r="F104" s="132"/>
      <c r="G104" s="134">
        <v>2</v>
      </c>
      <c r="H104" s="135" t="s">
        <v>475</v>
      </c>
      <c r="I104" s="136" t="s">
        <v>512</v>
      </c>
      <c r="J104" s="132"/>
      <c r="K104" s="136" t="s">
        <v>513</v>
      </c>
      <c r="L104" s="136"/>
      <c r="M104" s="138">
        <v>3</v>
      </c>
      <c r="N104" s="132" t="s">
        <v>88</v>
      </c>
      <c r="O104" s="133" t="s">
        <v>503</v>
      </c>
      <c r="P104" s="136" t="s">
        <v>478</v>
      </c>
      <c r="Q104" s="138" t="s">
        <v>504</v>
      </c>
      <c r="R104" s="138"/>
      <c r="S104" s="138" t="s">
        <v>514</v>
      </c>
      <c r="T104" s="287">
        <v>1</v>
      </c>
      <c r="U104" s="138" t="s">
        <v>515</v>
      </c>
      <c r="V104" s="288">
        <v>44287</v>
      </c>
      <c r="W104" s="288">
        <v>44408</v>
      </c>
      <c r="X104" s="132"/>
      <c r="Y104" s="54">
        <v>44286</v>
      </c>
      <c r="Z104" s="55" t="s">
        <v>516</v>
      </c>
      <c r="AB104" s="193" t="str">
        <f t="shared" si="83"/>
        <v/>
      </c>
      <c r="AC104" s="194" t="str">
        <f t="shared" si="75"/>
        <v/>
      </c>
      <c r="AD104" s="173" t="str">
        <f t="shared" si="76"/>
        <v/>
      </c>
      <c r="AE104" s="205" t="s">
        <v>480</v>
      </c>
      <c r="AF104" s="206"/>
      <c r="AG104" s="1" t="str">
        <f t="shared" si="77"/>
        <v>PENDIENTE</v>
      </c>
      <c r="AH104" s="187">
        <v>44377</v>
      </c>
      <c r="AI104" s="339" t="s">
        <v>517</v>
      </c>
      <c r="AJ104" s="252">
        <v>0.25</v>
      </c>
      <c r="AK104" s="56">
        <f t="shared" si="84"/>
        <v>8.3333333333333329E-2</v>
      </c>
      <c r="AL104" s="57">
        <f t="shared" si="85"/>
        <v>8.3333333333333329E-2</v>
      </c>
      <c r="AM104" s="58" t="str">
        <f t="shared" si="86"/>
        <v>ALERTA</v>
      </c>
      <c r="AN104" s="279" t="s">
        <v>518</v>
      </c>
      <c r="AO104" s="252" t="s">
        <v>195</v>
      </c>
      <c r="AP104" s="303" t="str">
        <f>IF(AL104=100%,IF(AL104&gt;25%,"CUMPLIDA","PENDIENTE"),IF(AL104&lt;50%,"ATENCIÓN","PENDIENTE"))</f>
        <v>ATENCIÓN</v>
      </c>
      <c r="AQ104" s="189">
        <v>44469</v>
      </c>
      <c r="AR104" s="175" t="s">
        <v>519</v>
      </c>
      <c r="AS104" s="252">
        <v>0.5</v>
      </c>
      <c r="AT104" s="190">
        <f t="shared" si="79"/>
        <v>0.16666666666666666</v>
      </c>
      <c r="AU104" s="191">
        <f t="shared" si="80"/>
        <v>0.16666666666666666</v>
      </c>
      <c r="AV104" s="173" t="str">
        <f t="shared" si="81"/>
        <v>ALERTA</v>
      </c>
      <c r="AW104" s="175" t="s">
        <v>520</v>
      </c>
      <c r="AX104" s="2" t="s">
        <v>485</v>
      </c>
      <c r="AY104" s="1" t="str">
        <f t="shared" si="82"/>
        <v>INCUMPLIDA</v>
      </c>
      <c r="AZ104" s="189"/>
      <c r="BA104" s="175"/>
      <c r="BB104" s="200"/>
      <c r="BC104" s="193" t="str">
        <f t="shared" si="65"/>
        <v/>
      </c>
      <c r="BD104" s="194" t="str">
        <f t="shared" si="66"/>
        <v/>
      </c>
      <c r="BE104" s="173" t="str">
        <f t="shared" si="67"/>
        <v/>
      </c>
      <c r="BF104" s="175"/>
      <c r="BG104" s="1" t="str">
        <f t="shared" si="68"/>
        <v>PENDIENTE</v>
      </c>
      <c r="BH104" s="2"/>
      <c r="BI104" s="2" t="str">
        <f t="shared" si="69"/>
        <v>ABIERTO</v>
      </c>
      <c r="BJ104" s="2" t="str">
        <f t="shared" si="70"/>
        <v>ABIERTO</v>
      </c>
    </row>
    <row r="105" spans="1:62" ht="35.1" customHeight="1">
      <c r="A105" s="132"/>
      <c r="B105" s="132"/>
      <c r="C105" s="133" t="s">
        <v>81</v>
      </c>
      <c r="D105" s="132"/>
      <c r="E105" s="404"/>
      <c r="F105" s="132"/>
      <c r="G105" s="134">
        <v>6</v>
      </c>
      <c r="H105" s="135" t="s">
        <v>475</v>
      </c>
      <c r="I105" s="136" t="s">
        <v>521</v>
      </c>
      <c r="J105" s="132"/>
      <c r="K105" s="136" t="s">
        <v>522</v>
      </c>
      <c r="L105" s="136"/>
      <c r="M105" s="138">
        <v>1</v>
      </c>
      <c r="N105" s="132" t="s">
        <v>88</v>
      </c>
      <c r="O105" s="133" t="s">
        <v>503</v>
      </c>
      <c r="P105" s="136" t="s">
        <v>478</v>
      </c>
      <c r="Q105" s="138" t="s">
        <v>504</v>
      </c>
      <c r="R105" s="138"/>
      <c r="S105" s="138" t="s">
        <v>523</v>
      </c>
      <c r="T105" s="287">
        <v>1</v>
      </c>
      <c r="U105" s="138" t="s">
        <v>524</v>
      </c>
      <c r="V105" s="288">
        <v>44470</v>
      </c>
      <c r="W105" s="288">
        <v>44651</v>
      </c>
      <c r="X105" s="132"/>
      <c r="Y105" s="54">
        <v>44286</v>
      </c>
      <c r="AB105" s="193" t="str">
        <f t="shared" si="83"/>
        <v/>
      </c>
      <c r="AC105" s="194" t="str">
        <f t="shared" si="75"/>
        <v/>
      </c>
      <c r="AD105" s="173" t="str">
        <f t="shared" si="76"/>
        <v/>
      </c>
      <c r="AE105" s="208" t="s">
        <v>507</v>
      </c>
      <c r="AF105" s="206"/>
      <c r="AG105" s="1" t="str">
        <f t="shared" si="77"/>
        <v>PENDIENTE</v>
      </c>
      <c r="AH105" s="187">
        <v>44377</v>
      </c>
      <c r="AI105" s="339" t="s">
        <v>525</v>
      </c>
      <c r="AJ105" s="252">
        <v>0.02</v>
      </c>
      <c r="AK105" s="56">
        <f t="shared" si="84"/>
        <v>0.02</v>
      </c>
      <c r="AL105" s="57">
        <f t="shared" si="85"/>
        <v>0.02</v>
      </c>
      <c r="AM105" s="58" t="str">
        <f t="shared" si="86"/>
        <v>ALERTA</v>
      </c>
      <c r="AN105" s="279" t="s">
        <v>526</v>
      </c>
      <c r="AO105" s="252" t="s">
        <v>195</v>
      </c>
      <c r="AP105" s="303" t="str">
        <f>IF(AL105=100%,IF(AL105&gt;0.02%,"CUMPLIDA","PENDIENTE"),IF(AL105&lt;0%,"INCUMPLIDA","PENDIENTE"))</f>
        <v>PENDIENTE</v>
      </c>
      <c r="AQ105" s="189">
        <v>44469</v>
      </c>
      <c r="AR105" s="175" t="s">
        <v>527</v>
      </c>
      <c r="AS105" s="252">
        <v>0.25</v>
      </c>
      <c r="AT105" s="190">
        <f t="shared" si="79"/>
        <v>0.25</v>
      </c>
      <c r="AU105" s="191">
        <f t="shared" si="80"/>
        <v>0.25</v>
      </c>
      <c r="AV105" s="173" t="str">
        <f t="shared" si="81"/>
        <v>ALERTA</v>
      </c>
      <c r="AW105" s="175" t="s">
        <v>528</v>
      </c>
      <c r="AX105" s="2" t="s">
        <v>485</v>
      </c>
      <c r="AY105" s="1" t="str">
        <f t="shared" si="82"/>
        <v>INCUMPLIDA</v>
      </c>
      <c r="AZ105" s="189"/>
      <c r="BA105" s="175"/>
      <c r="BB105" s="200"/>
      <c r="BC105" s="193" t="str">
        <f t="shared" si="65"/>
        <v/>
      </c>
      <c r="BD105" s="194" t="str">
        <f t="shared" si="66"/>
        <v/>
      </c>
      <c r="BE105" s="173" t="str">
        <f t="shared" si="67"/>
        <v/>
      </c>
      <c r="BF105" s="175"/>
      <c r="BG105" s="1" t="str">
        <f t="shared" si="68"/>
        <v>PENDIENTE</v>
      </c>
      <c r="BH105" s="2"/>
      <c r="BI105" s="2" t="str">
        <f t="shared" si="69"/>
        <v>ABIERTO</v>
      </c>
      <c r="BJ105" s="2" t="str">
        <f t="shared" si="70"/>
        <v>ABIERTO</v>
      </c>
    </row>
    <row r="106" spans="1:62" ht="35.1" customHeight="1">
      <c r="A106" s="132"/>
      <c r="B106" s="132"/>
      <c r="C106" s="133" t="s">
        <v>81</v>
      </c>
      <c r="D106" s="132"/>
      <c r="E106" s="404"/>
      <c r="F106" s="132"/>
      <c r="G106" s="134">
        <v>7</v>
      </c>
      <c r="H106" s="135" t="s">
        <v>475</v>
      </c>
      <c r="I106" s="136" t="s">
        <v>529</v>
      </c>
      <c r="J106" s="132"/>
      <c r="K106" s="136" t="s">
        <v>530</v>
      </c>
      <c r="L106" s="136"/>
      <c r="M106" s="138">
        <v>1</v>
      </c>
      <c r="N106" s="132" t="s">
        <v>88</v>
      </c>
      <c r="O106" s="133" t="s">
        <v>503</v>
      </c>
      <c r="P106" s="136" t="s">
        <v>478</v>
      </c>
      <c r="Q106" s="138" t="s">
        <v>504</v>
      </c>
      <c r="R106" s="138"/>
      <c r="S106" s="138" t="s">
        <v>531</v>
      </c>
      <c r="T106" s="287">
        <v>1</v>
      </c>
      <c r="U106" s="138" t="s">
        <v>532</v>
      </c>
      <c r="V106" s="288">
        <v>44348</v>
      </c>
      <c r="W106" s="288">
        <v>44438</v>
      </c>
      <c r="X106" s="132"/>
      <c r="Y106" s="54">
        <v>44286</v>
      </c>
      <c r="AB106" s="193" t="str">
        <f t="shared" si="83"/>
        <v/>
      </c>
      <c r="AC106" s="194" t="str">
        <f t="shared" si="75"/>
        <v/>
      </c>
      <c r="AD106" s="173" t="str">
        <f t="shared" si="76"/>
        <v/>
      </c>
      <c r="AE106" s="208" t="s">
        <v>507</v>
      </c>
      <c r="AF106" s="206"/>
      <c r="AG106" s="1" t="str">
        <f t="shared" si="77"/>
        <v>PENDIENTE</v>
      </c>
      <c r="AH106" s="187">
        <v>44377</v>
      </c>
      <c r="AI106" s="339" t="s">
        <v>533</v>
      </c>
      <c r="AJ106" s="252">
        <v>0.02</v>
      </c>
      <c r="AK106" s="56">
        <f t="shared" si="84"/>
        <v>0.02</v>
      </c>
      <c r="AL106" s="57">
        <f t="shared" si="85"/>
        <v>0.02</v>
      </c>
      <c r="AM106" s="58" t="str">
        <f t="shared" si="86"/>
        <v>ALERTA</v>
      </c>
      <c r="AN106" s="279" t="s">
        <v>534</v>
      </c>
      <c r="AO106" s="252" t="s">
        <v>195</v>
      </c>
      <c r="AP106" s="303" t="str">
        <f>IF(AL106=100%,IF(AL106&gt;25%,"CUMPLIDA","PENDIENTE"),IF(AL106&lt;50%,"ATENCIÓN","PENDIENTE"))</f>
        <v>ATENCIÓN</v>
      </c>
      <c r="AQ106" s="189">
        <v>44469</v>
      </c>
      <c r="AR106" s="175" t="s">
        <v>533</v>
      </c>
      <c r="AS106" s="252">
        <v>0.5</v>
      </c>
      <c r="AT106" s="190">
        <f t="shared" si="79"/>
        <v>0.5</v>
      </c>
      <c r="AU106" s="191">
        <f t="shared" si="80"/>
        <v>0.5</v>
      </c>
      <c r="AV106" s="173" t="str">
        <f t="shared" si="81"/>
        <v>ALERTA</v>
      </c>
      <c r="AW106" s="175" t="s">
        <v>535</v>
      </c>
      <c r="AX106" s="2" t="s">
        <v>485</v>
      </c>
      <c r="AY106" s="1" t="str">
        <f t="shared" si="82"/>
        <v>INCUMPLIDA</v>
      </c>
      <c r="AZ106" s="189"/>
      <c r="BA106" s="175"/>
      <c r="BB106" s="200"/>
      <c r="BC106" s="193" t="str">
        <f t="shared" si="65"/>
        <v/>
      </c>
      <c r="BD106" s="194" t="str">
        <f t="shared" si="66"/>
        <v/>
      </c>
      <c r="BE106" s="173" t="str">
        <f t="shared" si="67"/>
        <v/>
      </c>
      <c r="BF106" s="175"/>
      <c r="BG106" s="1" t="str">
        <f t="shared" si="68"/>
        <v>PENDIENTE</v>
      </c>
      <c r="BH106" s="2"/>
      <c r="BI106" s="2" t="str">
        <f t="shared" si="69"/>
        <v>ABIERTO</v>
      </c>
      <c r="BJ106" s="2" t="str">
        <f t="shared" si="70"/>
        <v>ABIERTO</v>
      </c>
    </row>
    <row r="107" spans="1:62" ht="35.1" customHeight="1">
      <c r="A107" s="132"/>
      <c r="B107" s="132"/>
      <c r="C107" s="133" t="s">
        <v>81</v>
      </c>
      <c r="D107" s="132"/>
      <c r="E107" s="404"/>
      <c r="F107" s="132"/>
      <c r="G107" s="134">
        <v>8</v>
      </c>
      <c r="H107" s="135" t="s">
        <v>475</v>
      </c>
      <c r="I107" s="136" t="s">
        <v>536</v>
      </c>
      <c r="J107" s="132"/>
      <c r="K107" s="136" t="s">
        <v>537</v>
      </c>
      <c r="L107" s="136"/>
      <c r="M107" s="138">
        <v>4</v>
      </c>
      <c r="N107" s="132" t="s">
        <v>88</v>
      </c>
      <c r="O107" s="133" t="s">
        <v>503</v>
      </c>
      <c r="P107" s="136" t="s">
        <v>478</v>
      </c>
      <c r="Q107" s="138" t="s">
        <v>504</v>
      </c>
      <c r="R107" s="138"/>
      <c r="S107" s="138" t="s">
        <v>538</v>
      </c>
      <c r="T107" s="287">
        <v>1</v>
      </c>
      <c r="U107" s="138" t="s">
        <v>539</v>
      </c>
      <c r="V107" s="288">
        <v>44287</v>
      </c>
      <c r="W107" s="289">
        <v>44377</v>
      </c>
      <c r="X107" s="132"/>
      <c r="Y107" s="54">
        <v>44286</v>
      </c>
      <c r="Z107" s="55" t="s">
        <v>540</v>
      </c>
      <c r="AB107" s="193" t="str">
        <f t="shared" si="83"/>
        <v/>
      </c>
      <c r="AC107" s="194" t="str">
        <f t="shared" si="75"/>
        <v/>
      </c>
      <c r="AD107" s="173" t="str">
        <f t="shared" si="76"/>
        <v/>
      </c>
      <c r="AE107" s="205" t="s">
        <v>480</v>
      </c>
      <c r="AF107" s="206"/>
      <c r="AG107" s="1" t="str">
        <f t="shared" si="77"/>
        <v>PENDIENTE</v>
      </c>
      <c r="AH107" s="187">
        <v>44377</v>
      </c>
      <c r="AI107" s="339" t="s">
        <v>541</v>
      </c>
      <c r="AJ107" s="252">
        <v>2</v>
      </c>
      <c r="AK107" s="56">
        <f t="shared" si="84"/>
        <v>0.5</v>
      </c>
      <c r="AL107" s="57">
        <f t="shared" si="85"/>
        <v>0.5</v>
      </c>
      <c r="AM107" s="58" t="str">
        <f t="shared" si="86"/>
        <v>EN TERMINO</v>
      </c>
      <c r="AN107" s="279" t="s">
        <v>542</v>
      </c>
      <c r="AO107" s="252" t="s">
        <v>195</v>
      </c>
      <c r="AP107" s="303" t="str">
        <f>IF(AL107=100%,IF(AL107&gt;50%,"CUMPLIDA","PENDIENTE"),IF(AL107&lt;100%,"INCUMPLIDA","PENDIENTE"))</f>
        <v>INCUMPLIDA</v>
      </c>
      <c r="AQ107" s="189"/>
      <c r="AR107" s="201"/>
      <c r="AS107" s="200"/>
      <c r="AT107" s="200"/>
      <c r="AU107" s="200"/>
      <c r="AV107" s="200"/>
      <c r="AW107" s="202"/>
      <c r="AX107" s="200"/>
      <c r="AY107" s="200"/>
      <c r="AZ107" s="189"/>
      <c r="BA107" s="175"/>
      <c r="BB107" s="200"/>
      <c r="BC107" s="193" t="str">
        <f t="shared" si="65"/>
        <v/>
      </c>
      <c r="BD107" s="194" t="str">
        <f t="shared" si="66"/>
        <v/>
      </c>
      <c r="BE107" s="173" t="str">
        <f t="shared" si="67"/>
        <v/>
      </c>
      <c r="BF107" s="175"/>
      <c r="BG107" s="1" t="str">
        <f t="shared" si="68"/>
        <v>PENDIENTE</v>
      </c>
      <c r="BH107" s="2"/>
      <c r="BI107" s="2" t="str">
        <f t="shared" si="69"/>
        <v>ABIERTO</v>
      </c>
      <c r="BJ107" s="2" t="s">
        <v>543</v>
      </c>
    </row>
    <row r="108" spans="1:62" ht="35.1" customHeight="1">
      <c r="A108" s="132"/>
      <c r="B108" s="132"/>
      <c r="C108" s="133" t="s">
        <v>81</v>
      </c>
      <c r="D108" s="132"/>
      <c r="E108" s="404"/>
      <c r="F108" s="132"/>
      <c r="G108" s="134">
        <v>9</v>
      </c>
      <c r="H108" s="135" t="s">
        <v>475</v>
      </c>
      <c r="I108" s="136" t="s">
        <v>544</v>
      </c>
      <c r="J108" s="132"/>
      <c r="K108" s="136" t="s">
        <v>545</v>
      </c>
      <c r="L108" s="136"/>
      <c r="M108" s="138">
        <v>1</v>
      </c>
      <c r="N108" s="132" t="s">
        <v>88</v>
      </c>
      <c r="O108" s="133" t="s">
        <v>503</v>
      </c>
      <c r="P108" s="136" t="s">
        <v>478</v>
      </c>
      <c r="Q108" s="138" t="s">
        <v>504</v>
      </c>
      <c r="R108" s="138"/>
      <c r="S108" s="138" t="s">
        <v>546</v>
      </c>
      <c r="T108" s="287">
        <v>1</v>
      </c>
      <c r="U108" s="138" t="s">
        <v>547</v>
      </c>
      <c r="V108" s="288">
        <v>44287</v>
      </c>
      <c r="W108" s="289">
        <v>44362</v>
      </c>
      <c r="X108" s="132"/>
      <c r="Y108" s="54">
        <v>44286</v>
      </c>
      <c r="Z108" s="55" t="s">
        <v>548</v>
      </c>
      <c r="AB108" s="193" t="str">
        <f t="shared" si="83"/>
        <v/>
      </c>
      <c r="AC108" s="194" t="str">
        <f t="shared" si="75"/>
        <v/>
      </c>
      <c r="AD108" s="173" t="str">
        <f t="shared" si="76"/>
        <v/>
      </c>
      <c r="AE108" s="205" t="s">
        <v>480</v>
      </c>
      <c r="AF108" s="206"/>
      <c r="AG108" s="1" t="str">
        <f t="shared" si="77"/>
        <v>PENDIENTE</v>
      </c>
      <c r="AH108" s="187">
        <v>44377</v>
      </c>
      <c r="AI108" s="339" t="s">
        <v>549</v>
      </c>
      <c r="AJ108" s="252">
        <v>1</v>
      </c>
      <c r="AK108" s="56">
        <f t="shared" si="84"/>
        <v>1</v>
      </c>
      <c r="AL108" s="57">
        <f t="shared" si="85"/>
        <v>1</v>
      </c>
      <c r="AM108" s="58" t="str">
        <f t="shared" si="86"/>
        <v>OK</v>
      </c>
      <c r="AN108" s="340" t="s">
        <v>550</v>
      </c>
      <c r="AO108" s="252" t="s">
        <v>195</v>
      </c>
      <c r="AP108" s="303" t="str">
        <f t="shared" ref="AP108" si="87">IF(AL108=100%,IF(AL108&gt;25%,"CUMPLIDA","PENDIENTE"),IF(AL108&lt;50%,"INCUMPLIDA","PENDIENTE"))</f>
        <v>CUMPLIDA</v>
      </c>
      <c r="AQ108" s="189"/>
      <c r="AR108" s="201"/>
      <c r="AS108" s="200"/>
      <c r="AT108" s="200"/>
      <c r="AU108" s="200"/>
      <c r="AV108" s="200"/>
      <c r="AW108" s="202"/>
      <c r="AX108" s="200"/>
      <c r="AY108" s="200"/>
      <c r="AZ108" s="189"/>
      <c r="BA108" s="175"/>
      <c r="BB108" s="200"/>
      <c r="BC108" s="193" t="str">
        <f t="shared" si="65"/>
        <v/>
      </c>
      <c r="BD108" s="194" t="str">
        <f t="shared" si="66"/>
        <v/>
      </c>
      <c r="BE108" s="173" t="str">
        <f t="shared" si="67"/>
        <v/>
      </c>
      <c r="BF108" s="175"/>
      <c r="BG108" s="1" t="str">
        <f t="shared" si="68"/>
        <v>PENDIENTE</v>
      </c>
      <c r="BH108" s="2"/>
      <c r="BI108" s="2" t="str">
        <f t="shared" si="69"/>
        <v>ABIERTO</v>
      </c>
      <c r="BJ108" s="2" t="s">
        <v>543</v>
      </c>
    </row>
    <row r="109" spans="1:62" ht="35.1" customHeight="1">
      <c r="A109" s="132"/>
      <c r="B109" s="132"/>
      <c r="C109" s="133" t="s">
        <v>81</v>
      </c>
      <c r="D109" s="132"/>
      <c r="E109" s="404"/>
      <c r="F109" s="132"/>
      <c r="G109" s="134">
        <v>10</v>
      </c>
      <c r="H109" s="135" t="s">
        <v>475</v>
      </c>
      <c r="I109" s="136" t="s">
        <v>551</v>
      </c>
      <c r="J109" s="132"/>
      <c r="K109" s="136" t="s">
        <v>552</v>
      </c>
      <c r="L109" s="136"/>
      <c r="M109" s="138">
        <v>2</v>
      </c>
      <c r="N109" s="132" t="s">
        <v>88</v>
      </c>
      <c r="O109" s="133" t="s">
        <v>503</v>
      </c>
      <c r="P109" s="136" t="s">
        <v>478</v>
      </c>
      <c r="Q109" s="138" t="s">
        <v>504</v>
      </c>
      <c r="R109" s="138"/>
      <c r="S109" s="138" t="s">
        <v>553</v>
      </c>
      <c r="T109" s="287">
        <v>1</v>
      </c>
      <c r="U109" s="138" t="s">
        <v>554</v>
      </c>
      <c r="V109" s="288">
        <v>44348</v>
      </c>
      <c r="W109" s="288">
        <v>44438</v>
      </c>
      <c r="X109" s="132"/>
      <c r="Y109" s="54">
        <v>44286</v>
      </c>
      <c r="Z109" s="55" t="s">
        <v>555</v>
      </c>
      <c r="AB109" s="193" t="str">
        <f t="shared" si="83"/>
        <v/>
      </c>
      <c r="AC109" s="194" t="str">
        <f t="shared" si="75"/>
        <v/>
      </c>
      <c r="AD109" s="173" t="str">
        <f t="shared" si="76"/>
        <v/>
      </c>
      <c r="AE109" s="205" t="s">
        <v>480</v>
      </c>
      <c r="AF109" s="206"/>
      <c r="AG109" s="1" t="str">
        <f t="shared" si="77"/>
        <v>PENDIENTE</v>
      </c>
      <c r="AH109" s="187">
        <v>44377</v>
      </c>
      <c r="AI109" s="339" t="s">
        <v>556</v>
      </c>
      <c r="AJ109" s="252">
        <v>0.02</v>
      </c>
      <c r="AK109" s="56">
        <f t="shared" si="84"/>
        <v>0.01</v>
      </c>
      <c r="AL109" s="57">
        <f t="shared" si="85"/>
        <v>0.01</v>
      </c>
      <c r="AM109" s="58" t="str">
        <f t="shared" si="86"/>
        <v>ALERTA</v>
      </c>
      <c r="AN109" s="279" t="s">
        <v>557</v>
      </c>
      <c r="AO109" s="252" t="s">
        <v>195</v>
      </c>
      <c r="AP109" s="303" t="str">
        <f>IF(AL109=100%,IF(AL109&gt;25%,"CUMPLIDA","PENDIENTE"),IF(AL109&lt;50%,"ATENCIÓN","PENDIENTE"))</f>
        <v>ATENCIÓN</v>
      </c>
      <c r="AQ109" s="189">
        <v>44469</v>
      </c>
      <c r="AR109" s="175" t="s">
        <v>558</v>
      </c>
      <c r="AS109" s="252">
        <v>1</v>
      </c>
      <c r="AT109" s="190">
        <f t="shared" ref="AT109" si="88">(IF(AS109="","",IF(OR($M109=0,$M109="",AQ109=""),"",AS109/$M109)))</f>
        <v>0.5</v>
      </c>
      <c r="AU109" s="191">
        <f t="shared" ref="AU109" si="89">(IF(OR($T109="",AT109=""),"",IF(OR($T109=0,AT109=0),0,IF((AT109*100%)/$T109&gt;100%,100%,(AT109*100%)/$T109))))</f>
        <v>0.5</v>
      </c>
      <c r="AV109" s="173" t="str">
        <f t="shared" ref="AV109" si="90">IF(AS109="","",IF(AU109&lt;100%, IF(AU109&lt;75%, "ALERTA","EN TERMINO"), IF(AU109=100%, "OK", "EN TERMINO")))</f>
        <v>ALERTA</v>
      </c>
      <c r="AW109" s="175" t="s">
        <v>559</v>
      </c>
      <c r="AX109" s="2" t="s">
        <v>485</v>
      </c>
      <c r="AY109" s="1" t="str">
        <f t="shared" ref="AY109" si="91">IF(AU109=100%,IF(AU109&gt;75%,"CUMPLIDA","PENDIENTE"),IF(AU109&lt;75%,"INCUMPLIDA","PENDIENTE"))</f>
        <v>INCUMPLIDA</v>
      </c>
      <c r="AZ109" s="189"/>
      <c r="BA109" s="175"/>
      <c r="BB109" s="200"/>
      <c r="BC109" s="193" t="str">
        <f t="shared" si="65"/>
        <v/>
      </c>
      <c r="BD109" s="194" t="str">
        <f t="shared" si="66"/>
        <v/>
      </c>
      <c r="BE109" s="173" t="str">
        <f t="shared" si="67"/>
        <v/>
      </c>
      <c r="BF109" s="175"/>
      <c r="BG109" s="1" t="str">
        <f t="shared" si="68"/>
        <v>PENDIENTE</v>
      </c>
      <c r="BH109" s="2"/>
      <c r="BI109" s="2" t="str">
        <f t="shared" si="69"/>
        <v>ABIERTO</v>
      </c>
      <c r="BJ109" s="2" t="str">
        <f t="shared" si="70"/>
        <v>ABIERTO</v>
      </c>
    </row>
    <row r="110" spans="1:62" ht="35.1" customHeight="1">
      <c r="A110" s="132"/>
      <c r="B110" s="132"/>
      <c r="C110" s="133" t="s">
        <v>81</v>
      </c>
      <c r="D110" s="132"/>
      <c r="E110" s="404"/>
      <c r="F110" s="132"/>
      <c r="G110" s="134">
        <v>11</v>
      </c>
      <c r="H110" s="135" t="s">
        <v>475</v>
      </c>
      <c r="I110" s="136" t="s">
        <v>560</v>
      </c>
      <c r="J110" s="132"/>
      <c r="K110" s="136" t="s">
        <v>561</v>
      </c>
      <c r="L110" s="136"/>
      <c r="M110" s="138">
        <v>1</v>
      </c>
      <c r="N110" s="132" t="s">
        <v>88</v>
      </c>
      <c r="O110" s="133" t="s">
        <v>503</v>
      </c>
      <c r="P110" s="136" t="s">
        <v>478</v>
      </c>
      <c r="Q110" s="138" t="s">
        <v>504</v>
      </c>
      <c r="R110" s="138"/>
      <c r="S110" s="138" t="s">
        <v>562</v>
      </c>
      <c r="T110" s="287">
        <v>1</v>
      </c>
      <c r="U110" s="138"/>
      <c r="V110" s="288">
        <v>44317</v>
      </c>
      <c r="W110" s="289">
        <v>44377</v>
      </c>
      <c r="X110" s="132"/>
      <c r="Y110" s="54">
        <v>44286</v>
      </c>
      <c r="AB110" s="193" t="str">
        <f t="shared" si="83"/>
        <v/>
      </c>
      <c r="AC110" s="194" t="str">
        <f t="shared" si="75"/>
        <v/>
      </c>
      <c r="AD110" s="173" t="str">
        <f t="shared" si="76"/>
        <v/>
      </c>
      <c r="AE110" s="208" t="s">
        <v>507</v>
      </c>
      <c r="AF110" s="206"/>
      <c r="AG110" s="1" t="str">
        <f t="shared" si="77"/>
        <v>PENDIENTE</v>
      </c>
      <c r="AH110" s="187">
        <v>44377</v>
      </c>
      <c r="AI110" s="339" t="s">
        <v>563</v>
      </c>
      <c r="AJ110" s="252">
        <v>0.5</v>
      </c>
      <c r="AK110" s="56">
        <f t="shared" si="84"/>
        <v>0.5</v>
      </c>
      <c r="AL110" s="57">
        <f t="shared" si="85"/>
        <v>0.5</v>
      </c>
      <c r="AM110" s="58" t="str">
        <f t="shared" si="86"/>
        <v>EN TERMINO</v>
      </c>
      <c r="AN110" s="341" t="s">
        <v>564</v>
      </c>
      <c r="AO110" s="252" t="s">
        <v>195</v>
      </c>
      <c r="AP110" s="303" t="str">
        <f>IF(AL110=100%,IF(AL110&gt;100%,"CUMPLIDA","PENDIENTE"),IF(AL110&lt;100%,"INCUMPLIDA","PENDIENTE"))</f>
        <v>INCUMPLIDA</v>
      </c>
      <c r="AQ110" s="189"/>
      <c r="AR110" s="201"/>
      <c r="AS110" s="200"/>
      <c r="AT110" s="200"/>
      <c r="AU110" s="200"/>
      <c r="AV110" s="200"/>
      <c r="AW110" s="202"/>
      <c r="AX110" s="200"/>
      <c r="AY110" s="200"/>
      <c r="AZ110" s="189"/>
      <c r="BA110" s="175"/>
      <c r="BB110" s="200"/>
      <c r="BC110" s="193" t="str">
        <f t="shared" si="65"/>
        <v/>
      </c>
      <c r="BD110" s="194" t="str">
        <f t="shared" si="66"/>
        <v/>
      </c>
      <c r="BE110" s="173" t="str">
        <f t="shared" si="67"/>
        <v/>
      </c>
      <c r="BF110" s="175"/>
      <c r="BG110" s="1" t="str">
        <f t="shared" si="68"/>
        <v>PENDIENTE</v>
      </c>
      <c r="BH110" s="2"/>
      <c r="BI110" s="2" t="str">
        <f t="shared" si="69"/>
        <v>ABIERTO</v>
      </c>
      <c r="BJ110" s="2" t="s">
        <v>543</v>
      </c>
    </row>
    <row r="111" spans="1:62" ht="35.1" customHeight="1">
      <c r="A111" s="139"/>
      <c r="B111" s="139"/>
      <c r="C111" s="140" t="s">
        <v>81</v>
      </c>
      <c r="D111" s="139"/>
      <c r="E111" s="405" t="s">
        <v>565</v>
      </c>
      <c r="F111" s="139"/>
      <c r="G111" s="139">
        <v>4</v>
      </c>
      <c r="H111" s="141" t="s">
        <v>566</v>
      </c>
      <c r="I111" s="142" t="s">
        <v>567</v>
      </c>
      <c r="J111" s="139"/>
      <c r="K111" s="140" t="s">
        <v>552</v>
      </c>
      <c r="L111" s="139"/>
      <c r="M111" s="139">
        <v>12</v>
      </c>
      <c r="N111" s="140" t="s">
        <v>88</v>
      </c>
      <c r="O111" s="140" t="str">
        <f>IF(H111="","",VLOOKUP(H111,'[1]Procedimientos Publicar'!$C$6:$E$85,3,FALSE))</f>
        <v>SUB GERENCIA COMERCIAL</v>
      </c>
      <c r="P111" s="140" t="s">
        <v>568</v>
      </c>
      <c r="Q111" s="139"/>
      <c r="R111" s="139"/>
      <c r="S111" s="139"/>
      <c r="T111" s="143">
        <v>1</v>
      </c>
      <c r="U111" s="139"/>
      <c r="V111" s="139"/>
      <c r="W111" s="139"/>
      <c r="X111" s="272">
        <v>44469</v>
      </c>
      <c r="Y111" s="54">
        <v>44286</v>
      </c>
      <c r="Z111" s="192" t="s">
        <v>569</v>
      </c>
      <c r="AA111" s="2">
        <v>11</v>
      </c>
      <c r="AB111" s="203">
        <f>(IF(AA111="","",IF(OR($M111=0,$M111="",$Y111=""),"",AA111/$M111)))</f>
        <v>0.91666666666666663</v>
      </c>
      <c r="AC111" s="204">
        <f t="shared" si="75"/>
        <v>0.91666666666666663</v>
      </c>
      <c r="AD111" s="173" t="str">
        <f t="shared" si="76"/>
        <v>EN TERMINO</v>
      </c>
      <c r="AE111" s="2"/>
      <c r="AF111" s="206"/>
      <c r="AG111" s="1" t="str">
        <f t="shared" si="77"/>
        <v>PENDIENTE</v>
      </c>
      <c r="AH111" s="311">
        <v>44377</v>
      </c>
      <c r="AI111" s="200"/>
      <c r="AJ111" s="200"/>
      <c r="AK111" s="193" t="str">
        <f t="shared" ref="AK111:AK137" si="92">(IF(AJ111="","",IF(OR($M111=0,$M111="",AH111=""),"",AJ111/$M111)))</f>
        <v/>
      </c>
      <c r="AL111" s="188" t="str">
        <f t="shared" ref="AL111:AL137" si="93">(IF(OR($T111="",AK111=""),"",IF(OR($T111=0,AK111=0),0,IF((AK111*100%)/$T111&gt;100%,100%,(AK111*100%)/$T111))))</f>
        <v/>
      </c>
      <c r="AM111" s="173" t="str">
        <f t="shared" ref="AM111:AM137" si="94">IF(AJ111="","",IF(AL111&lt;100%, IF(AL111&lt;50%, "ALERTA","EN TERMINO"), IF(AL111=100%, "OK", "EN TERMINO")))</f>
        <v/>
      </c>
      <c r="AN111" s="312" t="s">
        <v>191</v>
      </c>
      <c r="AO111" s="200" t="s">
        <v>150</v>
      </c>
      <c r="AP111" s="1" t="str">
        <f t="shared" si="64"/>
        <v>PENDIENTE</v>
      </c>
      <c r="AQ111" s="348">
        <v>44469</v>
      </c>
      <c r="AR111" s="351" t="s">
        <v>570</v>
      </c>
      <c r="AS111" s="349">
        <v>11</v>
      </c>
      <c r="AT111" s="358">
        <f t="shared" ref="AT111:AT116" si="95">(IF(AS111="","",IF(OR($M111=0,$M111="",AQ111=""),"",AS111/$M111)))</f>
        <v>0.91666666666666663</v>
      </c>
      <c r="AU111" s="359">
        <f t="shared" ref="AU111:AU116" si="96">(IF(OR($T111="",AT111=""),"",IF(OR($T111=0,AT111=0),0,IF((AT111*100%)/$T111&gt;100%,100%,(AT111*100%)/$T111))))</f>
        <v>0.91666666666666663</v>
      </c>
      <c r="AV111" s="350" t="str">
        <f t="shared" ref="AV111:AV116" si="97">IF(AS111="","",IF(AU111&lt;100%, IF(AU111&lt;50%, "ALERTA","EN TERMINO"), IF(AU111=100%, "OK", "EN TERMINO")))</f>
        <v>EN TERMINO</v>
      </c>
      <c r="AW111" s="360" t="s">
        <v>571</v>
      </c>
      <c r="AX111" s="349" t="s">
        <v>572</v>
      </c>
      <c r="AY111" s="352" t="str">
        <f t="shared" ref="AY111" si="98">IF(AU111=100%,IF(AU111&gt;50%,"CUMPLIDA","PENDIENTE"),IF(AU111&lt;50%,"INCUMPLIDA","PENDIENTE"))</f>
        <v>PENDIENTE</v>
      </c>
      <c r="AZ111" s="189"/>
      <c r="BA111" s="175"/>
      <c r="BB111" s="200"/>
      <c r="BC111" s="193" t="str">
        <f t="shared" si="65"/>
        <v/>
      </c>
      <c r="BD111" s="194" t="str">
        <f t="shared" si="66"/>
        <v/>
      </c>
      <c r="BE111" s="173" t="str">
        <f t="shared" si="67"/>
        <v/>
      </c>
      <c r="BF111" s="175"/>
      <c r="BG111" s="1" t="str">
        <f t="shared" si="68"/>
        <v>PENDIENTE</v>
      </c>
      <c r="BH111" s="2"/>
      <c r="BI111" s="2" t="str">
        <f t="shared" si="69"/>
        <v>ABIERTO</v>
      </c>
      <c r="BJ111" s="2" t="str">
        <f>IF(AY111="CUMPLIDA","CERRADO","ABIERTO")</f>
        <v>ABIERTO</v>
      </c>
    </row>
    <row r="112" spans="1:62" ht="35.1" customHeight="1">
      <c r="A112" s="139"/>
      <c r="B112" s="139"/>
      <c r="C112" s="140" t="s">
        <v>81</v>
      </c>
      <c r="D112" s="139"/>
      <c r="E112" s="405"/>
      <c r="F112" s="139"/>
      <c r="G112" s="139">
        <v>5</v>
      </c>
      <c r="H112" s="141" t="s">
        <v>566</v>
      </c>
      <c r="I112" s="144" t="s">
        <v>573</v>
      </c>
      <c r="J112" s="139"/>
      <c r="K112" s="140" t="s">
        <v>561</v>
      </c>
      <c r="L112" s="139"/>
      <c r="M112" s="139">
        <v>12</v>
      </c>
      <c r="N112" s="140" t="s">
        <v>88</v>
      </c>
      <c r="O112" s="140" t="str">
        <f>IF(H112="","",VLOOKUP(H112,'[1]Procedimientos Publicar'!$C$6:$E$85,3,FALSE))</f>
        <v>SUB GERENCIA COMERCIAL</v>
      </c>
      <c r="P112" s="140" t="s">
        <v>568</v>
      </c>
      <c r="Q112" s="139"/>
      <c r="R112" s="139"/>
      <c r="S112" s="139"/>
      <c r="T112" s="143">
        <v>1</v>
      </c>
      <c r="U112" s="139"/>
      <c r="V112" s="139"/>
      <c r="W112" s="139"/>
      <c r="X112" s="272">
        <v>44469</v>
      </c>
      <c r="Y112" s="54">
        <v>44286</v>
      </c>
      <c r="Z112" s="192" t="s">
        <v>569</v>
      </c>
      <c r="AA112" s="2">
        <v>10</v>
      </c>
      <c r="AB112" s="203">
        <f t="shared" si="83"/>
        <v>0.83333333333333337</v>
      </c>
      <c r="AC112" s="204">
        <f t="shared" si="75"/>
        <v>0.83333333333333337</v>
      </c>
      <c r="AD112" s="173" t="str">
        <f t="shared" si="76"/>
        <v>EN TERMINO</v>
      </c>
      <c r="AE112" s="205" t="s">
        <v>574</v>
      </c>
      <c r="AF112" s="206"/>
      <c r="AG112" s="1" t="str">
        <f t="shared" si="77"/>
        <v>PENDIENTE</v>
      </c>
      <c r="AH112" s="311">
        <v>44377</v>
      </c>
      <c r="AI112" s="200"/>
      <c r="AJ112" s="200"/>
      <c r="AK112" s="193" t="str">
        <f t="shared" si="92"/>
        <v/>
      </c>
      <c r="AL112" s="188" t="str">
        <f t="shared" si="93"/>
        <v/>
      </c>
      <c r="AM112" s="173" t="str">
        <f t="shared" si="94"/>
        <v/>
      </c>
      <c r="AN112" s="312" t="s">
        <v>191</v>
      </c>
      <c r="AO112" s="200" t="s">
        <v>150</v>
      </c>
      <c r="AP112" s="1" t="str">
        <f t="shared" si="64"/>
        <v>PENDIENTE</v>
      </c>
      <c r="AQ112" s="348">
        <v>44469</v>
      </c>
      <c r="AR112" s="351" t="s">
        <v>575</v>
      </c>
      <c r="AS112" s="349">
        <v>12</v>
      </c>
      <c r="AT112" s="358">
        <f t="shared" si="95"/>
        <v>1</v>
      </c>
      <c r="AU112" s="359">
        <f t="shared" si="96"/>
        <v>1</v>
      </c>
      <c r="AV112" s="350" t="str">
        <f t="shared" si="97"/>
        <v>OK</v>
      </c>
      <c r="AW112" s="360" t="s">
        <v>576</v>
      </c>
      <c r="AX112" s="349" t="s">
        <v>572</v>
      </c>
      <c r="AY112" s="352" t="s">
        <v>577</v>
      </c>
      <c r="AZ112" s="189"/>
      <c r="BA112" s="175"/>
      <c r="BB112" s="200"/>
      <c r="BC112" s="193" t="str">
        <f t="shared" si="65"/>
        <v/>
      </c>
      <c r="BD112" s="194" t="str">
        <f t="shared" si="66"/>
        <v/>
      </c>
      <c r="BE112" s="173" t="str">
        <f t="shared" si="67"/>
        <v/>
      </c>
      <c r="BF112" s="175"/>
      <c r="BG112" s="1" t="str">
        <f t="shared" si="68"/>
        <v>PENDIENTE</v>
      </c>
      <c r="BH112" s="2"/>
      <c r="BI112" s="2" t="str">
        <f t="shared" si="69"/>
        <v>ABIERTO</v>
      </c>
      <c r="BJ112" s="2" t="str">
        <f t="shared" ref="BJ112:BJ116" si="99">IF(AY112="CUMPLIDA","CERRADO","ABIERTO")</f>
        <v>CERRADO</v>
      </c>
    </row>
    <row r="113" spans="1:62" ht="35.1" customHeight="1">
      <c r="A113" s="139"/>
      <c r="B113" s="139"/>
      <c r="C113" s="140" t="s">
        <v>81</v>
      </c>
      <c r="D113" s="139"/>
      <c r="E113" s="405"/>
      <c r="F113" s="139"/>
      <c r="G113" s="139">
        <v>6</v>
      </c>
      <c r="H113" s="141" t="s">
        <v>566</v>
      </c>
      <c r="I113" s="142" t="s">
        <v>578</v>
      </c>
      <c r="J113" s="139"/>
      <c r="K113" s="140" t="s">
        <v>575</v>
      </c>
      <c r="L113" s="139"/>
      <c r="M113" s="139">
        <v>12</v>
      </c>
      <c r="N113" s="140" t="s">
        <v>88</v>
      </c>
      <c r="O113" s="140" t="str">
        <f>IF(H113="","",VLOOKUP(H113,'[1]Procedimientos Publicar'!$C$6:$E$85,3,FALSE))</f>
        <v>SUB GERENCIA COMERCIAL</v>
      </c>
      <c r="P113" s="140" t="s">
        <v>568</v>
      </c>
      <c r="Q113" s="139"/>
      <c r="R113" s="139"/>
      <c r="S113" s="139"/>
      <c r="T113" s="143">
        <v>1</v>
      </c>
      <c r="U113" s="139"/>
      <c r="V113" s="139"/>
      <c r="W113" s="139"/>
      <c r="X113" s="272">
        <v>44469</v>
      </c>
      <c r="Y113" s="54">
        <v>44286</v>
      </c>
      <c r="Z113" s="192" t="s">
        <v>569</v>
      </c>
      <c r="AA113" s="2">
        <v>10</v>
      </c>
      <c r="AB113" s="203">
        <f t="shared" si="83"/>
        <v>0.83333333333333337</v>
      </c>
      <c r="AC113" s="204">
        <f t="shared" si="75"/>
        <v>0.83333333333333337</v>
      </c>
      <c r="AD113" s="173" t="str">
        <f t="shared" si="76"/>
        <v>EN TERMINO</v>
      </c>
      <c r="AE113" s="205" t="s">
        <v>574</v>
      </c>
      <c r="AF113" s="206"/>
      <c r="AG113" s="1" t="str">
        <f t="shared" si="77"/>
        <v>PENDIENTE</v>
      </c>
      <c r="AH113" s="311">
        <v>44377</v>
      </c>
      <c r="AI113" s="200"/>
      <c r="AJ113" s="200"/>
      <c r="AK113" s="193" t="str">
        <f t="shared" si="92"/>
        <v/>
      </c>
      <c r="AL113" s="188" t="str">
        <f t="shared" si="93"/>
        <v/>
      </c>
      <c r="AM113" s="173" t="str">
        <f t="shared" si="94"/>
        <v/>
      </c>
      <c r="AN113" s="312" t="s">
        <v>191</v>
      </c>
      <c r="AO113" s="200" t="s">
        <v>150</v>
      </c>
      <c r="AP113" s="1" t="str">
        <f t="shared" si="64"/>
        <v>PENDIENTE</v>
      </c>
      <c r="AQ113" s="348">
        <v>44469</v>
      </c>
      <c r="AR113" s="351" t="s">
        <v>570</v>
      </c>
      <c r="AS113" s="349">
        <v>12</v>
      </c>
      <c r="AT113" s="358">
        <f t="shared" si="95"/>
        <v>1</v>
      </c>
      <c r="AU113" s="359">
        <f t="shared" si="96"/>
        <v>1</v>
      </c>
      <c r="AV113" s="350" t="str">
        <f t="shared" si="97"/>
        <v>OK</v>
      </c>
      <c r="AW113" s="360" t="s">
        <v>579</v>
      </c>
      <c r="AX113" s="349" t="s">
        <v>572</v>
      </c>
      <c r="AY113" s="352" t="str">
        <f t="shared" ref="AY113:AY116" si="100">IF(AU113=100%,IF(AU113&gt;50%,"CUMPLIDA","PENDIENTE"),IF(AU113&lt;50%,"INCUMPLIDA","PENDIENTE"))</f>
        <v>CUMPLIDA</v>
      </c>
      <c r="AZ113" s="189"/>
      <c r="BA113" s="175"/>
      <c r="BB113" s="200"/>
      <c r="BC113" s="193" t="str">
        <f t="shared" si="65"/>
        <v/>
      </c>
      <c r="BD113" s="194" t="str">
        <f t="shared" si="66"/>
        <v/>
      </c>
      <c r="BE113" s="173" t="str">
        <f t="shared" si="67"/>
        <v/>
      </c>
      <c r="BF113" s="175"/>
      <c r="BG113" s="1" t="str">
        <f t="shared" si="68"/>
        <v>PENDIENTE</v>
      </c>
      <c r="BH113" s="2"/>
      <c r="BI113" s="2" t="str">
        <f t="shared" si="69"/>
        <v>ABIERTO</v>
      </c>
      <c r="BJ113" s="2" t="str">
        <f t="shared" si="99"/>
        <v>CERRADO</v>
      </c>
    </row>
    <row r="114" spans="1:62" ht="35.1" customHeight="1">
      <c r="A114" s="139"/>
      <c r="B114" s="139"/>
      <c r="C114" s="140" t="s">
        <v>81</v>
      </c>
      <c r="D114" s="139"/>
      <c r="E114" s="405"/>
      <c r="F114" s="139"/>
      <c r="G114" s="139">
        <v>7</v>
      </c>
      <c r="H114" s="141" t="s">
        <v>566</v>
      </c>
      <c r="I114" s="144" t="s">
        <v>580</v>
      </c>
      <c r="J114" s="139"/>
      <c r="K114" s="140" t="s">
        <v>581</v>
      </c>
      <c r="L114" s="139"/>
      <c r="M114" s="139">
        <v>12</v>
      </c>
      <c r="N114" s="140" t="s">
        <v>88</v>
      </c>
      <c r="O114" s="140" t="str">
        <f>IF(H114="","",VLOOKUP(H114,'[1]Procedimientos Publicar'!$C$6:$E$85,3,FALSE))</f>
        <v>SUB GERENCIA COMERCIAL</v>
      </c>
      <c r="P114" s="140" t="s">
        <v>568</v>
      </c>
      <c r="Q114" s="139"/>
      <c r="R114" s="139"/>
      <c r="S114" s="139"/>
      <c r="T114" s="143">
        <v>1</v>
      </c>
      <c r="U114" s="139"/>
      <c r="V114" s="139"/>
      <c r="W114" s="139"/>
      <c r="X114" s="272">
        <v>44469</v>
      </c>
      <c r="Y114" s="54">
        <v>44286</v>
      </c>
      <c r="Z114" s="192" t="s">
        <v>569</v>
      </c>
      <c r="AA114" s="2">
        <v>11</v>
      </c>
      <c r="AB114" s="203">
        <f t="shared" si="83"/>
        <v>0.91666666666666663</v>
      </c>
      <c r="AC114" s="204">
        <f t="shared" si="75"/>
        <v>0.91666666666666663</v>
      </c>
      <c r="AD114" s="173" t="str">
        <f t="shared" si="76"/>
        <v>EN TERMINO</v>
      </c>
      <c r="AE114" s="205" t="s">
        <v>582</v>
      </c>
      <c r="AF114" s="206"/>
      <c r="AG114" s="1" t="str">
        <f t="shared" si="77"/>
        <v>PENDIENTE</v>
      </c>
      <c r="AH114" s="311">
        <v>44377</v>
      </c>
      <c r="AI114" s="200"/>
      <c r="AJ114" s="200"/>
      <c r="AK114" s="193" t="str">
        <f t="shared" si="92"/>
        <v/>
      </c>
      <c r="AL114" s="188" t="str">
        <f t="shared" si="93"/>
        <v/>
      </c>
      <c r="AM114" s="173" t="str">
        <f t="shared" si="94"/>
        <v/>
      </c>
      <c r="AN114" s="312" t="s">
        <v>191</v>
      </c>
      <c r="AO114" s="200" t="s">
        <v>150</v>
      </c>
      <c r="AP114" s="1" t="str">
        <f t="shared" si="64"/>
        <v>PENDIENTE</v>
      </c>
      <c r="AQ114" s="348">
        <v>44469</v>
      </c>
      <c r="AR114" s="351" t="s">
        <v>570</v>
      </c>
      <c r="AS114" s="349">
        <v>12</v>
      </c>
      <c r="AT114" s="358">
        <f t="shared" si="95"/>
        <v>1</v>
      </c>
      <c r="AU114" s="359">
        <f t="shared" si="96"/>
        <v>1</v>
      </c>
      <c r="AV114" s="350" t="str">
        <f t="shared" si="97"/>
        <v>OK</v>
      </c>
      <c r="AW114" s="360" t="s">
        <v>583</v>
      </c>
      <c r="AX114" s="349" t="s">
        <v>572</v>
      </c>
      <c r="AY114" s="352" t="str">
        <f t="shared" si="100"/>
        <v>CUMPLIDA</v>
      </c>
      <c r="AZ114" s="189"/>
      <c r="BA114" s="175"/>
      <c r="BB114" s="200"/>
      <c r="BC114" s="193" t="str">
        <f t="shared" si="65"/>
        <v/>
      </c>
      <c r="BD114" s="194" t="str">
        <f t="shared" si="66"/>
        <v/>
      </c>
      <c r="BE114" s="173" t="str">
        <f t="shared" si="67"/>
        <v/>
      </c>
      <c r="BF114" s="175"/>
      <c r="BG114" s="1" t="str">
        <f t="shared" si="68"/>
        <v>PENDIENTE</v>
      </c>
      <c r="BH114" s="2"/>
      <c r="BI114" s="2" t="str">
        <f t="shared" si="69"/>
        <v>ABIERTO</v>
      </c>
      <c r="BJ114" s="2" t="str">
        <f t="shared" si="99"/>
        <v>CERRADO</v>
      </c>
    </row>
    <row r="115" spans="1:62" ht="35.1" customHeight="1">
      <c r="A115" s="139"/>
      <c r="B115" s="139"/>
      <c r="C115" s="140" t="s">
        <v>81</v>
      </c>
      <c r="D115" s="139"/>
      <c r="E115" s="405"/>
      <c r="F115" s="139"/>
      <c r="G115" s="139">
        <v>8</v>
      </c>
      <c r="H115" s="141" t="s">
        <v>566</v>
      </c>
      <c r="I115" s="142" t="s">
        <v>584</v>
      </c>
      <c r="J115" s="139"/>
      <c r="K115" s="140" t="s">
        <v>585</v>
      </c>
      <c r="L115" s="139"/>
      <c r="M115" s="139">
        <v>12</v>
      </c>
      <c r="N115" s="140" t="s">
        <v>88</v>
      </c>
      <c r="O115" s="140" t="str">
        <f>IF(H115="","",VLOOKUP(H115,'[1]Procedimientos Publicar'!$C$6:$E$85,3,FALSE))</f>
        <v>SUB GERENCIA COMERCIAL</v>
      </c>
      <c r="P115" s="140" t="s">
        <v>568</v>
      </c>
      <c r="Q115" s="139"/>
      <c r="R115" s="139"/>
      <c r="S115" s="139"/>
      <c r="T115" s="143">
        <v>1</v>
      </c>
      <c r="U115" s="139"/>
      <c r="V115" s="139"/>
      <c r="W115" s="139"/>
      <c r="X115" s="272">
        <v>44469</v>
      </c>
      <c r="Y115" s="54">
        <v>44286</v>
      </c>
      <c r="Z115" s="192" t="s">
        <v>569</v>
      </c>
      <c r="AA115" s="2">
        <v>11</v>
      </c>
      <c r="AB115" s="203">
        <f t="shared" si="83"/>
        <v>0.91666666666666663</v>
      </c>
      <c r="AC115" s="204">
        <f t="shared" si="75"/>
        <v>0.91666666666666663</v>
      </c>
      <c r="AD115" s="173" t="str">
        <f t="shared" si="76"/>
        <v>EN TERMINO</v>
      </c>
      <c r="AE115" s="205" t="s">
        <v>586</v>
      </c>
      <c r="AF115" s="206"/>
      <c r="AG115" s="1" t="str">
        <f t="shared" si="77"/>
        <v>PENDIENTE</v>
      </c>
      <c r="AH115" s="311">
        <v>44377</v>
      </c>
      <c r="AI115" s="200"/>
      <c r="AJ115" s="200"/>
      <c r="AK115" s="193" t="str">
        <f t="shared" si="92"/>
        <v/>
      </c>
      <c r="AL115" s="188" t="str">
        <f t="shared" si="93"/>
        <v/>
      </c>
      <c r="AM115" s="173" t="str">
        <f t="shared" si="94"/>
        <v/>
      </c>
      <c r="AN115" s="312" t="s">
        <v>191</v>
      </c>
      <c r="AO115" s="200" t="s">
        <v>150</v>
      </c>
      <c r="AP115" s="1" t="str">
        <f t="shared" si="64"/>
        <v>PENDIENTE</v>
      </c>
      <c r="AQ115" s="348">
        <v>44469</v>
      </c>
      <c r="AR115" s="351" t="s">
        <v>570</v>
      </c>
      <c r="AS115" s="349">
        <v>11</v>
      </c>
      <c r="AT115" s="358">
        <f t="shared" si="95"/>
        <v>0.91666666666666663</v>
      </c>
      <c r="AU115" s="359">
        <f>(IF(OR($T115="",AT115=""),"",IF(OR($T115=0,AT115=0),0,IF((AT115*100%)/$T115&gt;100%,100%,(AT115*100%)/$T115))))</f>
        <v>0.91666666666666663</v>
      </c>
      <c r="AV115" s="350" t="str">
        <f t="shared" si="97"/>
        <v>EN TERMINO</v>
      </c>
      <c r="AW115" s="360" t="s">
        <v>587</v>
      </c>
      <c r="AX115" s="349" t="s">
        <v>572</v>
      </c>
      <c r="AY115" s="352" t="str">
        <f t="shared" si="100"/>
        <v>PENDIENTE</v>
      </c>
      <c r="AZ115" s="189"/>
      <c r="BA115" s="175"/>
      <c r="BB115" s="200"/>
      <c r="BC115" s="193" t="str">
        <f t="shared" si="65"/>
        <v/>
      </c>
      <c r="BD115" s="194" t="str">
        <f t="shared" si="66"/>
        <v/>
      </c>
      <c r="BE115" s="173" t="str">
        <f t="shared" si="67"/>
        <v/>
      </c>
      <c r="BF115" s="175"/>
      <c r="BG115" s="1" t="str">
        <f t="shared" si="68"/>
        <v>PENDIENTE</v>
      </c>
      <c r="BH115" s="2"/>
      <c r="BI115" s="2" t="str">
        <f t="shared" si="69"/>
        <v>ABIERTO</v>
      </c>
      <c r="BJ115" s="2" t="str">
        <f t="shared" si="99"/>
        <v>ABIERTO</v>
      </c>
    </row>
    <row r="116" spans="1:62" ht="35.1" customHeight="1">
      <c r="A116" s="139"/>
      <c r="B116" s="139"/>
      <c r="C116" s="140" t="s">
        <v>81</v>
      </c>
      <c r="D116" s="139"/>
      <c r="E116" s="405"/>
      <c r="F116" s="139"/>
      <c r="G116" s="139">
        <v>9</v>
      </c>
      <c r="H116" s="141" t="s">
        <v>566</v>
      </c>
      <c r="I116" s="142" t="s">
        <v>588</v>
      </c>
      <c r="J116" s="139"/>
      <c r="K116" s="140" t="s">
        <v>581</v>
      </c>
      <c r="L116" s="139"/>
      <c r="M116" s="139">
        <v>1</v>
      </c>
      <c r="N116" s="140" t="s">
        <v>88</v>
      </c>
      <c r="O116" s="140" t="str">
        <f>IF(H116="","",VLOOKUP(H116,'[1]Procedimientos Publicar'!$C$6:$E$85,3,FALSE))</f>
        <v>SUB GERENCIA COMERCIAL</v>
      </c>
      <c r="P116" s="140" t="s">
        <v>568</v>
      </c>
      <c r="Q116" s="139"/>
      <c r="R116" s="139"/>
      <c r="S116" s="139"/>
      <c r="T116" s="143">
        <v>1</v>
      </c>
      <c r="U116" s="139"/>
      <c r="V116" s="139"/>
      <c r="W116" s="139"/>
      <c r="X116" s="272">
        <v>44469</v>
      </c>
      <c r="Y116" s="54">
        <v>44286</v>
      </c>
      <c r="Z116" s="192" t="s">
        <v>569</v>
      </c>
      <c r="AA116" s="2">
        <v>0.5</v>
      </c>
      <c r="AB116" s="203">
        <f t="shared" si="83"/>
        <v>0.5</v>
      </c>
      <c r="AC116" s="204">
        <f t="shared" si="75"/>
        <v>0.5</v>
      </c>
      <c r="AD116" s="173" t="str">
        <f t="shared" si="76"/>
        <v>EN TERMINO</v>
      </c>
      <c r="AE116" s="205" t="s">
        <v>589</v>
      </c>
      <c r="AF116" s="206"/>
      <c r="AG116" s="1" t="str">
        <f t="shared" si="77"/>
        <v>PENDIENTE</v>
      </c>
      <c r="AH116" s="311">
        <v>44377</v>
      </c>
      <c r="AI116" s="200"/>
      <c r="AJ116" s="200"/>
      <c r="AK116" s="193" t="str">
        <f t="shared" si="92"/>
        <v/>
      </c>
      <c r="AL116" s="188" t="str">
        <f t="shared" si="93"/>
        <v/>
      </c>
      <c r="AM116" s="173" t="str">
        <f t="shared" si="94"/>
        <v/>
      </c>
      <c r="AN116" s="312" t="s">
        <v>191</v>
      </c>
      <c r="AO116" s="200" t="s">
        <v>150</v>
      </c>
      <c r="AP116" s="1" t="str">
        <f t="shared" si="64"/>
        <v>PENDIENTE</v>
      </c>
      <c r="AQ116" s="348">
        <v>44469</v>
      </c>
      <c r="AR116" s="351" t="s">
        <v>570</v>
      </c>
      <c r="AS116" s="349">
        <v>12</v>
      </c>
      <c r="AT116" s="358">
        <f t="shared" si="95"/>
        <v>12</v>
      </c>
      <c r="AU116" s="359">
        <f t="shared" si="96"/>
        <v>1</v>
      </c>
      <c r="AV116" s="350" t="str">
        <f t="shared" si="97"/>
        <v>OK</v>
      </c>
      <c r="AW116" s="360" t="s">
        <v>590</v>
      </c>
      <c r="AX116" s="349" t="s">
        <v>572</v>
      </c>
      <c r="AY116" s="352" t="str">
        <f t="shared" si="100"/>
        <v>CUMPLIDA</v>
      </c>
      <c r="AZ116" s="189"/>
      <c r="BA116" s="175"/>
      <c r="BB116" s="200"/>
      <c r="BC116" s="193" t="str">
        <f t="shared" si="65"/>
        <v/>
      </c>
      <c r="BD116" s="194" t="str">
        <f t="shared" si="66"/>
        <v/>
      </c>
      <c r="BE116" s="173" t="str">
        <f t="shared" si="67"/>
        <v/>
      </c>
      <c r="BF116" s="175"/>
      <c r="BG116" s="1" t="str">
        <f t="shared" si="68"/>
        <v>PENDIENTE</v>
      </c>
      <c r="BH116" s="2"/>
      <c r="BI116" s="2" t="str">
        <f t="shared" si="69"/>
        <v>ABIERTO</v>
      </c>
      <c r="BJ116" s="2" t="str">
        <f t="shared" si="99"/>
        <v>CERRADO</v>
      </c>
    </row>
    <row r="117" spans="1:62" s="2" customFormat="1" ht="35.1" customHeight="1">
      <c r="A117" s="216"/>
      <c r="B117" s="216"/>
      <c r="C117" s="217" t="s">
        <v>81</v>
      </c>
      <c r="D117" s="216"/>
      <c r="E117" s="409" t="s">
        <v>591</v>
      </c>
      <c r="F117" s="216"/>
      <c r="G117" s="218">
        <v>1</v>
      </c>
      <c r="H117" s="219" t="s">
        <v>566</v>
      </c>
      <c r="I117" s="220" t="s">
        <v>592</v>
      </c>
      <c r="J117" s="216"/>
      <c r="K117" s="221" t="s">
        <v>593</v>
      </c>
      <c r="L117" s="216"/>
      <c r="M117" s="271">
        <v>1</v>
      </c>
      <c r="N117" s="222" t="s">
        <v>88</v>
      </c>
      <c r="O117" s="222" t="str">
        <f>IF(H117="","",VLOOKUP(H117,'[1]Procedimientos Publicar'!$C$6:$E$85,3,FALSE))</f>
        <v>SUB GERENCIA COMERCIAL</v>
      </c>
      <c r="P117" s="222" t="s">
        <v>568</v>
      </c>
      <c r="Q117" s="216"/>
      <c r="R117" s="216"/>
      <c r="S117" s="216"/>
      <c r="T117" s="223">
        <v>1</v>
      </c>
      <c r="U117" s="216"/>
      <c r="V117" s="216"/>
      <c r="W117" s="216"/>
      <c r="X117" s="247">
        <v>44377</v>
      </c>
      <c r="Y117" s="247">
        <v>44286</v>
      </c>
      <c r="Z117" s="216"/>
      <c r="AA117" s="216"/>
      <c r="AB117" s="203" t="str">
        <f t="shared" ref="AB117:AB125" si="101">(IF(AA117="","",IF(OR($M117=0,$M117="",$Y117=""),"",AA117/$M117)))</f>
        <v/>
      </c>
      <c r="AC117" s="204" t="str">
        <f t="shared" ref="AC117:AC126" si="102">(IF(OR($T117="",AB117=""),"",IF(OR($T117=0,AB117=0),0,IF((AB117*100%)/$T117&gt;100%,100%,(AB117*100%)/$T117))))</f>
        <v/>
      </c>
      <c r="AD117" s="173" t="str">
        <f t="shared" ref="AD117:AD126" si="103">IF(AA117="","",IF(AC117&lt;100%, IF(AC117&lt;25%, "ALERTA","EN TERMINO"), IF(AC117=100%, "OK", "EN TERMINO")))</f>
        <v/>
      </c>
      <c r="AE117" s="274" t="s">
        <v>594</v>
      </c>
      <c r="AF117" s="206"/>
      <c r="AG117" s="1" t="str">
        <f t="shared" ref="AG117:AG126" si="104">IF(AC117=100%,IF(AC117&gt;0.01%,"CUMPLIDA","PENDIENTE"),IF(AC117&lt;0%,"INCUMPLIDA","PENDIENTE"))</f>
        <v>PENDIENTE</v>
      </c>
      <c r="AH117" s="311">
        <v>44377</v>
      </c>
      <c r="AI117" s="200"/>
      <c r="AJ117" s="200"/>
      <c r="AK117" s="193" t="str">
        <f t="shared" ref="AK117:AK119" si="105">(IF(AJ117="","",IF(OR($M117=0,$M117="",AH117=""),"",AJ117/$M117)))</f>
        <v/>
      </c>
      <c r="AL117" s="188" t="str">
        <f t="shared" ref="AL117:AL119" si="106">(IF(OR($T117="",AK117=""),"",IF(OR($T117=0,AK117=0),0,IF((AK117*100%)/$T117&gt;100%,100%,(AK117*100%)/$T117))))</f>
        <v/>
      </c>
      <c r="AM117" s="173" t="str">
        <f t="shared" ref="AM117:AM119" si="107">IF(AJ117="","",IF(AL117&lt;100%, IF(AL117&lt;50%, "ALERTA","EN TERMINO"), IF(AL117=100%, "OK", "EN TERMINO")))</f>
        <v/>
      </c>
      <c r="AN117" s="312" t="s">
        <v>595</v>
      </c>
      <c r="AO117" s="200" t="s">
        <v>150</v>
      </c>
      <c r="AP117" s="1" t="str">
        <f t="shared" ref="AP117:AP119" si="108">IF(AL117=100%,IF(AL117&gt;50%,"CUMPLIDA","PENDIENTE"),IF(AL117&lt;50%,"INCUMPLIDA","PENDIENTE"))</f>
        <v>PENDIENTE</v>
      </c>
      <c r="AQ117" s="189"/>
      <c r="AR117" s="201"/>
      <c r="AS117" s="200"/>
      <c r="AT117" s="200"/>
      <c r="AU117" s="200"/>
      <c r="AV117" s="200"/>
      <c r="AW117" s="202"/>
      <c r="AX117" s="200"/>
      <c r="AY117" s="200"/>
      <c r="AZ117" s="189"/>
      <c r="BA117" s="175"/>
      <c r="BB117" s="200"/>
      <c r="BC117" s="193" t="str">
        <f t="shared" ref="BC117:BC126" si="109">(IF(BB117="","",IF(OR($M117=0,$M117="",AZ117=""),"",BB117/$M117)))</f>
        <v/>
      </c>
      <c r="BD117" s="194" t="str">
        <f t="shared" ref="BD117:BD126" si="110">(IF(OR($T117="",BC117=""),"",IF(OR($T117=0,BC117=0),0,IF((BC117*100%)/$T117&gt;100%,100%,(BC117*100%)/$T117))))</f>
        <v/>
      </c>
      <c r="BE117" s="173" t="str">
        <f t="shared" ref="BE117:BE126" si="111">IF(BB117="","",IF(BD117&lt;100%, IF(BD117&lt;100%, "ALERTA","EN TERMINO"), IF(BD117=100%, "OK", "EN TERMINO")))</f>
        <v/>
      </c>
      <c r="BF117" s="175"/>
      <c r="BG117" s="1" t="str">
        <f t="shared" ref="BG117:BG126" si="112">IF(BD117=100%,IF(BD117&gt;25%,"CUMPLIDA","PENDIENTE"),IF(BD117&lt;25%,"INCUMPLIDA","PENDIENTE"))</f>
        <v>PENDIENTE</v>
      </c>
      <c r="BI117" s="2" t="str">
        <f t="shared" ref="BI117:BI126" si="113">IF(AG117="CUMPLIDA","CERRADO","ABIERTO")</f>
        <v>ABIERTO</v>
      </c>
      <c r="BJ117" s="2" t="s">
        <v>543</v>
      </c>
    </row>
    <row r="118" spans="1:62" s="2" customFormat="1" ht="35.1" customHeight="1">
      <c r="A118" s="216"/>
      <c r="B118" s="216"/>
      <c r="C118" s="217" t="s">
        <v>81</v>
      </c>
      <c r="D118" s="216"/>
      <c r="E118" s="409"/>
      <c r="F118" s="216"/>
      <c r="G118" s="218">
        <v>2</v>
      </c>
      <c r="H118" s="219" t="s">
        <v>566</v>
      </c>
      <c r="I118" s="224" t="s">
        <v>596</v>
      </c>
      <c r="J118" s="216"/>
      <c r="K118" s="221" t="s">
        <v>593</v>
      </c>
      <c r="L118" s="216"/>
      <c r="M118" s="271">
        <v>1</v>
      </c>
      <c r="N118" s="222" t="s">
        <v>88</v>
      </c>
      <c r="O118" s="222" t="str">
        <f>IF(H118="","",VLOOKUP(H118,'[1]Procedimientos Publicar'!$C$6:$E$85,3,FALSE))</f>
        <v>SUB GERENCIA COMERCIAL</v>
      </c>
      <c r="P118" s="222" t="s">
        <v>568</v>
      </c>
      <c r="Q118" s="216"/>
      <c r="R118" s="216"/>
      <c r="S118" s="216"/>
      <c r="T118" s="223">
        <v>1</v>
      </c>
      <c r="U118" s="216"/>
      <c r="V118" s="216"/>
      <c r="W118" s="216"/>
      <c r="X118" s="247">
        <v>44377</v>
      </c>
      <c r="Y118" s="247">
        <v>44286</v>
      </c>
      <c r="Z118" s="216"/>
      <c r="AA118" s="216"/>
      <c r="AB118" s="203" t="str">
        <f t="shared" si="101"/>
        <v/>
      </c>
      <c r="AC118" s="204" t="str">
        <f t="shared" si="102"/>
        <v/>
      </c>
      <c r="AD118" s="173" t="str">
        <f t="shared" si="103"/>
        <v/>
      </c>
      <c r="AE118" s="277" t="s">
        <v>597</v>
      </c>
      <c r="AF118" s="206"/>
      <c r="AG118" s="1" t="str">
        <f t="shared" si="104"/>
        <v>PENDIENTE</v>
      </c>
      <c r="AH118" s="311">
        <v>44377</v>
      </c>
      <c r="AI118" s="200"/>
      <c r="AJ118" s="200"/>
      <c r="AK118" s="193" t="str">
        <f t="shared" si="105"/>
        <v/>
      </c>
      <c r="AL118" s="188" t="str">
        <f t="shared" si="106"/>
        <v/>
      </c>
      <c r="AM118" s="173" t="str">
        <f t="shared" si="107"/>
        <v/>
      </c>
      <c r="AN118" s="312" t="s">
        <v>595</v>
      </c>
      <c r="AO118" s="200" t="s">
        <v>150</v>
      </c>
      <c r="AP118" s="1" t="str">
        <f t="shared" si="108"/>
        <v>PENDIENTE</v>
      </c>
      <c r="AQ118" s="189"/>
      <c r="AR118" s="201"/>
      <c r="AS118" s="200"/>
      <c r="AT118" s="200"/>
      <c r="AU118" s="200"/>
      <c r="AV118" s="200"/>
      <c r="AW118" s="202"/>
      <c r="AX118" s="200"/>
      <c r="AY118" s="200"/>
      <c r="AZ118" s="189"/>
      <c r="BA118" s="175"/>
      <c r="BB118" s="200"/>
      <c r="BC118" s="193" t="str">
        <f t="shared" si="109"/>
        <v/>
      </c>
      <c r="BD118" s="194" t="str">
        <f t="shared" si="110"/>
        <v/>
      </c>
      <c r="BE118" s="173" t="str">
        <f t="shared" si="111"/>
        <v/>
      </c>
      <c r="BF118" s="175"/>
      <c r="BG118" s="1" t="str">
        <f t="shared" si="112"/>
        <v>PENDIENTE</v>
      </c>
      <c r="BI118" s="2" t="str">
        <f t="shared" si="113"/>
        <v>ABIERTO</v>
      </c>
      <c r="BJ118" s="2" t="s">
        <v>543</v>
      </c>
    </row>
    <row r="119" spans="1:62" s="2" customFormat="1" ht="35.1" customHeight="1">
      <c r="A119" s="216"/>
      <c r="B119" s="216"/>
      <c r="C119" s="217" t="s">
        <v>81</v>
      </c>
      <c r="D119" s="216"/>
      <c r="E119" s="409"/>
      <c r="F119" s="216"/>
      <c r="G119" s="225">
        <v>3</v>
      </c>
      <c r="H119" s="219" t="s">
        <v>566</v>
      </c>
      <c r="I119" s="226" t="s">
        <v>598</v>
      </c>
      <c r="J119" s="216"/>
      <c r="K119" s="221" t="s">
        <v>593</v>
      </c>
      <c r="L119" s="216"/>
      <c r="M119" s="271">
        <v>1</v>
      </c>
      <c r="N119" s="222" t="s">
        <v>88</v>
      </c>
      <c r="O119" s="222" t="str">
        <f>IF(H119="","",VLOOKUP(H119,'[1]Procedimientos Publicar'!$C$6:$E$85,3,FALSE))</f>
        <v>SUB GERENCIA COMERCIAL</v>
      </c>
      <c r="P119" s="222" t="s">
        <v>568</v>
      </c>
      <c r="Q119" s="216"/>
      <c r="R119" s="216"/>
      <c r="S119" s="216"/>
      <c r="T119" s="223">
        <v>1</v>
      </c>
      <c r="U119" s="216"/>
      <c r="V119" s="216"/>
      <c r="W119" s="216"/>
      <c r="X119" s="247">
        <v>44377</v>
      </c>
      <c r="Y119" s="247">
        <v>44286</v>
      </c>
      <c r="Z119" s="216"/>
      <c r="AA119" s="216"/>
      <c r="AB119" s="203" t="str">
        <f t="shared" si="101"/>
        <v/>
      </c>
      <c r="AC119" s="204" t="str">
        <f t="shared" si="102"/>
        <v/>
      </c>
      <c r="AD119" s="173" t="str">
        <f t="shared" si="103"/>
        <v/>
      </c>
      <c r="AE119" s="277" t="s">
        <v>597</v>
      </c>
      <c r="AF119" s="206"/>
      <c r="AG119" s="1" t="str">
        <f t="shared" si="104"/>
        <v>PENDIENTE</v>
      </c>
      <c r="AH119" s="311">
        <v>44377</v>
      </c>
      <c r="AI119" s="200"/>
      <c r="AJ119" s="200"/>
      <c r="AK119" s="193" t="str">
        <f t="shared" si="105"/>
        <v/>
      </c>
      <c r="AL119" s="188" t="str">
        <f t="shared" si="106"/>
        <v/>
      </c>
      <c r="AM119" s="173" t="str">
        <f t="shared" si="107"/>
        <v/>
      </c>
      <c r="AN119" s="312" t="s">
        <v>595</v>
      </c>
      <c r="AO119" s="200" t="s">
        <v>150</v>
      </c>
      <c r="AP119" s="1" t="str">
        <f t="shared" si="108"/>
        <v>PENDIENTE</v>
      </c>
      <c r="AQ119" s="189"/>
      <c r="AR119" s="201"/>
      <c r="AS119" s="200"/>
      <c r="AT119" s="200"/>
      <c r="AU119" s="200"/>
      <c r="AV119" s="200"/>
      <c r="AW119" s="202"/>
      <c r="AX119" s="200"/>
      <c r="AY119" s="200"/>
      <c r="AZ119" s="189"/>
      <c r="BA119" s="175"/>
      <c r="BB119" s="200"/>
      <c r="BC119" s="193" t="str">
        <f t="shared" si="109"/>
        <v/>
      </c>
      <c r="BD119" s="194" t="str">
        <f t="shared" si="110"/>
        <v/>
      </c>
      <c r="BE119" s="173" t="str">
        <f t="shared" si="111"/>
        <v/>
      </c>
      <c r="BF119" s="175"/>
      <c r="BG119" s="1" t="str">
        <f t="shared" si="112"/>
        <v>PENDIENTE</v>
      </c>
      <c r="BI119" s="2" t="str">
        <f t="shared" si="113"/>
        <v>ABIERTO</v>
      </c>
      <c r="BJ119" s="2" t="s">
        <v>543</v>
      </c>
    </row>
    <row r="120" spans="1:62" s="2" customFormat="1" ht="35.1" customHeight="1">
      <c r="A120" s="227"/>
      <c r="B120" s="227"/>
      <c r="C120" s="228" t="s">
        <v>81</v>
      </c>
      <c r="D120" s="227"/>
      <c r="E120" s="410" t="s">
        <v>599</v>
      </c>
      <c r="F120" s="227"/>
      <c r="G120" s="229">
        <v>1</v>
      </c>
      <c r="H120" s="230" t="s">
        <v>600</v>
      </c>
      <c r="I120" s="231" t="s">
        <v>601</v>
      </c>
      <c r="J120" s="227"/>
      <c r="K120" s="232" t="s">
        <v>602</v>
      </c>
      <c r="L120" s="227"/>
      <c r="M120" s="268">
        <v>1</v>
      </c>
      <c r="N120" s="228" t="s">
        <v>88</v>
      </c>
      <c r="O120" s="228" t="str">
        <f>IF(H120="","",VLOOKUP(H120,'[1]Procedimientos Publicar'!$C$6:$E$85,3,FALSE))</f>
        <v>SUB GERENCIA COMERCIAL</v>
      </c>
      <c r="P120" s="228" t="s">
        <v>568</v>
      </c>
      <c r="Q120" s="227"/>
      <c r="R120" s="227"/>
      <c r="S120" s="227"/>
      <c r="T120" s="233">
        <v>1</v>
      </c>
      <c r="U120" s="227"/>
      <c r="V120" s="227"/>
      <c r="W120" s="227"/>
      <c r="X120" s="248">
        <v>44377</v>
      </c>
      <c r="Y120" s="248">
        <v>44286</v>
      </c>
      <c r="Z120" s="276" t="s">
        <v>603</v>
      </c>
      <c r="AA120" s="229">
        <v>1</v>
      </c>
      <c r="AB120" s="203">
        <f t="shared" si="101"/>
        <v>1</v>
      </c>
      <c r="AC120" s="204">
        <f t="shared" si="102"/>
        <v>1</v>
      </c>
      <c r="AD120" s="173" t="str">
        <f t="shared" si="103"/>
        <v>OK</v>
      </c>
      <c r="AE120" s="277" t="s">
        <v>604</v>
      </c>
      <c r="AF120" s="206"/>
      <c r="AG120" s="1" t="str">
        <f t="shared" si="104"/>
        <v>CUMPLIDA</v>
      </c>
      <c r="AH120" s="200"/>
      <c r="AI120" s="200"/>
      <c r="AJ120" s="200"/>
      <c r="AK120" s="193"/>
      <c r="AL120" s="188"/>
      <c r="AN120" s="200"/>
      <c r="AO120" s="200"/>
      <c r="AP120" s="313"/>
      <c r="AQ120" s="189"/>
      <c r="AR120" s="201"/>
      <c r="AS120" s="200"/>
      <c r="AT120" s="200"/>
      <c r="AU120" s="200"/>
      <c r="AV120" s="200"/>
      <c r="AW120" s="202"/>
      <c r="AX120" s="200"/>
      <c r="AY120" s="200"/>
      <c r="AZ120" s="189"/>
      <c r="BA120" s="175"/>
      <c r="BB120" s="200"/>
      <c r="BC120" s="193" t="str">
        <f t="shared" si="109"/>
        <v/>
      </c>
      <c r="BD120" s="194" t="str">
        <f t="shared" si="110"/>
        <v/>
      </c>
      <c r="BE120" s="173" t="str">
        <f t="shared" si="111"/>
        <v/>
      </c>
      <c r="BF120" s="175"/>
      <c r="BG120" s="1" t="str">
        <f t="shared" si="112"/>
        <v>PENDIENTE</v>
      </c>
      <c r="BI120" s="2" t="str">
        <f t="shared" si="113"/>
        <v>CERRADO</v>
      </c>
      <c r="BJ120" s="2" t="str">
        <f t="shared" ref="BJ117:BJ126" si="114">IF(AG120="CUMPLIDA","CERRADO","ABIERTO")</f>
        <v>CERRADO</v>
      </c>
    </row>
    <row r="121" spans="1:62" s="2" customFormat="1" ht="35.1" customHeight="1">
      <c r="A121" s="227"/>
      <c r="B121" s="227"/>
      <c r="C121" s="228" t="s">
        <v>81</v>
      </c>
      <c r="D121" s="227"/>
      <c r="E121" s="410"/>
      <c r="F121" s="227"/>
      <c r="G121" s="229">
        <v>2</v>
      </c>
      <c r="H121" s="230" t="s">
        <v>600</v>
      </c>
      <c r="I121" s="231" t="s">
        <v>605</v>
      </c>
      <c r="J121" s="227"/>
      <c r="K121" s="230" t="s">
        <v>606</v>
      </c>
      <c r="L121" s="227"/>
      <c r="M121" s="268">
        <v>1</v>
      </c>
      <c r="N121" s="228" t="s">
        <v>88</v>
      </c>
      <c r="O121" s="228" t="str">
        <f>IF(H121="","",VLOOKUP(H121,'[1]Procedimientos Publicar'!$C$6:$E$85,3,FALSE))</f>
        <v>SUB GERENCIA COMERCIAL</v>
      </c>
      <c r="P121" s="228" t="s">
        <v>568</v>
      </c>
      <c r="Q121" s="227"/>
      <c r="R121" s="227"/>
      <c r="S121" s="227"/>
      <c r="T121" s="233">
        <v>1</v>
      </c>
      <c r="U121" s="227"/>
      <c r="V121" s="227"/>
      <c r="W121" s="227"/>
      <c r="X121" s="248">
        <v>44377</v>
      </c>
      <c r="Y121" s="248">
        <v>44286</v>
      </c>
      <c r="Z121" s="276" t="s">
        <v>603</v>
      </c>
      <c r="AA121" s="229">
        <v>1</v>
      </c>
      <c r="AB121" s="203">
        <f t="shared" si="101"/>
        <v>1</v>
      </c>
      <c r="AC121" s="204">
        <f t="shared" si="102"/>
        <v>1</v>
      </c>
      <c r="AD121" s="173" t="str">
        <f t="shared" si="103"/>
        <v>OK</v>
      </c>
      <c r="AE121" s="277" t="s">
        <v>607</v>
      </c>
      <c r="AF121" s="206"/>
      <c r="AG121" s="1" t="str">
        <f t="shared" si="104"/>
        <v>CUMPLIDA</v>
      </c>
      <c r="AH121" s="200"/>
      <c r="AI121" s="200"/>
      <c r="AJ121" s="200"/>
      <c r="AK121" s="193"/>
      <c r="AL121" s="188"/>
      <c r="AN121" s="200"/>
      <c r="AO121" s="200"/>
      <c r="AP121" s="313"/>
      <c r="AQ121" s="189"/>
      <c r="AR121" s="201"/>
      <c r="AS121" s="200"/>
      <c r="AT121" s="200"/>
      <c r="AU121" s="200"/>
      <c r="AV121" s="200"/>
      <c r="AW121" s="202"/>
      <c r="AX121" s="200"/>
      <c r="AY121" s="200"/>
      <c r="AZ121" s="189"/>
      <c r="BA121" s="175"/>
      <c r="BB121" s="200"/>
      <c r="BC121" s="193" t="str">
        <f t="shared" si="109"/>
        <v/>
      </c>
      <c r="BD121" s="194" t="str">
        <f t="shared" si="110"/>
        <v/>
      </c>
      <c r="BE121" s="173" t="str">
        <f t="shared" si="111"/>
        <v/>
      </c>
      <c r="BF121" s="175"/>
      <c r="BG121" s="1" t="str">
        <f t="shared" si="112"/>
        <v>PENDIENTE</v>
      </c>
      <c r="BI121" s="2" t="str">
        <f t="shared" si="113"/>
        <v>CERRADO</v>
      </c>
      <c r="BJ121" s="2" t="str">
        <f t="shared" si="114"/>
        <v>CERRADO</v>
      </c>
    </row>
    <row r="122" spans="1:62" s="2" customFormat="1" ht="35.1" customHeight="1">
      <c r="A122" s="227"/>
      <c r="B122" s="227"/>
      <c r="C122" s="228" t="s">
        <v>81</v>
      </c>
      <c r="D122" s="227"/>
      <c r="E122" s="410"/>
      <c r="F122" s="227"/>
      <c r="G122" s="229">
        <v>3</v>
      </c>
      <c r="H122" s="230" t="s">
        <v>600</v>
      </c>
      <c r="I122" s="231" t="s">
        <v>608</v>
      </c>
      <c r="J122" s="227"/>
      <c r="K122" s="230" t="s">
        <v>606</v>
      </c>
      <c r="L122" s="227"/>
      <c r="M122" s="268">
        <v>1</v>
      </c>
      <c r="N122" s="228" t="s">
        <v>88</v>
      </c>
      <c r="O122" s="228" t="str">
        <f>IF(H122="","",VLOOKUP(H122,'[1]Procedimientos Publicar'!$C$6:$E$85,3,FALSE))</f>
        <v>SUB GERENCIA COMERCIAL</v>
      </c>
      <c r="P122" s="228" t="s">
        <v>568</v>
      </c>
      <c r="Q122" s="227"/>
      <c r="R122" s="227"/>
      <c r="S122" s="227"/>
      <c r="T122" s="233">
        <v>1</v>
      </c>
      <c r="U122" s="227"/>
      <c r="V122" s="227"/>
      <c r="W122" s="227"/>
      <c r="X122" s="248">
        <v>44377</v>
      </c>
      <c r="Y122" s="248">
        <v>44286</v>
      </c>
      <c r="Z122" s="276" t="s">
        <v>603</v>
      </c>
      <c r="AA122" s="229">
        <v>1</v>
      </c>
      <c r="AB122" s="203">
        <f t="shared" si="101"/>
        <v>1</v>
      </c>
      <c r="AC122" s="204">
        <f t="shared" si="102"/>
        <v>1</v>
      </c>
      <c r="AD122" s="173" t="str">
        <f t="shared" si="103"/>
        <v>OK</v>
      </c>
      <c r="AE122" s="277" t="s">
        <v>607</v>
      </c>
      <c r="AF122" s="206"/>
      <c r="AG122" s="1" t="str">
        <f t="shared" si="104"/>
        <v>CUMPLIDA</v>
      </c>
      <c r="AH122" s="200"/>
      <c r="AI122" s="200"/>
      <c r="AJ122" s="200"/>
      <c r="AK122" s="193"/>
      <c r="AL122" s="188"/>
      <c r="AN122" s="200"/>
      <c r="AO122" s="200"/>
      <c r="AP122" s="313"/>
      <c r="AQ122" s="189"/>
      <c r="AR122" s="201"/>
      <c r="AS122" s="200"/>
      <c r="AT122" s="200"/>
      <c r="AU122" s="200"/>
      <c r="AV122" s="200"/>
      <c r="AW122" s="202"/>
      <c r="AX122" s="200"/>
      <c r="AY122" s="200"/>
      <c r="AZ122" s="189"/>
      <c r="BA122" s="175"/>
      <c r="BB122" s="200"/>
      <c r="BC122" s="193" t="str">
        <f t="shared" si="109"/>
        <v/>
      </c>
      <c r="BD122" s="194" t="str">
        <f t="shared" si="110"/>
        <v/>
      </c>
      <c r="BE122" s="173" t="str">
        <f t="shared" si="111"/>
        <v/>
      </c>
      <c r="BF122" s="175"/>
      <c r="BG122" s="1" t="str">
        <f t="shared" si="112"/>
        <v>PENDIENTE</v>
      </c>
      <c r="BI122" s="2" t="str">
        <f t="shared" si="113"/>
        <v>CERRADO</v>
      </c>
      <c r="BJ122" s="2" t="str">
        <f t="shared" si="114"/>
        <v>CERRADO</v>
      </c>
    </row>
    <row r="123" spans="1:62" s="2" customFormat="1" ht="35.1" customHeight="1">
      <c r="A123" s="227"/>
      <c r="B123" s="227"/>
      <c r="C123" s="228" t="s">
        <v>81</v>
      </c>
      <c r="D123" s="227"/>
      <c r="E123" s="410"/>
      <c r="F123" s="227"/>
      <c r="G123" s="229">
        <v>4</v>
      </c>
      <c r="H123" s="230" t="s">
        <v>600</v>
      </c>
      <c r="I123" s="231" t="s">
        <v>609</v>
      </c>
      <c r="J123" s="227"/>
      <c r="K123" s="267" t="s">
        <v>610</v>
      </c>
      <c r="L123" s="227"/>
      <c r="M123" s="268">
        <v>1</v>
      </c>
      <c r="N123" s="228" t="s">
        <v>88</v>
      </c>
      <c r="O123" s="228" t="str">
        <f>IF(H123="","",VLOOKUP(H123,'[1]Procedimientos Publicar'!$C$6:$E$85,3,FALSE))</f>
        <v>SUB GERENCIA COMERCIAL</v>
      </c>
      <c r="P123" s="228" t="s">
        <v>568</v>
      </c>
      <c r="Q123" s="227"/>
      <c r="R123" s="227"/>
      <c r="S123" s="227"/>
      <c r="T123" s="233">
        <v>1</v>
      </c>
      <c r="U123" s="227"/>
      <c r="V123" s="227"/>
      <c r="W123" s="227"/>
      <c r="X123" s="248">
        <v>44377</v>
      </c>
      <c r="Y123" s="248">
        <v>44286</v>
      </c>
      <c r="Z123" s="276"/>
      <c r="AA123" s="229">
        <v>1</v>
      </c>
      <c r="AB123" s="203">
        <f t="shared" si="101"/>
        <v>1</v>
      </c>
      <c r="AC123" s="204">
        <f t="shared" si="102"/>
        <v>1</v>
      </c>
      <c r="AD123" s="173" t="str">
        <f t="shared" si="103"/>
        <v>OK</v>
      </c>
      <c r="AE123" s="277" t="s">
        <v>611</v>
      </c>
      <c r="AF123" s="206"/>
      <c r="AG123" s="1" t="str">
        <f t="shared" si="104"/>
        <v>CUMPLIDA</v>
      </c>
      <c r="AH123" s="200"/>
      <c r="AI123" s="200"/>
      <c r="AJ123" s="200"/>
      <c r="AK123" s="193"/>
      <c r="AL123" s="188"/>
      <c r="AN123" s="200"/>
      <c r="AO123" s="200"/>
      <c r="AP123" s="313"/>
      <c r="AQ123" s="189"/>
      <c r="AR123" s="201"/>
      <c r="AS123" s="200"/>
      <c r="AT123" s="200"/>
      <c r="AU123" s="200"/>
      <c r="AV123" s="200"/>
      <c r="AW123" s="202"/>
      <c r="AX123" s="200"/>
      <c r="AY123" s="200"/>
      <c r="AZ123" s="189"/>
      <c r="BA123" s="175"/>
      <c r="BB123" s="200"/>
      <c r="BC123" s="193" t="str">
        <f t="shared" si="109"/>
        <v/>
      </c>
      <c r="BD123" s="194" t="str">
        <f t="shared" si="110"/>
        <v/>
      </c>
      <c r="BE123" s="173" t="str">
        <f t="shared" si="111"/>
        <v/>
      </c>
      <c r="BF123" s="175"/>
      <c r="BG123" s="1" t="str">
        <f t="shared" si="112"/>
        <v>PENDIENTE</v>
      </c>
      <c r="BI123" s="2" t="str">
        <f t="shared" si="113"/>
        <v>CERRADO</v>
      </c>
      <c r="BJ123" s="2" t="str">
        <f t="shared" si="114"/>
        <v>CERRADO</v>
      </c>
    </row>
    <row r="124" spans="1:62" s="2" customFormat="1" ht="35.1" customHeight="1">
      <c r="A124" s="234"/>
      <c r="B124" s="234"/>
      <c r="C124" s="235" t="s">
        <v>81</v>
      </c>
      <c r="D124" s="234"/>
      <c r="E124" s="411" t="s">
        <v>612</v>
      </c>
      <c r="F124" s="234"/>
      <c r="G124" s="236">
        <v>1</v>
      </c>
      <c r="H124" s="237" t="s">
        <v>600</v>
      </c>
      <c r="I124" s="238" t="s">
        <v>613</v>
      </c>
      <c r="J124" s="234"/>
      <c r="K124" s="237" t="s">
        <v>606</v>
      </c>
      <c r="L124" s="234"/>
      <c r="M124" s="269">
        <v>1</v>
      </c>
      <c r="N124" s="235" t="s">
        <v>88</v>
      </c>
      <c r="O124" s="235" t="str">
        <f>IF(H124="","",VLOOKUP(H124,'[1]Procedimientos Publicar'!$C$6:$E$85,3,FALSE))</f>
        <v>SUB GERENCIA COMERCIAL</v>
      </c>
      <c r="P124" s="235" t="s">
        <v>568</v>
      </c>
      <c r="Q124" s="234"/>
      <c r="R124" s="234"/>
      <c r="S124" s="234"/>
      <c r="T124" s="239">
        <v>1</v>
      </c>
      <c r="U124" s="234"/>
      <c r="V124" s="234"/>
      <c r="W124" s="234"/>
      <c r="X124" s="249">
        <v>44377</v>
      </c>
      <c r="Y124" s="249">
        <v>44286</v>
      </c>
      <c r="Z124" s="275" t="s">
        <v>603</v>
      </c>
      <c r="AA124" s="236">
        <v>1</v>
      </c>
      <c r="AB124" s="203">
        <f t="shared" si="101"/>
        <v>1</v>
      </c>
      <c r="AC124" s="204">
        <f t="shared" si="102"/>
        <v>1</v>
      </c>
      <c r="AD124" s="173" t="str">
        <f t="shared" si="103"/>
        <v>OK</v>
      </c>
      <c r="AE124" s="277" t="s">
        <v>607</v>
      </c>
      <c r="AF124" s="206"/>
      <c r="AG124" s="1" t="str">
        <f t="shared" si="104"/>
        <v>CUMPLIDA</v>
      </c>
      <c r="AH124" s="200"/>
      <c r="AI124" s="200"/>
      <c r="AJ124" s="200"/>
      <c r="AK124" s="193"/>
      <c r="AL124" s="188"/>
      <c r="AN124" s="200"/>
      <c r="AO124" s="200"/>
      <c r="AP124" s="313"/>
      <c r="AQ124" s="189"/>
      <c r="AR124" s="201"/>
      <c r="AS124" s="200"/>
      <c r="AT124" s="200"/>
      <c r="AU124" s="200"/>
      <c r="AV124" s="200"/>
      <c r="AW124" s="202"/>
      <c r="AX124" s="200"/>
      <c r="AY124" s="200"/>
      <c r="AZ124" s="189"/>
      <c r="BA124" s="175"/>
      <c r="BB124" s="200"/>
      <c r="BC124" s="193" t="str">
        <f t="shared" si="109"/>
        <v/>
      </c>
      <c r="BD124" s="194" t="str">
        <f t="shared" si="110"/>
        <v/>
      </c>
      <c r="BE124" s="173" t="str">
        <f t="shared" si="111"/>
        <v/>
      </c>
      <c r="BF124" s="175"/>
      <c r="BG124" s="1" t="str">
        <f t="shared" si="112"/>
        <v>PENDIENTE</v>
      </c>
      <c r="BI124" s="2" t="str">
        <f t="shared" si="113"/>
        <v>CERRADO</v>
      </c>
      <c r="BJ124" s="2" t="str">
        <f t="shared" si="114"/>
        <v>CERRADO</v>
      </c>
    </row>
    <row r="125" spans="1:62" s="2" customFormat="1" ht="35.1" customHeight="1">
      <c r="A125" s="234"/>
      <c r="B125" s="234"/>
      <c r="C125" s="235" t="s">
        <v>81</v>
      </c>
      <c r="D125" s="234"/>
      <c r="E125" s="411"/>
      <c r="F125" s="234"/>
      <c r="G125" s="236">
        <v>2</v>
      </c>
      <c r="H125" s="237" t="s">
        <v>600</v>
      </c>
      <c r="I125" s="238" t="s">
        <v>614</v>
      </c>
      <c r="J125" s="234"/>
      <c r="K125" s="237" t="s">
        <v>606</v>
      </c>
      <c r="L125" s="234"/>
      <c r="M125" s="269">
        <v>1</v>
      </c>
      <c r="N125" s="235" t="s">
        <v>88</v>
      </c>
      <c r="O125" s="235" t="str">
        <f>IF(H125="","",VLOOKUP(H125,'[1]Procedimientos Publicar'!$C$6:$E$85,3,FALSE))</f>
        <v>SUB GERENCIA COMERCIAL</v>
      </c>
      <c r="P125" s="235" t="s">
        <v>568</v>
      </c>
      <c r="Q125" s="234"/>
      <c r="R125" s="234"/>
      <c r="S125" s="234"/>
      <c r="T125" s="239">
        <v>1</v>
      </c>
      <c r="U125" s="234"/>
      <c r="V125" s="234"/>
      <c r="W125" s="234"/>
      <c r="X125" s="249">
        <v>44377</v>
      </c>
      <c r="Y125" s="249">
        <v>44286</v>
      </c>
      <c r="Z125" s="275" t="s">
        <v>603</v>
      </c>
      <c r="AA125" s="236">
        <v>1</v>
      </c>
      <c r="AB125" s="203">
        <f t="shared" si="101"/>
        <v>1</v>
      </c>
      <c r="AC125" s="204">
        <f t="shared" si="102"/>
        <v>1</v>
      </c>
      <c r="AD125" s="173" t="str">
        <f t="shared" si="103"/>
        <v>OK</v>
      </c>
      <c r="AE125" s="277" t="s">
        <v>607</v>
      </c>
      <c r="AF125" s="206"/>
      <c r="AG125" s="1" t="str">
        <f t="shared" si="104"/>
        <v>CUMPLIDA</v>
      </c>
      <c r="AH125" s="200"/>
      <c r="AI125" s="200"/>
      <c r="AJ125" s="200"/>
      <c r="AK125" s="193"/>
      <c r="AL125" s="188"/>
      <c r="AN125" s="200"/>
      <c r="AO125" s="200"/>
      <c r="AP125" s="313"/>
      <c r="AQ125" s="189"/>
      <c r="AR125" s="201"/>
      <c r="AS125" s="200"/>
      <c r="AT125" s="200"/>
      <c r="AU125" s="200"/>
      <c r="AV125" s="200"/>
      <c r="AW125" s="202"/>
      <c r="AX125" s="200"/>
      <c r="AY125" s="200"/>
      <c r="AZ125" s="189"/>
      <c r="BA125" s="175"/>
      <c r="BB125" s="200"/>
      <c r="BC125" s="193" t="str">
        <f t="shared" si="109"/>
        <v/>
      </c>
      <c r="BD125" s="194" t="str">
        <f t="shared" si="110"/>
        <v/>
      </c>
      <c r="BE125" s="173" t="str">
        <f t="shared" si="111"/>
        <v/>
      </c>
      <c r="BF125" s="175"/>
      <c r="BG125" s="1" t="str">
        <f t="shared" si="112"/>
        <v>PENDIENTE</v>
      </c>
      <c r="BI125" s="2" t="str">
        <f t="shared" si="113"/>
        <v>CERRADO</v>
      </c>
      <c r="BJ125" s="2" t="str">
        <f t="shared" si="114"/>
        <v>CERRADO</v>
      </c>
    </row>
    <row r="126" spans="1:62" s="2" customFormat="1" ht="35.1" customHeight="1">
      <c r="A126" s="240"/>
      <c r="B126" s="240"/>
      <c r="C126" s="241" t="s">
        <v>81</v>
      </c>
      <c r="D126" s="240"/>
      <c r="E126" s="242" t="s">
        <v>615</v>
      </c>
      <c r="F126" s="240"/>
      <c r="G126" s="243">
        <v>1</v>
      </c>
      <c r="H126" s="244" t="s">
        <v>600</v>
      </c>
      <c r="I126" s="245" t="s">
        <v>616</v>
      </c>
      <c r="J126" s="240"/>
      <c r="K126" s="244" t="s">
        <v>606</v>
      </c>
      <c r="L126" s="240"/>
      <c r="M126" s="270">
        <v>1</v>
      </c>
      <c r="N126" s="241" t="s">
        <v>88</v>
      </c>
      <c r="O126" s="241" t="str">
        <f>IF(H126="","",VLOOKUP(H126,'[1]Procedimientos Publicar'!$C$6:$E$85,3,FALSE))</f>
        <v>SUB GERENCIA COMERCIAL</v>
      </c>
      <c r="P126" s="241" t="s">
        <v>568</v>
      </c>
      <c r="Q126" s="240"/>
      <c r="R126" s="240"/>
      <c r="S126" s="240"/>
      <c r="T126" s="246">
        <v>1</v>
      </c>
      <c r="U126" s="240"/>
      <c r="V126" s="240"/>
      <c r="W126" s="240"/>
      <c r="X126" s="250">
        <v>44377</v>
      </c>
      <c r="Y126" s="250">
        <v>44286</v>
      </c>
      <c r="Z126" s="273" t="s">
        <v>603</v>
      </c>
      <c r="AA126" s="243">
        <v>1</v>
      </c>
      <c r="AB126" s="203">
        <f>(IF(AA126="","",IF(OR($M126=0,$M126="",$Y126=""),"",AA126/$M126)))</f>
        <v>1</v>
      </c>
      <c r="AC126" s="204">
        <f t="shared" si="102"/>
        <v>1</v>
      </c>
      <c r="AD126" s="173" t="str">
        <f t="shared" si="103"/>
        <v>OK</v>
      </c>
      <c r="AE126" s="277" t="s">
        <v>607</v>
      </c>
      <c r="AF126" s="206"/>
      <c r="AG126" s="1" t="str">
        <f t="shared" si="104"/>
        <v>CUMPLIDA</v>
      </c>
      <c r="AH126" s="200"/>
      <c r="AI126" s="200"/>
      <c r="AJ126" s="200"/>
      <c r="AK126" s="193"/>
      <c r="AL126" s="188"/>
      <c r="AN126" s="200"/>
      <c r="AO126" s="200"/>
      <c r="AP126" s="313"/>
      <c r="AQ126" s="189"/>
      <c r="AR126" s="201"/>
      <c r="AS126" s="200"/>
      <c r="AT126" s="200"/>
      <c r="AU126" s="200"/>
      <c r="AV126" s="200"/>
      <c r="AW126" s="202"/>
      <c r="AX126" s="200"/>
      <c r="AY126" s="200"/>
      <c r="AZ126" s="189"/>
      <c r="BA126" s="175"/>
      <c r="BB126" s="200"/>
      <c r="BC126" s="193" t="str">
        <f t="shared" si="109"/>
        <v/>
      </c>
      <c r="BD126" s="194" t="str">
        <f t="shared" si="110"/>
        <v/>
      </c>
      <c r="BE126" s="173" t="str">
        <f t="shared" si="111"/>
        <v/>
      </c>
      <c r="BF126" s="175"/>
      <c r="BG126" s="1" t="str">
        <f t="shared" si="112"/>
        <v>PENDIENTE</v>
      </c>
      <c r="BI126" s="2" t="str">
        <f t="shared" si="113"/>
        <v>CERRADO</v>
      </c>
      <c r="BJ126" s="2" t="str">
        <f t="shared" si="114"/>
        <v>CERRADO</v>
      </c>
    </row>
    <row r="127" spans="1:62" ht="35.1" customHeight="1">
      <c r="A127" s="145"/>
      <c r="B127" s="145"/>
      <c r="C127" s="146" t="s">
        <v>81</v>
      </c>
      <c r="D127" s="145"/>
      <c r="E127" s="406" t="s">
        <v>617</v>
      </c>
      <c r="F127" s="145"/>
      <c r="G127" s="145">
        <v>1</v>
      </c>
      <c r="H127" s="147" t="s">
        <v>618</v>
      </c>
      <c r="I127" s="148" t="s">
        <v>619</v>
      </c>
      <c r="J127" s="148" t="s">
        <v>620</v>
      </c>
      <c r="K127" s="149" t="s">
        <v>621</v>
      </c>
      <c r="L127" s="149" t="s">
        <v>622</v>
      </c>
      <c r="M127" s="150">
        <v>1</v>
      </c>
      <c r="N127" s="146" t="s">
        <v>88</v>
      </c>
      <c r="O127" s="146" t="str">
        <f>IF(H127="","",VLOOKUP(H127,'[1]Procedimientos Publicar'!$C$6:$E$85,3,FALSE))</f>
        <v>SUB GERENCIA COMERCIAL</v>
      </c>
      <c r="P127" s="151" t="s">
        <v>623</v>
      </c>
      <c r="Q127" s="145"/>
      <c r="R127" s="145"/>
      <c r="S127" s="145"/>
      <c r="T127" s="152">
        <v>1</v>
      </c>
      <c r="U127" s="145"/>
      <c r="V127" s="150" t="s">
        <v>624</v>
      </c>
      <c r="W127" s="278">
        <v>43860</v>
      </c>
      <c r="X127" s="145"/>
      <c r="Y127" s="54">
        <v>44286</v>
      </c>
      <c r="Z127" s="290" t="s">
        <v>625</v>
      </c>
      <c r="AA127" s="43">
        <v>1</v>
      </c>
      <c r="AB127" s="193">
        <f>(IF(AA127="","",IF(OR($M127=0,$M127="",$Y127=""),"",AA127/$M127)))</f>
        <v>1</v>
      </c>
      <c r="AC127" s="194">
        <f t="shared" si="75"/>
        <v>1</v>
      </c>
      <c r="AD127" s="173" t="str">
        <f t="shared" si="76"/>
        <v>OK</v>
      </c>
      <c r="AE127" s="175"/>
      <c r="AF127" s="206"/>
      <c r="AG127" s="1" t="str">
        <f t="shared" si="77"/>
        <v>CUMPLIDA</v>
      </c>
      <c r="AH127" s="200"/>
      <c r="AI127" s="200"/>
      <c r="AJ127" s="200"/>
      <c r="AK127" s="193"/>
      <c r="AL127" s="188"/>
      <c r="AM127" s="2"/>
      <c r="AN127" s="200"/>
      <c r="AO127" s="200"/>
      <c r="AP127" s="313"/>
      <c r="AQ127" s="189"/>
      <c r="AR127" s="201"/>
      <c r="AS127" s="200"/>
      <c r="AT127" s="200"/>
      <c r="AU127" s="200"/>
      <c r="AV127" s="200"/>
      <c r="AW127" s="202"/>
      <c r="AX127" s="200"/>
      <c r="AY127" s="200"/>
      <c r="AZ127" s="189"/>
      <c r="BA127" s="175"/>
      <c r="BB127" s="200"/>
      <c r="BC127" s="193" t="str">
        <f t="shared" si="65"/>
        <v/>
      </c>
      <c r="BD127" s="194" t="str">
        <f t="shared" si="66"/>
        <v/>
      </c>
      <c r="BE127" s="173" t="str">
        <f t="shared" si="67"/>
        <v/>
      </c>
      <c r="BF127" s="175"/>
      <c r="BG127" s="1" t="str">
        <f t="shared" si="68"/>
        <v>PENDIENTE</v>
      </c>
      <c r="BH127" s="2"/>
      <c r="BI127" s="2" t="str">
        <f t="shared" si="69"/>
        <v>CERRADO</v>
      </c>
      <c r="BJ127" s="2" t="str">
        <f>IF(AG127="CUMPLIDA","CERRADO","ABIERTO")</f>
        <v>CERRADO</v>
      </c>
    </row>
    <row r="128" spans="1:62" ht="35.1" customHeight="1">
      <c r="A128" s="145"/>
      <c r="B128" s="145"/>
      <c r="C128" s="146" t="s">
        <v>81</v>
      </c>
      <c r="D128" s="145"/>
      <c r="E128" s="406"/>
      <c r="F128" s="145"/>
      <c r="G128" s="407">
        <v>2</v>
      </c>
      <c r="H128" s="147" t="s">
        <v>618</v>
      </c>
      <c r="I128" s="148" t="s">
        <v>626</v>
      </c>
      <c r="J128" s="153" t="s">
        <v>627</v>
      </c>
      <c r="K128" s="149" t="s">
        <v>628</v>
      </c>
      <c r="L128" s="150" t="s">
        <v>629</v>
      </c>
      <c r="M128" s="150">
        <v>1</v>
      </c>
      <c r="N128" s="146" t="s">
        <v>88</v>
      </c>
      <c r="O128" s="146" t="str">
        <f>IF(H128="","",VLOOKUP(H128,'[1]Procedimientos Publicar'!$C$6:$E$85,3,FALSE))</f>
        <v>SUB GERENCIA COMERCIAL</v>
      </c>
      <c r="P128" s="151" t="s">
        <v>623</v>
      </c>
      <c r="Q128" s="145"/>
      <c r="R128" s="145"/>
      <c r="S128" s="145"/>
      <c r="T128" s="152">
        <v>1</v>
      </c>
      <c r="U128" s="145"/>
      <c r="V128" s="150" t="s">
        <v>630</v>
      </c>
      <c r="W128" s="278">
        <v>43860</v>
      </c>
      <c r="X128" s="145"/>
      <c r="Y128" s="54">
        <v>44286</v>
      </c>
      <c r="Z128" s="290" t="s">
        <v>631</v>
      </c>
      <c r="AA128" s="43">
        <v>1</v>
      </c>
      <c r="AB128" s="193">
        <f t="shared" si="83"/>
        <v>1</v>
      </c>
      <c r="AC128" s="194">
        <f t="shared" si="75"/>
        <v>1</v>
      </c>
      <c r="AD128" s="173" t="str">
        <f t="shared" si="76"/>
        <v>OK</v>
      </c>
      <c r="AE128" s="175"/>
      <c r="AF128" s="206"/>
      <c r="AG128" s="1" t="str">
        <f t="shared" si="77"/>
        <v>CUMPLIDA</v>
      </c>
      <c r="AH128" s="200"/>
      <c r="AI128" s="200"/>
      <c r="AJ128" s="200"/>
      <c r="AK128" s="193"/>
      <c r="AL128" s="188"/>
      <c r="AM128" s="2"/>
      <c r="AN128" s="200"/>
      <c r="AO128" s="200"/>
      <c r="AP128" s="313"/>
      <c r="AQ128" s="189"/>
      <c r="AR128" s="201"/>
      <c r="AS128" s="200"/>
      <c r="AT128" s="200"/>
      <c r="AU128" s="200"/>
      <c r="AV128" s="200"/>
      <c r="AW128" s="202"/>
      <c r="AX128" s="200"/>
      <c r="AY128" s="200"/>
      <c r="AZ128" s="189"/>
      <c r="BA128" s="175"/>
      <c r="BB128" s="200"/>
      <c r="BC128" s="193" t="str">
        <f t="shared" si="65"/>
        <v/>
      </c>
      <c r="BD128" s="194" t="str">
        <f t="shared" si="66"/>
        <v/>
      </c>
      <c r="BE128" s="173" t="str">
        <f t="shared" si="67"/>
        <v/>
      </c>
      <c r="BF128" s="175"/>
      <c r="BG128" s="1" t="str">
        <f t="shared" si="68"/>
        <v>PENDIENTE</v>
      </c>
      <c r="BH128" s="2"/>
      <c r="BI128" s="2" t="str">
        <f t="shared" si="69"/>
        <v>CERRADO</v>
      </c>
      <c r="BJ128" s="2" t="str">
        <f t="shared" si="70"/>
        <v>CERRADO</v>
      </c>
    </row>
    <row r="129" spans="1:62" ht="35.1" customHeight="1">
      <c r="A129" s="145"/>
      <c r="B129" s="145"/>
      <c r="C129" s="146" t="s">
        <v>81</v>
      </c>
      <c r="D129" s="145"/>
      <c r="E129" s="406"/>
      <c r="F129" s="145"/>
      <c r="G129" s="407"/>
      <c r="H129" s="147" t="s">
        <v>618</v>
      </c>
      <c r="I129" s="149" t="s">
        <v>632</v>
      </c>
      <c r="J129" s="153" t="s">
        <v>633</v>
      </c>
      <c r="K129" s="149" t="s">
        <v>634</v>
      </c>
      <c r="L129" s="149" t="s">
        <v>629</v>
      </c>
      <c r="M129" s="150">
        <v>1</v>
      </c>
      <c r="N129" s="146" t="s">
        <v>88</v>
      </c>
      <c r="O129" s="146" t="str">
        <f>IF(H129="","",VLOOKUP(H129,'[1]Procedimientos Publicar'!$C$6:$E$85,3,FALSE))</f>
        <v>SUB GERENCIA COMERCIAL</v>
      </c>
      <c r="P129" s="151" t="s">
        <v>623</v>
      </c>
      <c r="Q129" s="145"/>
      <c r="R129" s="145"/>
      <c r="S129" s="145"/>
      <c r="T129" s="152">
        <v>1</v>
      </c>
      <c r="U129" s="145"/>
      <c r="V129" s="150" t="s">
        <v>635</v>
      </c>
      <c r="W129" s="278">
        <v>43860</v>
      </c>
      <c r="X129" s="145"/>
      <c r="Y129" s="54">
        <v>44286</v>
      </c>
      <c r="Z129" s="290" t="s">
        <v>636</v>
      </c>
      <c r="AA129" s="43">
        <v>1</v>
      </c>
      <c r="AB129" s="193">
        <f t="shared" si="83"/>
        <v>1</v>
      </c>
      <c r="AC129" s="194">
        <f t="shared" si="75"/>
        <v>1</v>
      </c>
      <c r="AD129" s="173" t="str">
        <f t="shared" si="76"/>
        <v>OK</v>
      </c>
      <c r="AE129" s="175"/>
      <c r="AF129" s="206"/>
      <c r="AG129" s="1" t="str">
        <f t="shared" si="77"/>
        <v>CUMPLIDA</v>
      </c>
      <c r="AH129" s="200"/>
      <c r="AI129" s="200"/>
      <c r="AJ129" s="200"/>
      <c r="AK129" s="193"/>
      <c r="AL129" s="188"/>
      <c r="AM129" s="2"/>
      <c r="AN129" s="200"/>
      <c r="AO129" s="200"/>
      <c r="AP129" s="313"/>
      <c r="AQ129" s="189"/>
      <c r="AR129" s="201"/>
      <c r="AS129" s="200"/>
      <c r="AT129" s="200"/>
      <c r="AU129" s="200"/>
      <c r="AV129" s="200"/>
      <c r="AW129" s="202"/>
      <c r="AX129" s="200"/>
      <c r="AY129" s="200"/>
      <c r="AZ129" s="189"/>
      <c r="BA129" s="175"/>
      <c r="BB129" s="200"/>
      <c r="BC129" s="193" t="str">
        <f t="shared" si="65"/>
        <v/>
      </c>
      <c r="BD129" s="194" t="str">
        <f t="shared" si="66"/>
        <v/>
      </c>
      <c r="BE129" s="173" t="str">
        <f t="shared" si="67"/>
        <v/>
      </c>
      <c r="BF129" s="175"/>
      <c r="BG129" s="1" t="str">
        <f t="shared" si="68"/>
        <v>PENDIENTE</v>
      </c>
      <c r="BH129" s="2"/>
      <c r="BI129" s="2" t="str">
        <f t="shared" si="69"/>
        <v>CERRADO</v>
      </c>
      <c r="BJ129" s="2" t="str">
        <f t="shared" si="70"/>
        <v>CERRADO</v>
      </c>
    </row>
    <row r="130" spans="1:62" ht="35.1" customHeight="1">
      <c r="A130" s="145"/>
      <c r="B130" s="145"/>
      <c r="C130" s="146" t="s">
        <v>81</v>
      </c>
      <c r="D130" s="145"/>
      <c r="E130" s="406"/>
      <c r="F130" s="145"/>
      <c r="G130" s="407"/>
      <c r="H130" s="147" t="s">
        <v>618</v>
      </c>
      <c r="I130" s="149" t="s">
        <v>637</v>
      </c>
      <c r="J130" s="153" t="s">
        <v>633</v>
      </c>
      <c r="K130" s="149" t="s">
        <v>638</v>
      </c>
      <c r="L130" s="149" t="s">
        <v>629</v>
      </c>
      <c r="M130" s="150">
        <v>1</v>
      </c>
      <c r="N130" s="146" t="s">
        <v>88</v>
      </c>
      <c r="O130" s="146" t="str">
        <f>IF(H130="","",VLOOKUP(H130,'[1]Procedimientos Publicar'!$C$6:$E$85,3,FALSE))</f>
        <v>SUB GERENCIA COMERCIAL</v>
      </c>
      <c r="P130" s="151" t="s">
        <v>623</v>
      </c>
      <c r="Q130" s="145"/>
      <c r="R130" s="145"/>
      <c r="S130" s="145"/>
      <c r="T130" s="152">
        <v>1</v>
      </c>
      <c r="U130" s="145"/>
      <c r="V130" s="150" t="s">
        <v>639</v>
      </c>
      <c r="W130" s="278">
        <v>43860</v>
      </c>
      <c r="X130" s="145"/>
      <c r="Y130" s="54">
        <v>44286</v>
      </c>
      <c r="Z130" s="290" t="s">
        <v>640</v>
      </c>
      <c r="AA130" s="43">
        <v>1</v>
      </c>
      <c r="AB130" s="193">
        <f t="shared" si="83"/>
        <v>1</v>
      </c>
      <c r="AC130" s="194">
        <f t="shared" si="75"/>
        <v>1</v>
      </c>
      <c r="AD130" s="173" t="str">
        <f t="shared" si="76"/>
        <v>OK</v>
      </c>
      <c r="AE130" s="175"/>
      <c r="AF130" s="206"/>
      <c r="AG130" s="1" t="str">
        <f t="shared" si="77"/>
        <v>CUMPLIDA</v>
      </c>
      <c r="AH130" s="200"/>
      <c r="AI130" s="200"/>
      <c r="AJ130" s="200"/>
      <c r="AK130" s="193"/>
      <c r="AL130" s="188"/>
      <c r="AM130" s="2"/>
      <c r="AN130" s="200"/>
      <c r="AO130" s="200"/>
      <c r="AP130" s="313"/>
      <c r="AQ130" s="189"/>
      <c r="AR130" s="201"/>
      <c r="AS130" s="200"/>
      <c r="AT130" s="200"/>
      <c r="AU130" s="200"/>
      <c r="AV130" s="200"/>
      <c r="AW130" s="202"/>
      <c r="AX130" s="200"/>
      <c r="AY130" s="200"/>
      <c r="AZ130" s="189"/>
      <c r="BA130" s="175"/>
      <c r="BB130" s="200"/>
      <c r="BC130" s="193" t="str">
        <f t="shared" si="65"/>
        <v/>
      </c>
      <c r="BD130" s="194" t="str">
        <f t="shared" si="66"/>
        <v/>
      </c>
      <c r="BE130" s="173" t="str">
        <f t="shared" si="67"/>
        <v/>
      </c>
      <c r="BF130" s="175"/>
      <c r="BG130" s="1" t="str">
        <f t="shared" si="68"/>
        <v>PENDIENTE</v>
      </c>
      <c r="BH130" s="2"/>
      <c r="BI130" s="2" t="str">
        <f t="shared" si="69"/>
        <v>CERRADO</v>
      </c>
      <c r="BJ130" s="2" t="str">
        <f t="shared" si="70"/>
        <v>CERRADO</v>
      </c>
    </row>
    <row r="131" spans="1:62" ht="35.1" customHeight="1">
      <c r="A131" s="145"/>
      <c r="B131" s="145"/>
      <c r="C131" s="146" t="s">
        <v>81</v>
      </c>
      <c r="D131" s="145"/>
      <c r="E131" s="406"/>
      <c r="F131" s="145"/>
      <c r="G131" s="145">
        <v>3</v>
      </c>
      <c r="H131" s="147" t="s">
        <v>618</v>
      </c>
      <c r="I131" s="148" t="s">
        <v>641</v>
      </c>
      <c r="J131" s="149" t="s">
        <v>642</v>
      </c>
      <c r="K131" s="149" t="s">
        <v>643</v>
      </c>
      <c r="L131" s="149" t="s">
        <v>644</v>
      </c>
      <c r="M131" s="150">
        <v>1</v>
      </c>
      <c r="N131" s="146" t="s">
        <v>88</v>
      </c>
      <c r="O131" s="146" t="str">
        <f>IF(H131="","",VLOOKUP(H131,'[1]Procedimientos Publicar'!$C$6:$E$85,3,FALSE))</f>
        <v>SUB GERENCIA COMERCIAL</v>
      </c>
      <c r="P131" s="151" t="s">
        <v>623</v>
      </c>
      <c r="Q131" s="145"/>
      <c r="R131" s="145"/>
      <c r="S131" s="145"/>
      <c r="T131" s="152">
        <v>1</v>
      </c>
      <c r="U131" s="145"/>
      <c r="V131" s="150" t="s">
        <v>645</v>
      </c>
      <c r="W131" s="278">
        <v>43860</v>
      </c>
      <c r="X131" s="145"/>
      <c r="Y131" s="54">
        <v>44286</v>
      </c>
      <c r="Z131" s="290" t="s">
        <v>646</v>
      </c>
      <c r="AA131" s="43">
        <v>1</v>
      </c>
      <c r="AB131" s="193">
        <f t="shared" si="83"/>
        <v>1</v>
      </c>
      <c r="AC131" s="194">
        <f t="shared" si="75"/>
        <v>1</v>
      </c>
      <c r="AD131" s="173" t="str">
        <f t="shared" si="76"/>
        <v>OK</v>
      </c>
      <c r="AE131" s="175"/>
      <c r="AF131" s="206"/>
      <c r="AG131" s="1" t="str">
        <f t="shared" si="77"/>
        <v>CUMPLIDA</v>
      </c>
      <c r="AH131" s="200"/>
      <c r="AI131" s="200"/>
      <c r="AJ131" s="200"/>
      <c r="AK131" s="193"/>
      <c r="AL131" s="188"/>
      <c r="AM131" s="2"/>
      <c r="AN131" s="200"/>
      <c r="AO131" s="200"/>
      <c r="AP131" s="313"/>
      <c r="AQ131" s="189"/>
      <c r="AR131" s="201"/>
      <c r="AS131" s="200"/>
      <c r="AT131" s="200"/>
      <c r="AU131" s="200"/>
      <c r="AV131" s="200"/>
      <c r="AW131" s="202"/>
      <c r="AX131" s="200"/>
      <c r="AY131" s="200"/>
      <c r="AZ131" s="189"/>
      <c r="BA131" s="175"/>
      <c r="BB131" s="200"/>
      <c r="BC131" s="193" t="str">
        <f t="shared" si="65"/>
        <v/>
      </c>
      <c r="BD131" s="194" t="str">
        <f t="shared" si="66"/>
        <v/>
      </c>
      <c r="BE131" s="173" t="str">
        <f t="shared" si="67"/>
        <v/>
      </c>
      <c r="BF131" s="175"/>
      <c r="BG131" s="1" t="str">
        <f t="shared" si="68"/>
        <v>PENDIENTE</v>
      </c>
      <c r="BH131" s="2"/>
      <c r="BI131" s="2" t="str">
        <f t="shared" si="69"/>
        <v>CERRADO</v>
      </c>
      <c r="BJ131" s="2" t="str">
        <f t="shared" si="70"/>
        <v>CERRADO</v>
      </c>
    </row>
    <row r="132" spans="1:62" ht="35.1" customHeight="1">
      <c r="A132" s="145"/>
      <c r="B132" s="145"/>
      <c r="C132" s="146" t="s">
        <v>81</v>
      </c>
      <c r="D132" s="145"/>
      <c r="E132" s="406"/>
      <c r="F132" s="145"/>
      <c r="G132" s="145">
        <v>4</v>
      </c>
      <c r="H132" s="147" t="s">
        <v>618</v>
      </c>
      <c r="I132" s="149" t="s">
        <v>647</v>
      </c>
      <c r="J132" s="149" t="s">
        <v>648</v>
      </c>
      <c r="K132" s="149" t="s">
        <v>649</v>
      </c>
      <c r="L132" s="149" t="s">
        <v>650</v>
      </c>
      <c r="M132" s="150">
        <v>3</v>
      </c>
      <c r="N132" s="146" t="s">
        <v>88</v>
      </c>
      <c r="O132" s="146" t="str">
        <f>IF(H132="","",VLOOKUP(H132,'[1]Procedimientos Publicar'!$C$6:$E$85,3,FALSE))</f>
        <v>SUB GERENCIA COMERCIAL</v>
      </c>
      <c r="P132" s="151" t="s">
        <v>623</v>
      </c>
      <c r="Q132" s="145"/>
      <c r="R132" s="145"/>
      <c r="S132" s="145"/>
      <c r="T132" s="152">
        <v>1</v>
      </c>
      <c r="U132" s="145"/>
      <c r="V132" s="150" t="s">
        <v>651</v>
      </c>
      <c r="W132" s="278">
        <v>43860</v>
      </c>
      <c r="X132" s="145"/>
      <c r="Y132" s="54">
        <v>44286</v>
      </c>
      <c r="Z132" s="290" t="s">
        <v>652</v>
      </c>
      <c r="AA132" s="43">
        <v>3</v>
      </c>
      <c r="AB132" s="193">
        <f t="shared" si="83"/>
        <v>1</v>
      </c>
      <c r="AC132" s="194">
        <f t="shared" si="75"/>
        <v>1</v>
      </c>
      <c r="AD132" s="173" t="str">
        <f t="shared" si="76"/>
        <v>OK</v>
      </c>
      <c r="AE132" s="175"/>
      <c r="AF132" s="206"/>
      <c r="AG132" s="1" t="str">
        <f t="shared" si="77"/>
        <v>CUMPLIDA</v>
      </c>
      <c r="AH132" s="200"/>
      <c r="AI132" s="200"/>
      <c r="AJ132" s="200"/>
      <c r="AK132" s="193"/>
      <c r="AL132" s="188"/>
      <c r="AM132" s="2"/>
      <c r="AN132" s="200"/>
      <c r="AO132" s="200"/>
      <c r="AP132" s="313"/>
      <c r="AQ132" s="189"/>
      <c r="AR132" s="201"/>
      <c r="AS132" s="200"/>
      <c r="AT132" s="200"/>
      <c r="AU132" s="200"/>
      <c r="AV132" s="200"/>
      <c r="AW132" s="202"/>
      <c r="AX132" s="200"/>
      <c r="AY132" s="200"/>
      <c r="AZ132" s="189"/>
      <c r="BA132" s="175"/>
      <c r="BB132" s="200"/>
      <c r="BC132" s="193" t="str">
        <f t="shared" si="65"/>
        <v/>
      </c>
      <c r="BD132" s="194" t="str">
        <f t="shared" si="66"/>
        <v/>
      </c>
      <c r="BE132" s="173" t="str">
        <f t="shared" si="67"/>
        <v/>
      </c>
      <c r="BF132" s="175"/>
      <c r="BG132" s="1" t="str">
        <f t="shared" si="68"/>
        <v>PENDIENTE</v>
      </c>
      <c r="BH132" s="2"/>
      <c r="BI132" s="2" t="str">
        <f t="shared" si="69"/>
        <v>CERRADO</v>
      </c>
      <c r="BJ132" s="2" t="str">
        <f t="shared" si="70"/>
        <v>CERRADO</v>
      </c>
    </row>
    <row r="133" spans="1:62" ht="35.1" customHeight="1">
      <c r="A133" s="145"/>
      <c r="B133" s="145"/>
      <c r="C133" s="146" t="s">
        <v>81</v>
      </c>
      <c r="D133" s="145"/>
      <c r="E133" s="406"/>
      <c r="F133" s="145"/>
      <c r="G133" s="145">
        <v>5</v>
      </c>
      <c r="H133" s="147" t="s">
        <v>618</v>
      </c>
      <c r="I133" s="154" t="s">
        <v>653</v>
      </c>
      <c r="J133" s="154" t="s">
        <v>654</v>
      </c>
      <c r="K133" s="154" t="s">
        <v>655</v>
      </c>
      <c r="L133" s="154" t="s">
        <v>656</v>
      </c>
      <c r="M133" s="151">
        <v>1</v>
      </c>
      <c r="N133" s="146" t="s">
        <v>88</v>
      </c>
      <c r="O133" s="146" t="str">
        <f>IF(H133="","",VLOOKUP(H133,'[1]Procedimientos Publicar'!$C$6:$E$85,3,FALSE))</f>
        <v>SUB GERENCIA COMERCIAL</v>
      </c>
      <c r="P133" s="151" t="s">
        <v>623</v>
      </c>
      <c r="Q133" s="145"/>
      <c r="R133" s="145"/>
      <c r="S133" s="145"/>
      <c r="T133" s="152">
        <v>1</v>
      </c>
      <c r="U133" s="145"/>
      <c r="V133" s="150" t="s">
        <v>657</v>
      </c>
      <c r="W133" s="278">
        <v>43860</v>
      </c>
      <c r="X133" s="145"/>
      <c r="Y133" s="54">
        <v>44286</v>
      </c>
      <c r="Z133" s="290" t="s">
        <v>658</v>
      </c>
      <c r="AA133" s="43">
        <v>1</v>
      </c>
      <c r="AB133" s="193">
        <f>(IF(AA133="","",IF(OR($M133=0,$M133="",$Y133=""),"",AA133/$M133)))</f>
        <v>1</v>
      </c>
      <c r="AC133" s="194">
        <f t="shared" si="75"/>
        <v>1</v>
      </c>
      <c r="AD133" s="173" t="str">
        <f t="shared" si="76"/>
        <v>OK</v>
      </c>
      <c r="AE133" s="175"/>
      <c r="AF133" s="206"/>
      <c r="AG133" s="1" t="str">
        <f t="shared" si="77"/>
        <v>CUMPLIDA</v>
      </c>
      <c r="AH133" s="200"/>
      <c r="AI133" s="200"/>
      <c r="AJ133" s="200"/>
      <c r="AK133" s="193"/>
      <c r="AL133" s="188"/>
      <c r="AM133" s="2"/>
      <c r="AN133" s="200"/>
      <c r="AO133" s="200"/>
      <c r="AP133" s="313"/>
      <c r="AQ133" s="189"/>
      <c r="AR133" s="201"/>
      <c r="AS133" s="200"/>
      <c r="AT133" s="200"/>
      <c r="AU133" s="200"/>
      <c r="AV133" s="200"/>
      <c r="AW133" s="202"/>
      <c r="AX133" s="200"/>
      <c r="AY133" s="200"/>
      <c r="AZ133" s="189"/>
      <c r="BA133" s="175"/>
      <c r="BB133" s="200"/>
      <c r="BC133" s="193" t="str">
        <f t="shared" si="65"/>
        <v/>
      </c>
      <c r="BD133" s="194" t="str">
        <f t="shared" si="66"/>
        <v/>
      </c>
      <c r="BE133" s="173" t="str">
        <f t="shared" si="67"/>
        <v/>
      </c>
      <c r="BF133" s="175"/>
      <c r="BG133" s="1" t="str">
        <f t="shared" si="68"/>
        <v>PENDIENTE</v>
      </c>
      <c r="BH133" s="2"/>
      <c r="BI133" s="2" t="str">
        <f t="shared" si="69"/>
        <v>CERRADO</v>
      </c>
      <c r="BJ133" s="2" t="str">
        <f t="shared" si="70"/>
        <v>CERRADO</v>
      </c>
    </row>
    <row r="134" spans="1:62" ht="35.1" customHeight="1">
      <c r="A134" s="134"/>
      <c r="B134" s="134"/>
      <c r="C134" s="133" t="s">
        <v>81</v>
      </c>
      <c r="D134" s="134"/>
      <c r="E134" s="403" t="s">
        <v>659</v>
      </c>
      <c r="F134" s="134"/>
      <c r="G134" s="134">
        <v>1</v>
      </c>
      <c r="H134" s="135" t="s">
        <v>618</v>
      </c>
      <c r="I134" s="155" t="s">
        <v>660</v>
      </c>
      <c r="J134" s="323" t="s">
        <v>661</v>
      </c>
      <c r="K134" s="156" t="s">
        <v>662</v>
      </c>
      <c r="L134" s="324" t="s">
        <v>663</v>
      </c>
      <c r="M134" s="134">
        <v>3</v>
      </c>
      <c r="N134" s="133" t="s">
        <v>88</v>
      </c>
      <c r="O134" s="133" t="s">
        <v>664</v>
      </c>
      <c r="P134" s="157" t="s">
        <v>623</v>
      </c>
      <c r="Q134" s="134"/>
      <c r="R134" s="134"/>
      <c r="S134" s="134"/>
      <c r="T134" s="158">
        <v>1</v>
      </c>
      <c r="U134" s="134"/>
      <c r="V134" s="322">
        <v>44227</v>
      </c>
      <c r="W134" s="322">
        <v>44469</v>
      </c>
      <c r="X134" s="134"/>
      <c r="Y134" s="54">
        <v>44286</v>
      </c>
      <c r="Z134" s="291" t="s">
        <v>665</v>
      </c>
      <c r="AA134" s="43">
        <v>0.5</v>
      </c>
      <c r="AB134" s="193">
        <f>(IF(AA134="","",IF(OR($M134=0,$M134="",$W134=""),"",AA134/$M134)))</f>
        <v>0.16666666666666666</v>
      </c>
      <c r="AC134" s="194">
        <f t="shared" si="75"/>
        <v>0.16666666666666666</v>
      </c>
      <c r="AD134" s="173" t="str">
        <f t="shared" si="76"/>
        <v>ALERTA</v>
      </c>
      <c r="AE134" s="279" t="s">
        <v>666</v>
      </c>
      <c r="AF134" s="206"/>
      <c r="AG134" s="1" t="str">
        <f t="shared" si="77"/>
        <v>PENDIENTE</v>
      </c>
      <c r="AH134" s="311">
        <v>44377</v>
      </c>
      <c r="AI134" s="200" t="s">
        <v>667</v>
      </c>
      <c r="AJ134" s="200">
        <v>2</v>
      </c>
      <c r="AK134" s="193">
        <f t="shared" si="92"/>
        <v>0.66666666666666663</v>
      </c>
      <c r="AL134" s="188">
        <f t="shared" si="93"/>
        <v>0.66666666666666663</v>
      </c>
      <c r="AM134" s="173" t="str">
        <f t="shared" si="94"/>
        <v>EN TERMINO</v>
      </c>
      <c r="AN134" s="175" t="s">
        <v>668</v>
      </c>
      <c r="AO134" s="200" t="s">
        <v>669</v>
      </c>
      <c r="AP134" s="1" t="str">
        <f t="shared" si="64"/>
        <v>PENDIENTE</v>
      </c>
      <c r="AQ134" s="189"/>
      <c r="AR134" s="201"/>
      <c r="AS134" s="200"/>
      <c r="AT134" s="200"/>
      <c r="AU134" s="200"/>
      <c r="AV134" s="200"/>
      <c r="AW134" s="202"/>
      <c r="AX134" s="200"/>
      <c r="AY134" s="200"/>
      <c r="AZ134" s="189"/>
      <c r="BA134" s="175"/>
      <c r="BB134" s="200"/>
      <c r="BC134" s="193" t="str">
        <f t="shared" si="65"/>
        <v/>
      </c>
      <c r="BD134" s="194" t="str">
        <f t="shared" si="66"/>
        <v/>
      </c>
      <c r="BE134" s="173" t="str">
        <f t="shared" si="67"/>
        <v/>
      </c>
      <c r="BF134" s="175"/>
      <c r="BG134" s="1" t="str">
        <f t="shared" si="68"/>
        <v>PENDIENTE</v>
      </c>
      <c r="BH134" s="2"/>
      <c r="BI134" s="2" t="str">
        <f t="shared" si="69"/>
        <v>ABIERTO</v>
      </c>
      <c r="BJ134" s="2" t="str">
        <f t="shared" si="70"/>
        <v>ABIERTO</v>
      </c>
    </row>
    <row r="135" spans="1:62" ht="35.1" customHeight="1">
      <c r="A135" s="159"/>
      <c r="B135" s="159"/>
      <c r="C135" s="133" t="s">
        <v>81</v>
      </c>
      <c r="D135" s="159"/>
      <c r="E135" s="403"/>
      <c r="F135" s="159"/>
      <c r="G135" s="160">
        <v>2</v>
      </c>
      <c r="H135" s="135" t="s">
        <v>618</v>
      </c>
      <c r="I135" s="161" t="s">
        <v>670</v>
      </c>
      <c r="J135" s="156" t="s">
        <v>671</v>
      </c>
      <c r="K135" s="156" t="s">
        <v>672</v>
      </c>
      <c r="L135" s="324" t="s">
        <v>663</v>
      </c>
      <c r="M135" s="325">
        <v>3</v>
      </c>
      <c r="N135" s="133" t="s">
        <v>88</v>
      </c>
      <c r="O135" s="133" t="s">
        <v>664</v>
      </c>
      <c r="P135" s="157" t="s">
        <v>89</v>
      </c>
      <c r="Q135" s="159"/>
      <c r="R135" s="159"/>
      <c r="S135" s="159"/>
      <c r="T135" s="158">
        <v>1</v>
      </c>
      <c r="U135" s="159"/>
      <c r="V135" s="322">
        <v>44227</v>
      </c>
      <c r="W135" s="322">
        <v>44500</v>
      </c>
      <c r="X135" s="159"/>
      <c r="Y135" s="54">
        <v>44286</v>
      </c>
      <c r="Z135" s="293"/>
      <c r="AA135" s="292">
        <v>0</v>
      </c>
      <c r="AB135" s="193">
        <f t="shared" ref="AB135:AB141" si="115">(IF(AA135="","",IF(OR($M135=0,$M135="",$W135=""),"",AA135/$M135)))</f>
        <v>0</v>
      </c>
      <c r="AC135" s="194">
        <f t="shared" si="75"/>
        <v>0</v>
      </c>
      <c r="AD135" s="173" t="str">
        <f t="shared" si="76"/>
        <v>ALERTA</v>
      </c>
      <c r="AE135" s="280" t="s">
        <v>673</v>
      </c>
      <c r="AF135" s="206"/>
      <c r="AG135" s="1" t="str">
        <f t="shared" si="77"/>
        <v>PENDIENTE</v>
      </c>
      <c r="AH135" s="311">
        <v>44377</v>
      </c>
      <c r="AI135" s="200" t="s">
        <v>674</v>
      </c>
      <c r="AJ135" s="200">
        <v>0</v>
      </c>
      <c r="AK135" s="193">
        <f t="shared" si="92"/>
        <v>0</v>
      </c>
      <c r="AL135" s="188">
        <f t="shared" si="93"/>
        <v>0</v>
      </c>
      <c r="AM135" s="173" t="str">
        <f t="shared" si="94"/>
        <v>ALERTA</v>
      </c>
      <c r="AN135" s="175" t="s">
        <v>675</v>
      </c>
      <c r="AO135" s="200" t="s">
        <v>669</v>
      </c>
      <c r="AP135" s="1" t="str">
        <f>IF(AL135=100%,IF(AL135&gt;50%,"CUMPLIDA","PENDIENTE"),IF(AL135&lt;50%,"ATENCIÓN","PENDIENTE"))</f>
        <v>ATENCIÓN</v>
      </c>
      <c r="AQ135" s="189"/>
      <c r="AR135" s="201"/>
      <c r="AS135" s="200"/>
      <c r="AT135" s="200"/>
      <c r="AU135" s="200"/>
      <c r="AV135" s="200"/>
      <c r="AW135" s="202"/>
      <c r="AX135" s="200"/>
      <c r="AY135" s="200"/>
      <c r="AZ135" s="189"/>
      <c r="BA135" s="175"/>
      <c r="BB135" s="200"/>
      <c r="BC135" s="193" t="str">
        <f t="shared" si="65"/>
        <v/>
      </c>
      <c r="BD135" s="194" t="str">
        <f t="shared" si="66"/>
        <v/>
      </c>
      <c r="BE135" s="173" t="str">
        <f t="shared" si="67"/>
        <v/>
      </c>
      <c r="BF135" s="175"/>
      <c r="BG135" s="1" t="str">
        <f t="shared" si="68"/>
        <v>PENDIENTE</v>
      </c>
      <c r="BH135" s="2"/>
      <c r="BI135" s="2" t="str">
        <f t="shared" si="69"/>
        <v>ABIERTO</v>
      </c>
      <c r="BJ135" s="2" t="str">
        <f t="shared" si="70"/>
        <v>ABIERTO</v>
      </c>
    </row>
    <row r="136" spans="1:62" ht="35.1" customHeight="1">
      <c r="A136" s="159"/>
      <c r="B136" s="159"/>
      <c r="C136" s="133" t="s">
        <v>81</v>
      </c>
      <c r="D136" s="159"/>
      <c r="E136" s="403"/>
      <c r="F136" s="159"/>
      <c r="G136" s="160">
        <v>3</v>
      </c>
      <c r="H136" s="135" t="s">
        <v>618</v>
      </c>
      <c r="I136" s="155" t="s">
        <v>676</v>
      </c>
      <c r="J136" s="323" t="s">
        <v>677</v>
      </c>
      <c r="K136" s="156" t="s">
        <v>678</v>
      </c>
      <c r="L136" s="324" t="s">
        <v>663</v>
      </c>
      <c r="M136" s="325">
        <v>4</v>
      </c>
      <c r="N136" s="133" t="s">
        <v>88</v>
      </c>
      <c r="O136" s="133" t="s">
        <v>664</v>
      </c>
      <c r="P136" s="157" t="s">
        <v>679</v>
      </c>
      <c r="Q136" s="159"/>
      <c r="R136" s="159"/>
      <c r="S136" s="159"/>
      <c r="T136" s="158">
        <v>1</v>
      </c>
      <c r="U136" s="159"/>
      <c r="V136" s="322">
        <v>44227</v>
      </c>
      <c r="W136" s="322">
        <v>44500</v>
      </c>
      <c r="X136" s="159"/>
      <c r="Y136" s="54">
        <v>44286</v>
      </c>
      <c r="Z136" s="294" t="s">
        <v>680</v>
      </c>
      <c r="AA136" s="292">
        <v>1</v>
      </c>
      <c r="AB136" s="193">
        <f t="shared" si="115"/>
        <v>0.25</v>
      </c>
      <c r="AC136" s="194">
        <f t="shared" si="75"/>
        <v>0.25</v>
      </c>
      <c r="AD136" s="173" t="str">
        <f t="shared" si="76"/>
        <v>EN TERMINO</v>
      </c>
      <c r="AE136" s="279" t="s">
        <v>681</v>
      </c>
      <c r="AF136" s="206"/>
      <c r="AG136" s="1" t="str">
        <f t="shared" si="77"/>
        <v>PENDIENTE</v>
      </c>
      <c r="AH136" s="311">
        <v>44377</v>
      </c>
      <c r="AI136" s="200" t="s">
        <v>682</v>
      </c>
      <c r="AJ136" s="200">
        <v>2</v>
      </c>
      <c r="AK136" s="193">
        <f t="shared" si="92"/>
        <v>0.5</v>
      </c>
      <c r="AL136" s="188">
        <f t="shared" si="93"/>
        <v>0.5</v>
      </c>
      <c r="AM136" s="173" t="str">
        <f t="shared" si="94"/>
        <v>EN TERMINO</v>
      </c>
      <c r="AN136" s="175" t="s">
        <v>683</v>
      </c>
      <c r="AO136" s="200" t="s">
        <v>669</v>
      </c>
      <c r="AP136" s="1" t="str">
        <f t="shared" si="64"/>
        <v>PENDIENTE</v>
      </c>
      <c r="AQ136" s="189"/>
      <c r="AR136" s="201"/>
      <c r="AS136" s="200"/>
      <c r="AT136" s="200"/>
      <c r="AU136" s="200"/>
      <c r="AV136" s="200"/>
      <c r="AW136" s="202"/>
      <c r="AX136" s="200"/>
      <c r="AY136" s="200"/>
      <c r="AZ136" s="189"/>
      <c r="BA136" s="175"/>
      <c r="BB136" s="200"/>
      <c r="BC136" s="193" t="str">
        <f t="shared" si="65"/>
        <v/>
      </c>
      <c r="BD136" s="194" t="str">
        <f t="shared" si="66"/>
        <v/>
      </c>
      <c r="BE136" s="173" t="str">
        <f t="shared" si="67"/>
        <v/>
      </c>
      <c r="BF136" s="175"/>
      <c r="BG136" s="1" t="str">
        <f t="shared" si="68"/>
        <v>PENDIENTE</v>
      </c>
      <c r="BH136" s="2"/>
      <c r="BI136" s="2" t="str">
        <f t="shared" si="69"/>
        <v>ABIERTO</v>
      </c>
      <c r="BJ136" s="2" t="str">
        <f t="shared" si="70"/>
        <v>ABIERTO</v>
      </c>
    </row>
    <row r="137" spans="1:62" ht="35.1" customHeight="1">
      <c r="A137" s="159"/>
      <c r="B137" s="159"/>
      <c r="C137" s="133" t="s">
        <v>81</v>
      </c>
      <c r="D137" s="159"/>
      <c r="E137" s="403"/>
      <c r="F137" s="159"/>
      <c r="G137" s="160">
        <v>4</v>
      </c>
      <c r="H137" s="135" t="s">
        <v>618</v>
      </c>
      <c r="I137" s="161" t="s">
        <v>684</v>
      </c>
      <c r="J137" s="159"/>
      <c r="K137" s="159"/>
      <c r="L137" s="159"/>
      <c r="M137" s="281">
        <v>1</v>
      </c>
      <c r="N137" s="159"/>
      <c r="O137" s="133" t="s">
        <v>664</v>
      </c>
      <c r="P137" s="157" t="s">
        <v>623</v>
      </c>
      <c r="Q137" s="159"/>
      <c r="R137" s="159"/>
      <c r="S137" s="159"/>
      <c r="T137" s="158">
        <v>1</v>
      </c>
      <c r="U137" s="159"/>
      <c r="V137" s="322">
        <v>44227</v>
      </c>
      <c r="W137" s="322">
        <v>44500</v>
      </c>
      <c r="X137" s="159"/>
      <c r="Y137" s="54">
        <v>44286</v>
      </c>
      <c r="Z137" s="293"/>
      <c r="AA137" s="292">
        <v>0</v>
      </c>
      <c r="AB137" s="193">
        <f t="shared" si="115"/>
        <v>0</v>
      </c>
      <c r="AC137" s="194">
        <f t="shared" si="75"/>
        <v>0</v>
      </c>
      <c r="AD137" s="173" t="str">
        <f t="shared" si="76"/>
        <v>ALERTA</v>
      </c>
      <c r="AE137" s="280" t="s">
        <v>673</v>
      </c>
      <c r="AF137" s="206"/>
      <c r="AG137" s="1" t="str">
        <f t="shared" si="77"/>
        <v>PENDIENTE</v>
      </c>
      <c r="AH137" s="311">
        <v>44377</v>
      </c>
      <c r="AI137" s="200"/>
      <c r="AJ137" s="200">
        <v>0</v>
      </c>
      <c r="AK137" s="193">
        <f t="shared" si="92"/>
        <v>0</v>
      </c>
      <c r="AL137" s="188">
        <f t="shared" si="93"/>
        <v>0</v>
      </c>
      <c r="AM137" s="173" t="str">
        <f t="shared" si="94"/>
        <v>ALERTA</v>
      </c>
      <c r="AN137" s="175" t="s">
        <v>685</v>
      </c>
      <c r="AO137" s="200" t="s">
        <v>669</v>
      </c>
      <c r="AP137" s="1" t="str">
        <f>IF(AL137=100%,IF(AL137&gt;50%,"CUMPLIDA","PENDIENTE"),IF(AL137&lt;50%,"ATENCIÓN","PENDIENTE"))</f>
        <v>ATENCIÓN</v>
      </c>
      <c r="AQ137" s="189"/>
      <c r="AR137" s="201"/>
      <c r="AS137" s="200"/>
      <c r="AT137" s="200"/>
      <c r="AU137" s="200"/>
      <c r="AV137" s="200"/>
      <c r="AW137" s="202"/>
      <c r="AX137" s="200"/>
      <c r="AY137" s="200"/>
      <c r="AZ137" s="189"/>
      <c r="BA137" s="175"/>
      <c r="BB137" s="200"/>
      <c r="BC137" s="193" t="str">
        <f t="shared" si="65"/>
        <v/>
      </c>
      <c r="BD137" s="194" t="str">
        <f t="shared" si="66"/>
        <v/>
      </c>
      <c r="BE137" s="173" t="str">
        <f t="shared" si="67"/>
        <v/>
      </c>
      <c r="BF137" s="175"/>
      <c r="BG137" s="1" t="str">
        <f t="shared" si="68"/>
        <v>PENDIENTE</v>
      </c>
      <c r="BH137" s="2"/>
      <c r="BI137" s="2" t="str">
        <f t="shared" si="69"/>
        <v>ABIERTO</v>
      </c>
      <c r="BJ137" s="2" t="str">
        <f t="shared" si="70"/>
        <v>ABIERTO</v>
      </c>
    </row>
    <row r="138" spans="1:62" ht="35.1" customHeight="1">
      <c r="A138" s="159"/>
      <c r="B138" s="159"/>
      <c r="C138" s="133" t="s">
        <v>81</v>
      </c>
      <c r="D138" s="159"/>
      <c r="E138" s="403"/>
      <c r="F138" s="159"/>
      <c r="G138" s="160">
        <v>5</v>
      </c>
      <c r="H138" s="135" t="s">
        <v>618</v>
      </c>
      <c r="I138" s="156" t="s">
        <v>686</v>
      </c>
      <c r="J138" s="159"/>
      <c r="K138" s="159"/>
      <c r="L138" s="159"/>
      <c r="M138" s="281">
        <v>1</v>
      </c>
      <c r="N138" s="159"/>
      <c r="O138" s="133" t="s">
        <v>664</v>
      </c>
      <c r="P138" s="157" t="s">
        <v>623</v>
      </c>
      <c r="Q138" s="159"/>
      <c r="R138" s="159"/>
      <c r="S138" s="159"/>
      <c r="T138" s="158">
        <v>1</v>
      </c>
      <c r="U138" s="159"/>
      <c r="V138" s="159"/>
      <c r="W138" s="137">
        <v>44286</v>
      </c>
      <c r="X138" s="159"/>
      <c r="Y138" s="54">
        <v>44286</v>
      </c>
      <c r="Z138" s="293" t="s">
        <v>687</v>
      </c>
      <c r="AA138" s="292">
        <v>1</v>
      </c>
      <c r="AB138" s="193">
        <f t="shared" si="115"/>
        <v>1</v>
      </c>
      <c r="AC138" s="194">
        <f t="shared" si="75"/>
        <v>1</v>
      </c>
      <c r="AD138" s="173" t="str">
        <f t="shared" si="76"/>
        <v>OK</v>
      </c>
      <c r="AE138" s="253"/>
      <c r="AF138" s="206"/>
      <c r="AG138" s="1" t="str">
        <f t="shared" si="77"/>
        <v>CUMPLIDA</v>
      </c>
      <c r="AH138" s="200"/>
      <c r="AI138" s="200"/>
      <c r="AJ138" s="200"/>
      <c r="AK138" s="193"/>
      <c r="AL138" s="188"/>
      <c r="AM138" s="2"/>
      <c r="AN138" s="200"/>
      <c r="AO138" s="200"/>
      <c r="AP138" s="313"/>
      <c r="AQ138" s="189"/>
      <c r="AR138" s="201"/>
      <c r="AS138" s="200"/>
      <c r="AT138" s="200"/>
      <c r="AU138" s="200"/>
      <c r="AV138" s="200"/>
      <c r="AW138" s="202"/>
      <c r="AX138" s="200"/>
      <c r="AY138" s="200"/>
      <c r="AZ138" s="189"/>
      <c r="BA138" s="175"/>
      <c r="BB138" s="200"/>
      <c r="BC138" s="193" t="str">
        <f t="shared" si="65"/>
        <v/>
      </c>
      <c r="BD138" s="194" t="str">
        <f t="shared" si="66"/>
        <v/>
      </c>
      <c r="BE138" s="173" t="str">
        <f t="shared" si="67"/>
        <v/>
      </c>
      <c r="BF138" s="175"/>
      <c r="BG138" s="1" t="str">
        <f t="shared" si="68"/>
        <v>PENDIENTE</v>
      </c>
      <c r="BH138" s="2"/>
      <c r="BI138" s="2" t="str">
        <f t="shared" si="69"/>
        <v>CERRADO</v>
      </c>
      <c r="BJ138" s="2" t="str">
        <f t="shared" si="70"/>
        <v>CERRADO</v>
      </c>
    </row>
    <row r="139" spans="1:62" ht="35.1" customHeight="1">
      <c r="A139" s="159"/>
      <c r="B139" s="159"/>
      <c r="C139" s="133" t="s">
        <v>81</v>
      </c>
      <c r="D139" s="159"/>
      <c r="E139" s="403"/>
      <c r="F139" s="159"/>
      <c r="G139" s="160">
        <v>6</v>
      </c>
      <c r="H139" s="135" t="s">
        <v>618</v>
      </c>
      <c r="I139" s="156" t="s">
        <v>688</v>
      </c>
      <c r="J139" s="159"/>
      <c r="K139" s="159"/>
      <c r="L139" s="159"/>
      <c r="M139" s="281">
        <v>1</v>
      </c>
      <c r="N139" s="159"/>
      <c r="O139" s="133" t="s">
        <v>664</v>
      </c>
      <c r="P139" s="157" t="s">
        <v>623</v>
      </c>
      <c r="Q139" s="159"/>
      <c r="R139" s="159"/>
      <c r="S139" s="159"/>
      <c r="T139" s="158">
        <v>1</v>
      </c>
      <c r="U139" s="159"/>
      <c r="V139" s="159"/>
      <c r="W139" s="137">
        <v>44286</v>
      </c>
      <c r="X139" s="159"/>
      <c r="Y139" s="54">
        <v>44286</v>
      </c>
      <c r="Z139" s="293" t="s">
        <v>687</v>
      </c>
      <c r="AA139" s="292">
        <v>1</v>
      </c>
      <c r="AB139" s="193">
        <f t="shared" si="115"/>
        <v>1</v>
      </c>
      <c r="AC139" s="194">
        <f t="shared" si="75"/>
        <v>1</v>
      </c>
      <c r="AD139" s="173" t="str">
        <f t="shared" si="76"/>
        <v>OK</v>
      </c>
      <c r="AE139" s="253"/>
      <c r="AF139" s="206"/>
      <c r="AG139" s="1" t="str">
        <f t="shared" si="77"/>
        <v>CUMPLIDA</v>
      </c>
      <c r="AH139" s="200"/>
      <c r="AI139" s="200"/>
      <c r="AJ139" s="200"/>
      <c r="AK139" s="193"/>
      <c r="AL139" s="188"/>
      <c r="AM139" s="2"/>
      <c r="AN139" s="200"/>
      <c r="AO139" s="200"/>
      <c r="AP139" s="313"/>
      <c r="AQ139" s="189"/>
      <c r="AR139" s="201"/>
      <c r="AS139" s="200"/>
      <c r="AT139" s="200"/>
      <c r="AU139" s="200"/>
      <c r="AV139" s="200"/>
      <c r="AW139" s="202"/>
      <c r="AX139" s="200"/>
      <c r="AY139" s="200"/>
      <c r="AZ139" s="189"/>
      <c r="BA139" s="175"/>
      <c r="BB139" s="200"/>
      <c r="BC139" s="193" t="str">
        <f t="shared" si="65"/>
        <v/>
      </c>
      <c r="BD139" s="194" t="str">
        <f t="shared" si="66"/>
        <v/>
      </c>
      <c r="BE139" s="173" t="str">
        <f t="shared" si="67"/>
        <v/>
      </c>
      <c r="BF139" s="175"/>
      <c r="BG139" s="1" t="str">
        <f t="shared" si="68"/>
        <v>PENDIENTE</v>
      </c>
      <c r="BH139" s="2"/>
      <c r="BI139" s="2" t="str">
        <f t="shared" si="69"/>
        <v>CERRADO</v>
      </c>
      <c r="BJ139" s="2" t="str">
        <f t="shared" si="70"/>
        <v>CERRADO</v>
      </c>
    </row>
    <row r="140" spans="1:62" ht="35.1" customHeight="1">
      <c r="A140" s="159"/>
      <c r="B140" s="159"/>
      <c r="C140" s="133" t="s">
        <v>81</v>
      </c>
      <c r="D140" s="159"/>
      <c r="E140" s="403"/>
      <c r="F140" s="159"/>
      <c r="G140" s="160">
        <v>7</v>
      </c>
      <c r="H140" s="135" t="s">
        <v>618</v>
      </c>
      <c r="I140" s="156" t="s">
        <v>689</v>
      </c>
      <c r="J140" s="159"/>
      <c r="K140" s="159"/>
      <c r="L140" s="159"/>
      <c r="M140" s="281">
        <v>1</v>
      </c>
      <c r="N140" s="159"/>
      <c r="O140" s="133" t="s">
        <v>664</v>
      </c>
      <c r="P140" s="157" t="s">
        <v>623</v>
      </c>
      <c r="Q140" s="159"/>
      <c r="R140" s="159"/>
      <c r="S140" s="159"/>
      <c r="T140" s="158">
        <v>1</v>
      </c>
      <c r="U140" s="159"/>
      <c r="V140" s="159"/>
      <c r="W140" s="137">
        <v>44286</v>
      </c>
      <c r="X140" s="159"/>
      <c r="Y140" s="54">
        <v>44286</v>
      </c>
      <c r="Z140" s="293" t="s">
        <v>690</v>
      </c>
      <c r="AA140" s="292">
        <v>1</v>
      </c>
      <c r="AB140" s="193">
        <f t="shared" si="115"/>
        <v>1</v>
      </c>
      <c r="AC140" s="194">
        <f t="shared" si="75"/>
        <v>1</v>
      </c>
      <c r="AD140" s="173" t="str">
        <f t="shared" si="76"/>
        <v>OK</v>
      </c>
      <c r="AE140" s="279" t="s">
        <v>691</v>
      </c>
      <c r="AF140" s="206"/>
      <c r="AG140" s="1" t="str">
        <f t="shared" si="77"/>
        <v>CUMPLIDA</v>
      </c>
      <c r="AH140" s="200"/>
      <c r="AI140" s="200"/>
      <c r="AJ140" s="200"/>
      <c r="AK140" s="193"/>
      <c r="AL140" s="188"/>
      <c r="AM140" s="2"/>
      <c r="AN140" s="200"/>
      <c r="AO140" s="200"/>
      <c r="AP140" s="313"/>
      <c r="AQ140" s="189"/>
      <c r="AR140" s="201"/>
      <c r="AS140" s="200"/>
      <c r="AT140" s="200"/>
      <c r="AU140" s="200"/>
      <c r="AV140" s="200"/>
      <c r="AW140" s="202"/>
      <c r="AX140" s="200"/>
      <c r="AY140" s="200"/>
      <c r="AZ140" s="189"/>
      <c r="BA140" s="175"/>
      <c r="BB140" s="200"/>
      <c r="BC140" s="193" t="str">
        <f t="shared" si="65"/>
        <v/>
      </c>
      <c r="BD140" s="194" t="str">
        <f t="shared" si="66"/>
        <v/>
      </c>
      <c r="BE140" s="173" t="str">
        <f t="shared" si="67"/>
        <v/>
      </c>
      <c r="BF140" s="175"/>
      <c r="BG140" s="1" t="str">
        <f t="shared" si="68"/>
        <v>PENDIENTE</v>
      </c>
      <c r="BH140" s="2"/>
      <c r="BI140" s="2" t="str">
        <f t="shared" si="69"/>
        <v>CERRADO</v>
      </c>
      <c r="BJ140" s="2" t="str">
        <f t="shared" si="70"/>
        <v>CERRADO</v>
      </c>
    </row>
    <row r="141" spans="1:62" ht="35.1" customHeight="1">
      <c r="A141" s="159"/>
      <c r="B141" s="159"/>
      <c r="C141" s="133" t="s">
        <v>81</v>
      </c>
      <c r="D141" s="159"/>
      <c r="E141" s="403"/>
      <c r="F141" s="159"/>
      <c r="G141" s="160">
        <v>8</v>
      </c>
      <c r="H141" s="135" t="s">
        <v>618</v>
      </c>
      <c r="I141" s="156" t="s">
        <v>692</v>
      </c>
      <c r="J141" s="159"/>
      <c r="K141" s="159"/>
      <c r="L141" s="159"/>
      <c r="M141" s="281">
        <v>1</v>
      </c>
      <c r="N141" s="159"/>
      <c r="O141" s="133" t="s">
        <v>664</v>
      </c>
      <c r="P141" s="157" t="s">
        <v>623</v>
      </c>
      <c r="Q141" s="159"/>
      <c r="R141" s="159"/>
      <c r="S141" s="159"/>
      <c r="T141" s="158">
        <v>1</v>
      </c>
      <c r="U141" s="159"/>
      <c r="V141" s="159"/>
      <c r="W141" s="137">
        <v>44286</v>
      </c>
      <c r="X141" s="159"/>
      <c r="Y141" s="54">
        <v>44286</v>
      </c>
      <c r="Z141" s="293" t="s">
        <v>687</v>
      </c>
      <c r="AA141" s="292">
        <v>1</v>
      </c>
      <c r="AB141" s="193">
        <f t="shared" si="115"/>
        <v>1</v>
      </c>
      <c r="AC141" s="194">
        <f t="shared" si="75"/>
        <v>1</v>
      </c>
      <c r="AD141" s="173" t="str">
        <f t="shared" si="76"/>
        <v>OK</v>
      </c>
      <c r="AE141" s="253"/>
      <c r="AF141" s="206"/>
      <c r="AG141" s="1" t="str">
        <f t="shared" si="77"/>
        <v>CUMPLIDA</v>
      </c>
      <c r="AH141" s="200"/>
      <c r="AI141" s="200"/>
      <c r="AJ141" s="200"/>
      <c r="AK141" s="193"/>
      <c r="AL141" s="188"/>
      <c r="AM141" s="2"/>
      <c r="AN141" s="200"/>
      <c r="AO141" s="200"/>
      <c r="AP141" s="313"/>
      <c r="AQ141" s="189"/>
      <c r="AR141" s="201"/>
      <c r="AS141" s="200"/>
      <c r="AT141" s="200"/>
      <c r="AU141" s="200"/>
      <c r="AV141" s="200"/>
      <c r="AW141" s="202"/>
      <c r="AX141" s="200"/>
      <c r="AY141" s="200"/>
      <c r="AZ141" s="189"/>
      <c r="BA141" s="175"/>
      <c r="BB141" s="200"/>
      <c r="BC141" s="193" t="str">
        <f t="shared" si="65"/>
        <v/>
      </c>
      <c r="BD141" s="194" t="str">
        <f t="shared" si="66"/>
        <v/>
      </c>
      <c r="BE141" s="173" t="str">
        <f t="shared" si="67"/>
        <v/>
      </c>
      <c r="BF141" s="175"/>
      <c r="BG141" s="1" t="str">
        <f t="shared" si="68"/>
        <v>PENDIENTE</v>
      </c>
      <c r="BH141" s="2"/>
      <c r="BI141" s="2" t="str">
        <f t="shared" si="69"/>
        <v>CERRADO</v>
      </c>
      <c r="BJ141" s="2" t="str">
        <f t="shared" si="70"/>
        <v>CERRADO</v>
      </c>
    </row>
    <row r="142" spans="1:62" ht="35.1" customHeight="1">
      <c r="A142" s="162"/>
      <c r="B142" s="163"/>
      <c r="C142" s="164" t="s">
        <v>81</v>
      </c>
      <c r="D142" s="162"/>
      <c r="E142" s="379" t="s">
        <v>693</v>
      </c>
      <c r="F142" s="163"/>
      <c r="G142" s="162">
        <v>1</v>
      </c>
      <c r="H142" s="95" t="s">
        <v>694</v>
      </c>
      <c r="I142" s="165" t="s">
        <v>695</v>
      </c>
      <c r="J142" s="209" t="s">
        <v>696</v>
      </c>
      <c r="K142" s="209" t="s">
        <v>697</v>
      </c>
      <c r="L142" s="48"/>
      <c r="M142" s="171">
        <v>2</v>
      </c>
      <c r="N142" s="171" t="s">
        <v>88</v>
      </c>
      <c r="O142" s="48" t="s">
        <v>698</v>
      </c>
      <c r="P142" s="48" t="s">
        <v>699</v>
      </c>
      <c r="Q142" s="48"/>
      <c r="R142" s="171"/>
      <c r="S142" s="48"/>
      <c r="T142" s="210">
        <v>1</v>
      </c>
      <c r="U142" s="211"/>
      <c r="V142" s="212">
        <v>44287</v>
      </c>
      <c r="W142" s="212">
        <v>44561</v>
      </c>
      <c r="X142" s="171"/>
      <c r="Y142" s="54"/>
      <c r="AB142" s="203" t="str">
        <f t="shared" si="83"/>
        <v/>
      </c>
      <c r="AC142" s="204" t="str">
        <f t="shared" si="75"/>
        <v/>
      </c>
      <c r="AD142" s="173" t="str">
        <f t="shared" si="76"/>
        <v/>
      </c>
      <c r="AE142" s="175"/>
      <c r="AF142" s="206"/>
      <c r="AG142" s="1" t="str">
        <f t="shared" si="77"/>
        <v>PENDIENTE</v>
      </c>
      <c r="AH142" s="301">
        <v>44377</v>
      </c>
      <c r="AI142" s="326" t="s">
        <v>700</v>
      </c>
      <c r="AJ142" s="302">
        <v>0.85</v>
      </c>
      <c r="AK142" s="56">
        <f>(IF(AJ142="","",IF(OR($M142=0,$M142="",AH142=""),"",AJ142/$M142)))</f>
        <v>0.42499999999999999</v>
      </c>
      <c r="AL142" s="57">
        <f>(IF(OR($T142="",AK142=""),"",IF(OR($T142=0,AK142=0),0,IF((AK142*100%)/$T142&gt;100%,100%,(AK142*100%)/$T142))))</f>
        <v>0.42499999999999999</v>
      </c>
      <c r="AM142" s="58" t="str">
        <f>IF(AJ142="","",IF(AL142&lt;100%, IF(AL142&lt;25%, "ALERTA","EN TERMINO"), IF(AL142=100%, "OK", "EN TERMINO")))</f>
        <v>EN TERMINO</v>
      </c>
      <c r="AN142" s="55" t="s">
        <v>701</v>
      </c>
      <c r="AO142" s="55" t="s">
        <v>150</v>
      </c>
      <c r="AP142" s="303" t="str">
        <f>IF(AL142=100%,IF(AL142&gt;25%,"CUMPLIDA","PENDIENTE"),IF(AL142&lt;25%,"INCUMPLIDA","PENDIENTE"))</f>
        <v>PENDIENTE</v>
      </c>
      <c r="AQ142" s="301">
        <v>44469</v>
      </c>
      <c r="AR142" s="361" t="s">
        <v>702</v>
      </c>
      <c r="AS142" s="302">
        <v>1.9</v>
      </c>
      <c r="AT142" s="56">
        <f>(IF(AS142="","",IF(OR($M142=0,$M142="",$AG142=""),"",AS142/$M142)))</f>
        <v>0.95</v>
      </c>
      <c r="AU142" s="57">
        <f>(IF(OR($T142="",AT142=""),"",IF(OR($T142=0,AT142=0),0,IF((AT142*100%)/$T142&gt;100%,100%,(AT142*100%)/$T142))))</f>
        <v>0.95</v>
      </c>
      <c r="AV142" s="58" t="str">
        <f>IF(AS142="","",IF(AU142&lt;100%, IF(AU142&lt;45%, "ALERTA","EN TERMINO"), IF(AU142=100%, "OK", "EN TERMINO")))</f>
        <v>EN TERMINO</v>
      </c>
      <c r="AW142" s="282" t="s">
        <v>703</v>
      </c>
      <c r="AX142" s="331" t="s">
        <v>110</v>
      </c>
      <c r="AY142" s="303" t="str">
        <f>IF(AT142=100%,IF(AT142&gt;90%,"CUMPLIDA","PENDIENTE"),IF(AT142&lt;50%,"INCUMPLIDA","PENDIENTE"))</f>
        <v>PENDIENTE</v>
      </c>
      <c r="AZ142" s="189"/>
      <c r="BA142" s="175"/>
      <c r="BB142" s="200"/>
      <c r="BC142" s="193" t="str">
        <f t="shared" si="65"/>
        <v/>
      </c>
      <c r="BD142" s="194" t="str">
        <f t="shared" si="66"/>
        <v/>
      </c>
      <c r="BE142" s="173" t="str">
        <f t="shared" si="67"/>
        <v/>
      </c>
      <c r="BF142" s="175"/>
      <c r="BG142" s="1" t="str">
        <f t="shared" si="68"/>
        <v>PENDIENTE</v>
      </c>
      <c r="BH142" s="2"/>
      <c r="BI142" s="2" t="str">
        <f t="shared" si="69"/>
        <v>ABIERTO</v>
      </c>
      <c r="BJ142" s="2" t="str">
        <f>IF(AY142="CUMPLIDA","CERRADO","ABIERTO")</f>
        <v>ABIERTO</v>
      </c>
    </row>
    <row r="143" spans="1:62" ht="35.1" customHeight="1">
      <c r="A143" s="162"/>
      <c r="B143" s="163"/>
      <c r="C143" s="164" t="s">
        <v>81</v>
      </c>
      <c r="D143" s="162"/>
      <c r="E143" s="379"/>
      <c r="F143" s="162"/>
      <c r="G143" s="162">
        <v>2</v>
      </c>
      <c r="H143" s="95" t="s">
        <v>694</v>
      </c>
      <c r="I143" s="166" t="s">
        <v>704</v>
      </c>
      <c r="J143" s="209" t="s">
        <v>705</v>
      </c>
      <c r="K143" s="209" t="s">
        <v>706</v>
      </c>
      <c r="L143" s="171"/>
      <c r="M143" s="171">
        <v>1</v>
      </c>
      <c r="N143" s="48" t="s">
        <v>273</v>
      </c>
      <c r="O143" s="48" t="s">
        <v>698</v>
      </c>
      <c r="P143" s="48" t="s">
        <v>707</v>
      </c>
      <c r="Q143" s="171"/>
      <c r="R143" s="171"/>
      <c r="S143" s="171"/>
      <c r="T143" s="210">
        <v>1</v>
      </c>
      <c r="U143" s="171"/>
      <c r="V143" s="212">
        <v>44287</v>
      </c>
      <c r="W143" s="212">
        <v>44561</v>
      </c>
      <c r="X143" s="171"/>
      <c r="Y143" s="54"/>
      <c r="AB143" s="203" t="str">
        <f t="shared" si="83"/>
        <v/>
      </c>
      <c r="AC143" s="204" t="str">
        <f t="shared" si="75"/>
        <v/>
      </c>
      <c r="AD143" s="173" t="str">
        <f t="shared" si="76"/>
        <v/>
      </c>
      <c r="AE143" s="175"/>
      <c r="AF143" s="206"/>
      <c r="AG143" s="1" t="str">
        <f t="shared" si="77"/>
        <v>PENDIENTE</v>
      </c>
      <c r="AH143" s="301">
        <v>44377</v>
      </c>
      <c r="AI143" s="327" t="s">
        <v>708</v>
      </c>
      <c r="AJ143" s="302">
        <v>0</v>
      </c>
      <c r="AK143" s="56">
        <f t="shared" ref="AK143:AK149" si="116">(IF(AJ143="","",IF(OR($M143=0,$M143="",AH143=""),"",AJ143/$M143)))</f>
        <v>0</v>
      </c>
      <c r="AL143" s="57">
        <f t="shared" ref="AL143:AL149" si="117">(IF(OR($T143="",AK143=""),"",IF(OR($T143=0,AK143=0),0,IF((AK143*100%)/$T143&gt;100%,100%,(AK143*100%)/$T143))))</f>
        <v>0</v>
      </c>
      <c r="AM143" s="58" t="str">
        <f>IF(AJ143="","",IF(AL143&lt;100%, IF(AL143&lt;25%, "ALERTA","EN TERMINO"), IF(AL143=100%, "OK", "EN TERMINO")))</f>
        <v>ALERTA</v>
      </c>
      <c r="AN143" s="55" t="s">
        <v>709</v>
      </c>
      <c r="AO143" s="55" t="s">
        <v>150</v>
      </c>
      <c r="AP143" s="303" t="str">
        <f>IF(AL143=100%,IF(AL143&gt;25%,"CUMPLIDA","PENDIENTE"),IF(AL143&lt;25%,"ATENCIÓN","PENDIENTE"))</f>
        <v>ATENCIÓN</v>
      </c>
      <c r="AQ143" s="301">
        <v>44469</v>
      </c>
      <c r="AR143" s="361" t="s">
        <v>710</v>
      </c>
      <c r="AS143" s="302">
        <v>1</v>
      </c>
      <c r="AT143" s="56">
        <f>(IF(AS143="","",IF(OR($M143=0,$M143="",$AG143=""),"",AS143/$M143)))</f>
        <v>1</v>
      </c>
      <c r="AU143" s="57">
        <f>(IF(OR($T143="",AT143=""),"",IF(OR($T143=0,AT143=0),0,IF((AT143*100%)/$T143&gt;100%,100%,(AT143*100%)/$T143))))</f>
        <v>1</v>
      </c>
      <c r="AV143" s="58" t="str">
        <f>IF(AS143="","",IF(AU143&lt;100%, IF(AU143&lt;25%, "ALERTA","EN TERMINO"), IF(AU143=100%, "OK", "EN TERMINO")))</f>
        <v>OK</v>
      </c>
      <c r="AW143" s="282" t="s">
        <v>711</v>
      </c>
      <c r="AX143" s="331" t="s">
        <v>110</v>
      </c>
      <c r="AY143" s="303" t="str">
        <f>IF(AU143=100%,IF(AU143&gt;90%,"CUMPLIDA","PENDIENTE"),IF(AU143&lt;50%,"INCUMPLIDA","PENDIENTE"))</f>
        <v>CUMPLIDA</v>
      </c>
      <c r="AZ143" s="189"/>
      <c r="BA143" s="175"/>
      <c r="BB143" s="200"/>
      <c r="BC143" s="193" t="str">
        <f t="shared" si="65"/>
        <v/>
      </c>
      <c r="BD143" s="194" t="str">
        <f t="shared" si="66"/>
        <v/>
      </c>
      <c r="BE143" s="173" t="str">
        <f t="shared" si="67"/>
        <v/>
      </c>
      <c r="BF143" s="175"/>
      <c r="BG143" s="1" t="str">
        <f t="shared" si="68"/>
        <v>PENDIENTE</v>
      </c>
      <c r="BH143" s="2"/>
      <c r="BI143" s="2" t="str">
        <f t="shared" si="69"/>
        <v>ABIERTO</v>
      </c>
      <c r="BJ143" s="2" t="str">
        <f t="shared" ref="BJ143:BJ149" si="118">IF(AY143="CUMPLIDA","CERRADO","ABIERTO")</f>
        <v>CERRADO</v>
      </c>
    </row>
    <row r="144" spans="1:62" ht="35.1" customHeight="1">
      <c r="A144" s="162"/>
      <c r="B144" s="163"/>
      <c r="C144" s="164" t="s">
        <v>81</v>
      </c>
      <c r="D144" s="162"/>
      <c r="E144" s="379"/>
      <c r="F144" s="162"/>
      <c r="G144" s="162">
        <v>5</v>
      </c>
      <c r="H144" s="95" t="s">
        <v>694</v>
      </c>
      <c r="I144" s="165" t="s">
        <v>712</v>
      </c>
      <c r="J144" s="209" t="s">
        <v>713</v>
      </c>
      <c r="K144" s="209" t="s">
        <v>714</v>
      </c>
      <c r="L144" s="171"/>
      <c r="M144" s="171">
        <v>1</v>
      </c>
      <c r="N144" s="48" t="s">
        <v>273</v>
      </c>
      <c r="O144" s="48" t="s">
        <v>698</v>
      </c>
      <c r="P144" s="48" t="s">
        <v>707</v>
      </c>
      <c r="Q144" s="171"/>
      <c r="R144" s="171"/>
      <c r="S144" s="171"/>
      <c r="T144" s="210">
        <v>1</v>
      </c>
      <c r="U144" s="171"/>
      <c r="V144" s="212">
        <v>44287</v>
      </c>
      <c r="W144" s="212">
        <v>44561</v>
      </c>
      <c r="X144" s="171"/>
      <c r="Y144" s="54"/>
      <c r="AB144" s="203" t="str">
        <f t="shared" si="83"/>
        <v/>
      </c>
      <c r="AC144" s="204" t="str">
        <f t="shared" si="75"/>
        <v/>
      </c>
      <c r="AD144" s="173" t="str">
        <f t="shared" si="76"/>
        <v/>
      </c>
      <c r="AE144" s="175"/>
      <c r="AF144" s="206"/>
      <c r="AG144" s="1" t="str">
        <f t="shared" si="77"/>
        <v>PENDIENTE</v>
      </c>
      <c r="AH144" s="301">
        <v>44377</v>
      </c>
      <c r="AI144" s="327" t="s">
        <v>715</v>
      </c>
      <c r="AJ144" s="302">
        <v>0.5</v>
      </c>
      <c r="AK144" s="56">
        <f t="shared" si="116"/>
        <v>0.5</v>
      </c>
      <c r="AL144" s="57">
        <f t="shared" si="117"/>
        <v>0.5</v>
      </c>
      <c r="AM144" s="58" t="str">
        <f t="shared" ref="AM144:AM149" si="119">IF(AJ144="","",IF(AL144&lt;100%, IF(AL144&lt;25%, "ALERTA","EN TERMINO"), IF(AL144=100%, "OK", "EN TERMINO")))</f>
        <v>EN TERMINO</v>
      </c>
      <c r="AN144" s="55" t="s">
        <v>716</v>
      </c>
      <c r="AO144" s="55" t="s">
        <v>150</v>
      </c>
      <c r="AP144" s="303" t="str">
        <f t="shared" ref="AP144:AP149" si="120">IF(AL144=100%,IF(AL144&gt;25%,"CUMPLIDA","PENDIENTE"),IF(AL144&lt;25%,"INCUMPLIDA","PENDIENTE"))</f>
        <v>PENDIENTE</v>
      </c>
      <c r="AQ144" s="301">
        <v>44469</v>
      </c>
      <c r="AR144" s="362" t="s">
        <v>717</v>
      </c>
      <c r="AS144" s="302">
        <v>1</v>
      </c>
      <c r="AT144" s="56">
        <f t="shared" ref="AT144:AT149" si="121">(IF(AS144="","",IF(OR($M144=0,$M144="",$AG144=""),"",AS144/$M144)))</f>
        <v>1</v>
      </c>
      <c r="AU144" s="57">
        <f t="shared" ref="AU144:AU149" si="122">(IF(OR($T144="",AT144=""),"",IF(OR($T144=0,AT144=0),0,IF((AT144*100%)/$T144&gt;100%,100%,(AT144*100%)/$T144))))</f>
        <v>1</v>
      </c>
      <c r="AV144" s="58" t="str">
        <f t="shared" ref="AV144:AV149" si="123">IF(AS144="","",IF(AU144&lt;100%, IF(AU144&lt;25%, "ALERTA","EN TERMINO"), IF(AU144=100%, "OK", "EN TERMINO")))</f>
        <v>OK</v>
      </c>
      <c r="AW144" s="55" t="s">
        <v>718</v>
      </c>
      <c r="AX144" s="331" t="s">
        <v>110</v>
      </c>
      <c r="AY144" s="303" t="str">
        <f t="shared" ref="AY144:AY147" si="124">IF(AU144=100%,IF(AU144&gt;90%,"CUMPLIDA","PENDIENTE"),IF(AU144&lt;50%,"INCUMPLIDA","PENDIENTE"))</f>
        <v>CUMPLIDA</v>
      </c>
      <c r="AZ144" s="189"/>
      <c r="BA144" s="175"/>
      <c r="BB144" s="200"/>
      <c r="BC144" s="193" t="str">
        <f t="shared" si="65"/>
        <v/>
      </c>
      <c r="BD144" s="194" t="str">
        <f t="shared" si="66"/>
        <v/>
      </c>
      <c r="BE144" s="173" t="str">
        <f t="shared" si="67"/>
        <v/>
      </c>
      <c r="BF144" s="175"/>
      <c r="BG144" s="1" t="str">
        <f t="shared" si="68"/>
        <v>PENDIENTE</v>
      </c>
      <c r="BH144" s="2"/>
      <c r="BI144" s="2" t="str">
        <f t="shared" si="69"/>
        <v>ABIERTO</v>
      </c>
      <c r="BJ144" s="2" t="str">
        <f t="shared" si="118"/>
        <v>CERRADO</v>
      </c>
    </row>
    <row r="145" spans="1:62" ht="35.1" customHeight="1">
      <c r="A145" s="162"/>
      <c r="B145" s="163"/>
      <c r="C145" s="164" t="s">
        <v>81</v>
      </c>
      <c r="D145" s="162"/>
      <c r="E145" s="379"/>
      <c r="F145" s="162"/>
      <c r="G145" s="380">
        <v>6</v>
      </c>
      <c r="H145" s="95" t="s">
        <v>694</v>
      </c>
      <c r="I145" s="167" t="s">
        <v>719</v>
      </c>
      <c r="J145" s="209" t="s">
        <v>720</v>
      </c>
      <c r="K145" s="209" t="s">
        <v>721</v>
      </c>
      <c r="L145" s="171"/>
      <c r="M145" s="171">
        <v>1</v>
      </c>
      <c r="N145" s="213" t="s">
        <v>273</v>
      </c>
      <c r="O145" s="48" t="s">
        <v>698</v>
      </c>
      <c r="P145" s="48" t="s">
        <v>722</v>
      </c>
      <c r="Q145" s="171"/>
      <c r="R145" s="171"/>
      <c r="S145" s="171"/>
      <c r="T145" s="210">
        <v>1</v>
      </c>
      <c r="U145" s="171"/>
      <c r="V145" s="212">
        <v>44287</v>
      </c>
      <c r="W145" s="212">
        <v>44377</v>
      </c>
      <c r="X145" s="171"/>
      <c r="Y145" s="54"/>
      <c r="AB145" s="203" t="str">
        <f t="shared" si="83"/>
        <v/>
      </c>
      <c r="AC145" s="204" t="str">
        <f t="shared" si="75"/>
        <v/>
      </c>
      <c r="AD145" s="173" t="str">
        <f t="shared" si="76"/>
        <v/>
      </c>
      <c r="AE145" s="175"/>
      <c r="AF145" s="206"/>
      <c r="AG145" s="1" t="str">
        <f t="shared" si="77"/>
        <v>PENDIENTE</v>
      </c>
      <c r="AH145" s="301">
        <v>44377</v>
      </c>
      <c r="AI145" s="327" t="s">
        <v>723</v>
      </c>
      <c r="AJ145" s="302">
        <v>0.75</v>
      </c>
      <c r="AK145" s="56">
        <f t="shared" si="116"/>
        <v>0.75</v>
      </c>
      <c r="AL145" s="57">
        <f t="shared" si="117"/>
        <v>0.75</v>
      </c>
      <c r="AM145" s="58" t="str">
        <f t="shared" si="119"/>
        <v>EN TERMINO</v>
      </c>
      <c r="AN145" s="328" t="s">
        <v>724</v>
      </c>
      <c r="AO145" s="55" t="s">
        <v>150</v>
      </c>
      <c r="AP145" s="303" t="str">
        <f>IF(AL145=100%,IF(AL145&gt;25%,"CUMPLIDA","PENDIENTE"),IF(AL145&lt;100%,"INCUMPLIDA","PENDIENTE"))</f>
        <v>INCUMPLIDA</v>
      </c>
      <c r="AQ145" s="301">
        <v>44469</v>
      </c>
      <c r="AR145" s="361" t="s">
        <v>725</v>
      </c>
      <c r="AS145" s="302">
        <v>0.75</v>
      </c>
      <c r="AT145" s="56">
        <f t="shared" si="121"/>
        <v>0.75</v>
      </c>
      <c r="AU145" s="57">
        <f t="shared" si="122"/>
        <v>0.75</v>
      </c>
      <c r="AV145" s="58" t="str">
        <f t="shared" si="123"/>
        <v>EN TERMINO</v>
      </c>
      <c r="AW145" s="55" t="s">
        <v>726</v>
      </c>
      <c r="AX145" s="331" t="s">
        <v>110</v>
      </c>
      <c r="AY145" s="303" t="str">
        <f t="shared" si="124"/>
        <v>PENDIENTE</v>
      </c>
      <c r="AZ145" s="189"/>
      <c r="BA145" s="175"/>
      <c r="BB145" s="200"/>
      <c r="BC145" s="193" t="str">
        <f t="shared" si="65"/>
        <v/>
      </c>
      <c r="BD145" s="194" t="str">
        <f t="shared" si="66"/>
        <v/>
      </c>
      <c r="BE145" s="173" t="str">
        <f t="shared" si="67"/>
        <v/>
      </c>
      <c r="BF145" s="175"/>
      <c r="BG145" s="1" t="str">
        <f t="shared" si="68"/>
        <v>PENDIENTE</v>
      </c>
      <c r="BH145" s="2"/>
      <c r="BI145" s="2" t="str">
        <f t="shared" si="69"/>
        <v>ABIERTO</v>
      </c>
      <c r="BJ145" s="2" t="str">
        <f t="shared" si="118"/>
        <v>ABIERTO</v>
      </c>
    </row>
    <row r="146" spans="1:62" ht="35.1" customHeight="1">
      <c r="A146" s="162"/>
      <c r="B146" s="163"/>
      <c r="C146" s="164" t="s">
        <v>81</v>
      </c>
      <c r="D146" s="162"/>
      <c r="E146" s="379"/>
      <c r="F146" s="162"/>
      <c r="G146" s="380"/>
      <c r="H146" s="95" t="s">
        <v>694</v>
      </c>
      <c r="I146" s="168" t="s">
        <v>727</v>
      </c>
      <c r="J146" s="209" t="s">
        <v>728</v>
      </c>
      <c r="K146" s="209" t="s">
        <v>729</v>
      </c>
      <c r="L146" s="171"/>
      <c r="M146" s="171">
        <v>2</v>
      </c>
      <c r="N146" s="171" t="s">
        <v>88</v>
      </c>
      <c r="O146" s="48" t="s">
        <v>698</v>
      </c>
      <c r="P146" s="48" t="s">
        <v>722</v>
      </c>
      <c r="Q146" s="171"/>
      <c r="R146" s="171"/>
      <c r="S146" s="171"/>
      <c r="T146" s="210">
        <v>1</v>
      </c>
      <c r="U146" s="171"/>
      <c r="V146" s="212">
        <v>44287</v>
      </c>
      <c r="W146" s="212">
        <v>44377</v>
      </c>
      <c r="X146" s="171"/>
      <c r="Y146" s="54"/>
      <c r="AB146" s="203" t="str">
        <f t="shared" si="83"/>
        <v/>
      </c>
      <c r="AC146" s="204" t="str">
        <f t="shared" si="75"/>
        <v/>
      </c>
      <c r="AD146" s="173" t="str">
        <f t="shared" si="76"/>
        <v/>
      </c>
      <c r="AE146" s="175"/>
      <c r="AF146" s="206"/>
      <c r="AG146" s="1" t="str">
        <f t="shared" si="77"/>
        <v>PENDIENTE</v>
      </c>
      <c r="AH146" s="301">
        <v>44377</v>
      </c>
      <c r="AI146" s="327" t="s">
        <v>730</v>
      </c>
      <c r="AJ146" s="302">
        <v>0.5</v>
      </c>
      <c r="AK146" s="56">
        <f t="shared" si="116"/>
        <v>0.25</v>
      </c>
      <c r="AL146" s="57">
        <f t="shared" si="117"/>
        <v>0.25</v>
      </c>
      <c r="AM146" s="58" t="str">
        <f t="shared" si="119"/>
        <v>EN TERMINO</v>
      </c>
      <c r="AN146" s="328" t="s">
        <v>731</v>
      </c>
      <c r="AO146" s="55" t="s">
        <v>150</v>
      </c>
      <c r="AP146" s="303" t="str">
        <f t="shared" ref="AP146:AP147" si="125">IF(AL146=100%,IF(AL146&gt;25%,"CUMPLIDA","PENDIENTE"),IF(AL146&lt;100%,"INCUMPLIDA","PENDIENTE"))</f>
        <v>INCUMPLIDA</v>
      </c>
      <c r="AQ146" s="301">
        <v>44469</v>
      </c>
      <c r="AR146" s="363" t="s">
        <v>732</v>
      </c>
      <c r="AS146" s="302">
        <v>0.5</v>
      </c>
      <c r="AT146" s="56">
        <f t="shared" si="121"/>
        <v>0.25</v>
      </c>
      <c r="AU146" s="57">
        <f t="shared" si="122"/>
        <v>0.25</v>
      </c>
      <c r="AV146" s="58" t="str">
        <f t="shared" si="123"/>
        <v>EN TERMINO</v>
      </c>
      <c r="AW146" s="364" t="s">
        <v>733</v>
      </c>
      <c r="AX146" s="331" t="s">
        <v>110</v>
      </c>
      <c r="AY146" s="303" t="str">
        <f t="shared" si="124"/>
        <v>INCUMPLIDA</v>
      </c>
      <c r="AZ146" s="189"/>
      <c r="BA146" s="175"/>
      <c r="BB146" s="200"/>
      <c r="BC146" s="193" t="str">
        <f t="shared" si="65"/>
        <v/>
      </c>
      <c r="BD146" s="194" t="str">
        <f t="shared" si="66"/>
        <v/>
      </c>
      <c r="BE146" s="173" t="str">
        <f t="shared" si="67"/>
        <v/>
      </c>
      <c r="BF146" s="175"/>
      <c r="BG146" s="1" t="str">
        <f t="shared" si="68"/>
        <v>PENDIENTE</v>
      </c>
      <c r="BH146" s="2"/>
      <c r="BI146" s="2" t="str">
        <f t="shared" si="69"/>
        <v>ABIERTO</v>
      </c>
      <c r="BJ146" s="2" t="str">
        <f t="shared" si="118"/>
        <v>ABIERTO</v>
      </c>
    </row>
    <row r="147" spans="1:62" ht="35.1" customHeight="1">
      <c r="A147" s="162"/>
      <c r="B147" s="163"/>
      <c r="C147" s="164" t="s">
        <v>81</v>
      </c>
      <c r="D147" s="162"/>
      <c r="E147" s="379"/>
      <c r="F147" s="162"/>
      <c r="G147" s="380"/>
      <c r="H147" s="95" t="s">
        <v>694</v>
      </c>
      <c r="I147" s="169" t="s">
        <v>734</v>
      </c>
      <c r="J147" s="209" t="s">
        <v>735</v>
      </c>
      <c r="K147" s="209" t="s">
        <v>736</v>
      </c>
      <c r="L147" s="171"/>
      <c r="M147" s="171">
        <v>1</v>
      </c>
      <c r="N147" s="48" t="s">
        <v>273</v>
      </c>
      <c r="O147" s="48" t="s">
        <v>698</v>
      </c>
      <c r="P147" s="48" t="s">
        <v>722</v>
      </c>
      <c r="Q147" s="171"/>
      <c r="R147" s="171"/>
      <c r="S147" s="171"/>
      <c r="T147" s="210">
        <v>1</v>
      </c>
      <c r="U147" s="171"/>
      <c r="V147" s="212">
        <v>44287</v>
      </c>
      <c r="W147" s="212">
        <v>44377</v>
      </c>
      <c r="X147" s="171"/>
      <c r="Y147" s="54"/>
      <c r="AB147" s="203" t="str">
        <f t="shared" si="83"/>
        <v/>
      </c>
      <c r="AC147" s="204" t="str">
        <f t="shared" si="75"/>
        <v/>
      </c>
      <c r="AD147" s="173" t="str">
        <f t="shared" si="76"/>
        <v/>
      </c>
      <c r="AE147" s="175"/>
      <c r="AF147" s="206"/>
      <c r="AG147" s="1" t="str">
        <f t="shared" si="77"/>
        <v>PENDIENTE</v>
      </c>
      <c r="AH147" s="301">
        <v>44377</v>
      </c>
      <c r="AI147" s="327" t="s">
        <v>737</v>
      </c>
      <c r="AJ147" s="302">
        <v>0.75</v>
      </c>
      <c r="AK147" s="56">
        <f t="shared" si="116"/>
        <v>0.75</v>
      </c>
      <c r="AL147" s="57">
        <f t="shared" si="117"/>
        <v>0.75</v>
      </c>
      <c r="AM147" s="58" t="str">
        <f t="shared" si="119"/>
        <v>EN TERMINO</v>
      </c>
      <c r="AN147" s="328" t="s">
        <v>738</v>
      </c>
      <c r="AO147" s="55" t="s">
        <v>150</v>
      </c>
      <c r="AP147" s="303" t="str">
        <f t="shared" si="125"/>
        <v>INCUMPLIDA</v>
      </c>
      <c r="AQ147" s="301">
        <v>44469</v>
      </c>
      <c r="AR147" s="361" t="s">
        <v>739</v>
      </c>
      <c r="AS147" s="302">
        <v>0.8</v>
      </c>
      <c r="AT147" s="56">
        <f t="shared" si="121"/>
        <v>0.8</v>
      </c>
      <c r="AU147" s="57">
        <f t="shared" si="122"/>
        <v>0.8</v>
      </c>
      <c r="AV147" s="58" t="str">
        <f t="shared" si="123"/>
        <v>EN TERMINO</v>
      </c>
      <c r="AW147" s="55" t="s">
        <v>740</v>
      </c>
      <c r="AX147" s="331" t="s">
        <v>110</v>
      </c>
      <c r="AY147" s="303" t="str">
        <f t="shared" si="124"/>
        <v>PENDIENTE</v>
      </c>
      <c r="AZ147" s="189"/>
      <c r="BA147" s="175"/>
      <c r="BB147" s="200"/>
      <c r="BC147" s="193" t="str">
        <f t="shared" si="65"/>
        <v/>
      </c>
      <c r="BD147" s="194" t="str">
        <f t="shared" si="66"/>
        <v/>
      </c>
      <c r="BE147" s="173" t="str">
        <f t="shared" si="67"/>
        <v/>
      </c>
      <c r="BF147" s="175"/>
      <c r="BG147" s="1" t="str">
        <f t="shared" si="68"/>
        <v>PENDIENTE</v>
      </c>
      <c r="BH147" s="2"/>
      <c r="BI147" s="2" t="str">
        <f t="shared" si="69"/>
        <v>ABIERTO</v>
      </c>
      <c r="BJ147" s="2" t="str">
        <f t="shared" si="118"/>
        <v>ABIERTO</v>
      </c>
    </row>
    <row r="148" spans="1:62" ht="35.1" customHeight="1">
      <c r="A148" s="162"/>
      <c r="B148" s="163"/>
      <c r="C148" s="164" t="s">
        <v>81</v>
      </c>
      <c r="D148" s="162"/>
      <c r="E148" s="379"/>
      <c r="F148" s="162"/>
      <c r="G148" s="380"/>
      <c r="H148" s="95" t="s">
        <v>694</v>
      </c>
      <c r="I148" s="168" t="s">
        <v>741</v>
      </c>
      <c r="J148" s="209" t="s">
        <v>742</v>
      </c>
      <c r="K148" s="209" t="s">
        <v>743</v>
      </c>
      <c r="L148" s="171"/>
      <c r="M148" s="171">
        <v>2</v>
      </c>
      <c r="N148" s="48" t="s">
        <v>273</v>
      </c>
      <c r="O148" s="48" t="s">
        <v>698</v>
      </c>
      <c r="P148" s="48" t="s">
        <v>722</v>
      </c>
      <c r="Q148" s="171"/>
      <c r="R148" s="171"/>
      <c r="S148" s="171"/>
      <c r="T148" s="210">
        <v>1</v>
      </c>
      <c r="U148" s="171"/>
      <c r="V148" s="212">
        <v>44287</v>
      </c>
      <c r="W148" s="212">
        <v>44499</v>
      </c>
      <c r="X148" s="171"/>
      <c r="Y148" s="54"/>
      <c r="AB148" s="203" t="str">
        <f t="shared" si="83"/>
        <v/>
      </c>
      <c r="AC148" s="204" t="str">
        <f t="shared" si="75"/>
        <v/>
      </c>
      <c r="AD148" s="173" t="str">
        <f t="shared" si="76"/>
        <v/>
      </c>
      <c r="AE148" s="175"/>
      <c r="AF148" s="206"/>
      <c r="AG148" s="1" t="str">
        <f t="shared" si="77"/>
        <v>PENDIENTE</v>
      </c>
      <c r="AH148" s="301">
        <v>44377</v>
      </c>
      <c r="AI148" s="329" t="s">
        <v>744</v>
      </c>
      <c r="AJ148" s="302">
        <v>1</v>
      </c>
      <c r="AK148" s="56">
        <f t="shared" si="116"/>
        <v>0.5</v>
      </c>
      <c r="AL148" s="57">
        <f t="shared" si="117"/>
        <v>0.5</v>
      </c>
      <c r="AM148" s="58" t="str">
        <f t="shared" si="119"/>
        <v>EN TERMINO</v>
      </c>
      <c r="AN148" s="55" t="s">
        <v>745</v>
      </c>
      <c r="AO148" s="55" t="s">
        <v>150</v>
      </c>
      <c r="AP148" s="303" t="str">
        <f t="shared" si="120"/>
        <v>PENDIENTE</v>
      </c>
      <c r="AQ148" s="301">
        <v>44469</v>
      </c>
      <c r="AR148" s="363" t="s">
        <v>746</v>
      </c>
      <c r="AS148" s="302">
        <v>1.8</v>
      </c>
      <c r="AT148" s="56">
        <f t="shared" si="121"/>
        <v>0.9</v>
      </c>
      <c r="AU148" s="57">
        <f t="shared" si="122"/>
        <v>0.9</v>
      </c>
      <c r="AV148" s="58" t="str">
        <f t="shared" si="123"/>
        <v>EN TERMINO</v>
      </c>
      <c r="AW148" s="55" t="s">
        <v>726</v>
      </c>
      <c r="AX148" s="331" t="s">
        <v>110</v>
      </c>
      <c r="AY148" s="303" t="str">
        <f>IF(AU148=100%,IF(AU148&gt;90%,"CUMPLIDA","PENDIENTE"),IF(AU148&lt;50%,"INCUMPLIDA","PENDIENTE"))</f>
        <v>PENDIENTE</v>
      </c>
      <c r="AZ148" s="189"/>
      <c r="BA148" s="175"/>
      <c r="BB148" s="200"/>
      <c r="BC148" s="193" t="str">
        <f t="shared" si="65"/>
        <v/>
      </c>
      <c r="BD148" s="194" t="str">
        <f t="shared" si="66"/>
        <v/>
      </c>
      <c r="BE148" s="173" t="str">
        <f t="shared" si="67"/>
        <v/>
      </c>
      <c r="BF148" s="175"/>
      <c r="BG148" s="1" t="str">
        <f t="shared" si="68"/>
        <v>PENDIENTE</v>
      </c>
      <c r="BH148" s="2"/>
      <c r="BI148" s="2" t="str">
        <f t="shared" si="69"/>
        <v>ABIERTO</v>
      </c>
      <c r="BJ148" s="2" t="str">
        <f t="shared" si="118"/>
        <v>ABIERTO</v>
      </c>
    </row>
    <row r="149" spans="1:62" ht="35.1" customHeight="1">
      <c r="A149" s="162"/>
      <c r="B149" s="163"/>
      <c r="C149" s="164" t="s">
        <v>81</v>
      </c>
      <c r="D149" s="162"/>
      <c r="E149" s="379"/>
      <c r="F149" s="162"/>
      <c r="G149" s="162">
        <v>7</v>
      </c>
      <c r="H149" s="95" t="s">
        <v>694</v>
      </c>
      <c r="I149" s="170" t="s">
        <v>747</v>
      </c>
      <c r="J149" s="209" t="s">
        <v>748</v>
      </c>
      <c r="K149" s="214" t="s">
        <v>749</v>
      </c>
      <c r="L149" s="171"/>
      <c r="M149" s="171">
        <v>1</v>
      </c>
      <c r="N149" s="171" t="s">
        <v>750</v>
      </c>
      <c r="O149" s="48" t="s">
        <v>698</v>
      </c>
      <c r="P149" s="48" t="s">
        <v>707</v>
      </c>
      <c r="Q149" s="171"/>
      <c r="R149" s="171"/>
      <c r="S149" s="171"/>
      <c r="T149" s="210">
        <v>1</v>
      </c>
      <c r="U149" s="171"/>
      <c r="V149" s="212">
        <v>44287</v>
      </c>
      <c r="W149" s="212">
        <v>44561</v>
      </c>
      <c r="X149" s="171"/>
      <c r="Y149" s="54"/>
      <c r="AB149" s="203" t="str">
        <f t="shared" si="83"/>
        <v/>
      </c>
      <c r="AC149" s="204" t="str">
        <f t="shared" si="75"/>
        <v/>
      </c>
      <c r="AD149" s="173" t="str">
        <f t="shared" si="76"/>
        <v/>
      </c>
      <c r="AE149" s="175"/>
      <c r="AF149" s="206"/>
      <c r="AG149" s="1" t="str">
        <f t="shared" si="77"/>
        <v>PENDIENTE</v>
      </c>
      <c r="AH149" s="301">
        <v>44377</v>
      </c>
      <c r="AI149" s="327" t="s">
        <v>751</v>
      </c>
      <c r="AJ149" s="302">
        <v>0.3</v>
      </c>
      <c r="AK149" s="56">
        <f t="shared" si="116"/>
        <v>0.3</v>
      </c>
      <c r="AL149" s="57">
        <f t="shared" si="117"/>
        <v>0.3</v>
      </c>
      <c r="AM149" s="58" t="str">
        <f t="shared" si="119"/>
        <v>EN TERMINO</v>
      </c>
      <c r="AN149" s="55" t="s">
        <v>752</v>
      </c>
      <c r="AO149" s="55" t="s">
        <v>150</v>
      </c>
      <c r="AP149" s="303" t="str">
        <f t="shared" si="120"/>
        <v>PENDIENTE</v>
      </c>
      <c r="AQ149" s="301">
        <v>44469</v>
      </c>
      <c r="AR149" s="365" t="s">
        <v>753</v>
      </c>
      <c r="AS149" s="302">
        <v>0.4</v>
      </c>
      <c r="AT149" s="56">
        <f t="shared" si="121"/>
        <v>0.4</v>
      </c>
      <c r="AU149" s="57">
        <f t="shared" si="122"/>
        <v>0.4</v>
      </c>
      <c r="AV149" s="58" t="str">
        <f t="shared" si="123"/>
        <v>EN TERMINO</v>
      </c>
      <c r="AW149" s="282" t="s">
        <v>711</v>
      </c>
      <c r="AX149" s="331" t="s">
        <v>110</v>
      </c>
      <c r="AY149" s="303" t="str">
        <f>IF(AU149=100%,IF(AU149&gt;90%,"CUMPLIDA","PENDIENTE"),IF(AU149&lt;40%,"INCUMPLIDA","PENDIENTE"))</f>
        <v>PENDIENTE</v>
      </c>
      <c r="AZ149" s="189"/>
      <c r="BA149" s="175"/>
      <c r="BB149" s="200"/>
      <c r="BC149" s="193" t="str">
        <f t="shared" si="65"/>
        <v/>
      </c>
      <c r="BD149" s="194" t="str">
        <f t="shared" si="66"/>
        <v/>
      </c>
      <c r="BE149" s="173" t="str">
        <f t="shared" si="67"/>
        <v/>
      </c>
      <c r="BF149" s="175"/>
      <c r="BG149" s="1" t="str">
        <f t="shared" si="68"/>
        <v>PENDIENTE</v>
      </c>
      <c r="BH149" s="2"/>
      <c r="BI149" s="2" t="str">
        <f t="shared" si="69"/>
        <v>ABIERTO</v>
      </c>
      <c r="BJ149" s="2" t="str">
        <f t="shared" si="118"/>
        <v>ABIERTO</v>
      </c>
    </row>
    <row r="150" spans="1:62" ht="35.1" customHeight="1">
      <c r="A150" s="310"/>
      <c r="B150" s="296"/>
      <c r="C150" s="297" t="s">
        <v>81</v>
      </c>
      <c r="D150" s="298"/>
      <c r="E150" s="373" t="s">
        <v>754</v>
      </c>
      <c r="F150" s="296" t="s">
        <v>755</v>
      </c>
      <c r="G150" s="376" t="s">
        <v>756</v>
      </c>
      <c r="H150" s="378" t="s">
        <v>694</v>
      </c>
      <c r="I150" s="376" t="s">
        <v>757</v>
      </c>
      <c r="J150" s="376" t="s">
        <v>758</v>
      </c>
      <c r="K150" s="297" t="s">
        <v>759</v>
      </c>
      <c r="L150" s="298"/>
      <c r="M150" s="298">
        <v>1</v>
      </c>
      <c r="N150" s="374" t="s">
        <v>88</v>
      </c>
      <c r="O150" s="297" t="s">
        <v>664</v>
      </c>
      <c r="P150" s="297" t="s">
        <v>679</v>
      </c>
      <c r="Q150" s="297" t="s">
        <v>760</v>
      </c>
      <c r="R150" s="376" t="s">
        <v>761</v>
      </c>
      <c r="S150" s="376" t="s">
        <v>762</v>
      </c>
      <c r="T150" s="299">
        <v>1</v>
      </c>
      <c r="U150" s="375" t="s">
        <v>763</v>
      </c>
      <c r="V150" s="296">
        <v>44326</v>
      </c>
      <c r="W150" s="300">
        <v>44351</v>
      </c>
      <c r="Y150" s="330">
        <v>44377</v>
      </c>
      <c r="Z150" s="332" t="s">
        <v>764</v>
      </c>
      <c r="AA150" s="331">
        <v>1</v>
      </c>
      <c r="AB150" s="56">
        <f>(IF(AA150="","",IF(OR($M150=0,$M150="",$Y150=""),"",AA150/$M150)))</f>
        <v>1</v>
      </c>
      <c r="AC150" s="57">
        <f>(IF(OR($T150="",AB150=""),"",IF(OR($T150=0,AB150=0),0,IF((AB150*100%)/$T150&gt;100%,100%,(AB150*100%)/$T150))))</f>
        <v>1</v>
      </c>
      <c r="AD150" s="58" t="str">
        <f>IF(AA150="","",IF(AC150&lt;100%, IF(AC150&lt;25%, "ALERTA","EN TERMINO"), IF(AC150=100%, "OK", "EN TERMINO")))</f>
        <v>OK</v>
      </c>
      <c r="AE150" s="55" t="s">
        <v>765</v>
      </c>
      <c r="AF150" s="55" t="s">
        <v>766</v>
      </c>
      <c r="AG150" s="303" t="str">
        <f>IF(AC150=100%,IF(AC150&gt;25%,"CUMPLIDA","PENDIENTE"),IF(AC150&lt;25%,"INCUMPLIDA","PENDIENTE"))</f>
        <v>CUMPLIDA</v>
      </c>
      <c r="AH150" s="302"/>
      <c r="AI150" s="302"/>
      <c r="AJ150" s="302"/>
      <c r="AK150" s="302"/>
      <c r="AL150" s="302"/>
      <c r="AM150" s="302"/>
      <c r="AN150" s="302"/>
      <c r="AO150" s="302"/>
      <c r="AP150" s="302"/>
      <c r="AQ150" s="302"/>
      <c r="AR150" s="302"/>
      <c r="AS150" s="302"/>
      <c r="AT150" s="302"/>
      <c r="AU150" s="302"/>
      <c r="AV150" s="302"/>
      <c r="AW150" s="302"/>
      <c r="AX150" s="302"/>
      <c r="AY150" s="302"/>
      <c r="AZ150" s="302"/>
      <c r="BA150" s="302"/>
      <c r="BB150" s="302"/>
      <c r="BC150" s="302"/>
      <c r="BD150" s="302"/>
      <c r="BE150" s="302"/>
      <c r="BF150" s="302"/>
      <c r="BG150" s="302"/>
      <c r="BH150" s="302"/>
      <c r="BI150" s="302"/>
      <c r="BJ150" s="302" t="str">
        <f>IF(AG150="CUMPLIDA","CERRADO","ABIERTO")</f>
        <v>CERRADO</v>
      </c>
    </row>
    <row r="151" spans="1:62" ht="35.1" customHeight="1">
      <c r="A151" s="310"/>
      <c r="B151" s="296"/>
      <c r="C151" s="297" t="s">
        <v>81</v>
      </c>
      <c r="D151" s="298"/>
      <c r="E151" s="373"/>
      <c r="F151" s="296" t="s">
        <v>755</v>
      </c>
      <c r="G151" s="376"/>
      <c r="H151" s="378"/>
      <c r="I151" s="376"/>
      <c r="J151" s="376"/>
      <c r="K151" s="297" t="s">
        <v>767</v>
      </c>
      <c r="L151" s="298"/>
      <c r="M151" s="298">
        <v>1</v>
      </c>
      <c r="N151" s="374"/>
      <c r="O151" s="297" t="s">
        <v>664</v>
      </c>
      <c r="P151" s="297" t="s">
        <v>679</v>
      </c>
      <c r="Q151" s="297" t="s">
        <v>760</v>
      </c>
      <c r="R151" s="376"/>
      <c r="S151" s="376"/>
      <c r="T151" s="299">
        <v>1</v>
      </c>
      <c r="U151" s="375"/>
      <c r="V151" s="296">
        <v>44326</v>
      </c>
      <c r="W151" s="300">
        <v>44351</v>
      </c>
      <c r="Y151" s="330">
        <v>44377</v>
      </c>
      <c r="Z151" s="332" t="s">
        <v>768</v>
      </c>
      <c r="AA151" s="331">
        <v>1</v>
      </c>
      <c r="AB151" s="56">
        <f t="shared" ref="AB151:AB182" si="126">(IF(AA151="","",IF(OR($M151=0,$M151="",$Y151=""),"",AA151/$M151)))</f>
        <v>1</v>
      </c>
      <c r="AC151" s="57">
        <f t="shared" ref="AC151:AC182" si="127">(IF(OR($T151="",AB151=""),"",IF(OR($T151=0,AB151=0),0,IF((AB151*100%)/$T151&gt;100%,100%,(AB151*100%)/$T151))))</f>
        <v>1</v>
      </c>
      <c r="AD151" s="58" t="str">
        <f t="shared" ref="AD151:AD182" si="128">IF(AA151="","",IF(AC151&lt;100%, IF(AC151&lt;25%, "ALERTA","EN TERMINO"), IF(AC151=100%, "OK", "EN TERMINO")))</f>
        <v>OK</v>
      </c>
      <c r="AE151" s="55" t="s">
        <v>765</v>
      </c>
      <c r="AF151" s="55" t="s">
        <v>766</v>
      </c>
      <c r="AG151" s="303" t="str">
        <f t="shared" ref="AG151:AG181" si="129">IF(AC151=100%,IF(AC151&gt;25%,"CUMPLIDA","PENDIENTE"),IF(AC151&lt;25%,"INCUMPLIDA","PENDIENTE"))</f>
        <v>CUMPLIDA</v>
      </c>
      <c r="AH151" s="302"/>
      <c r="AI151" s="302"/>
      <c r="AJ151" s="302"/>
      <c r="AK151" s="302"/>
      <c r="AL151" s="302"/>
      <c r="AM151" s="302"/>
      <c r="AN151" s="302"/>
      <c r="AO151" s="302"/>
      <c r="AP151" s="302"/>
      <c r="AQ151" s="302"/>
      <c r="AR151" s="302"/>
      <c r="AS151" s="302"/>
      <c r="AT151" s="302"/>
      <c r="AU151" s="302"/>
      <c r="AV151" s="302"/>
      <c r="AW151" s="302"/>
      <c r="AX151" s="302"/>
      <c r="AY151" s="302"/>
      <c r="AZ151" s="302"/>
      <c r="BA151" s="302"/>
      <c r="BB151" s="302"/>
      <c r="BC151" s="302"/>
      <c r="BD151" s="302"/>
      <c r="BE151" s="302"/>
      <c r="BF151" s="302"/>
      <c r="BG151" s="302"/>
      <c r="BH151" s="302"/>
      <c r="BI151" s="302"/>
      <c r="BJ151" s="302" t="str">
        <f t="shared" ref="BJ151:BJ182" si="130">IF(AG151="CUMPLIDA","CERRADO","ABIERTO")</f>
        <v>CERRADO</v>
      </c>
    </row>
    <row r="152" spans="1:62" ht="35.1" customHeight="1">
      <c r="A152" s="310"/>
      <c r="B152" s="296"/>
      <c r="C152" s="297" t="s">
        <v>81</v>
      </c>
      <c r="D152" s="298"/>
      <c r="E152" s="373"/>
      <c r="F152" s="296" t="s">
        <v>755</v>
      </c>
      <c r="G152" s="376"/>
      <c r="H152" s="378"/>
      <c r="I152" s="376"/>
      <c r="J152" s="376"/>
      <c r="K152" s="297" t="s">
        <v>769</v>
      </c>
      <c r="L152" s="298"/>
      <c r="M152" s="298">
        <v>1</v>
      </c>
      <c r="N152" s="374"/>
      <c r="O152" s="297" t="s">
        <v>664</v>
      </c>
      <c r="P152" s="297" t="s">
        <v>679</v>
      </c>
      <c r="Q152" s="297" t="s">
        <v>760</v>
      </c>
      <c r="R152" s="376"/>
      <c r="S152" s="376"/>
      <c r="T152" s="299">
        <v>1</v>
      </c>
      <c r="U152" s="375"/>
      <c r="V152" s="296">
        <v>44326</v>
      </c>
      <c r="W152" s="300">
        <v>44351</v>
      </c>
      <c r="Y152" s="330">
        <v>44377</v>
      </c>
      <c r="Z152" s="332" t="s">
        <v>770</v>
      </c>
      <c r="AA152" s="331">
        <v>1</v>
      </c>
      <c r="AB152" s="56">
        <f t="shared" si="126"/>
        <v>1</v>
      </c>
      <c r="AC152" s="57">
        <f t="shared" si="127"/>
        <v>1</v>
      </c>
      <c r="AD152" s="58" t="str">
        <f t="shared" si="128"/>
        <v>OK</v>
      </c>
      <c r="AE152" s="55" t="s">
        <v>765</v>
      </c>
      <c r="AF152" s="55" t="s">
        <v>766</v>
      </c>
      <c r="AG152" s="303" t="str">
        <f t="shared" si="129"/>
        <v>CUMPLIDA</v>
      </c>
      <c r="AH152" s="302"/>
      <c r="AI152" s="302"/>
      <c r="AJ152" s="302"/>
      <c r="AK152" s="302"/>
      <c r="AL152" s="302"/>
      <c r="AM152" s="302"/>
      <c r="AN152" s="302"/>
      <c r="AO152" s="302"/>
      <c r="AP152" s="302"/>
      <c r="AQ152" s="302"/>
      <c r="AR152" s="302"/>
      <c r="AS152" s="302"/>
      <c r="AT152" s="302"/>
      <c r="AU152" s="302"/>
      <c r="AV152" s="302"/>
      <c r="AW152" s="302"/>
      <c r="AX152" s="302"/>
      <c r="AY152" s="302"/>
      <c r="AZ152" s="302"/>
      <c r="BA152" s="302"/>
      <c r="BB152" s="302"/>
      <c r="BC152" s="302"/>
      <c r="BD152" s="302"/>
      <c r="BE152" s="302"/>
      <c r="BF152" s="302"/>
      <c r="BG152" s="302"/>
      <c r="BH152" s="302"/>
      <c r="BI152" s="302"/>
      <c r="BJ152" s="302" t="str">
        <f t="shared" si="130"/>
        <v>CERRADO</v>
      </c>
    </row>
    <row r="153" spans="1:62" ht="35.1" customHeight="1">
      <c r="A153" s="310"/>
      <c r="B153" s="296"/>
      <c r="C153" s="297" t="s">
        <v>81</v>
      </c>
      <c r="D153" s="298"/>
      <c r="E153" s="373"/>
      <c r="F153" s="296" t="s">
        <v>755</v>
      </c>
      <c r="G153" s="376"/>
      <c r="H153" s="378"/>
      <c r="I153" s="376"/>
      <c r="J153" s="376"/>
      <c r="K153" s="297" t="s">
        <v>771</v>
      </c>
      <c r="L153" s="298"/>
      <c r="M153" s="298">
        <v>1</v>
      </c>
      <c r="N153" s="374"/>
      <c r="O153" s="297" t="s">
        <v>664</v>
      </c>
      <c r="P153" s="297" t="s">
        <v>679</v>
      </c>
      <c r="Q153" s="297" t="s">
        <v>760</v>
      </c>
      <c r="R153" s="376"/>
      <c r="S153" s="376"/>
      <c r="T153" s="299">
        <v>1</v>
      </c>
      <c r="U153" s="375"/>
      <c r="V153" s="296">
        <v>44326</v>
      </c>
      <c r="W153" s="300">
        <v>44351</v>
      </c>
      <c r="Y153" s="330">
        <v>44377</v>
      </c>
      <c r="Z153" s="332" t="s">
        <v>772</v>
      </c>
      <c r="AA153" s="331">
        <v>1</v>
      </c>
      <c r="AB153" s="56">
        <f t="shared" si="126"/>
        <v>1</v>
      </c>
      <c r="AC153" s="57">
        <f t="shared" si="127"/>
        <v>1</v>
      </c>
      <c r="AD153" s="58" t="str">
        <f t="shared" si="128"/>
        <v>OK</v>
      </c>
      <c r="AE153" s="55" t="s">
        <v>765</v>
      </c>
      <c r="AF153" s="55" t="s">
        <v>766</v>
      </c>
      <c r="AG153" s="303" t="str">
        <f t="shared" si="129"/>
        <v>CUMPLIDA</v>
      </c>
      <c r="AH153" s="302"/>
      <c r="AI153" s="302"/>
      <c r="AJ153" s="302"/>
      <c r="AK153" s="302"/>
      <c r="AL153" s="302"/>
      <c r="AM153" s="302"/>
      <c r="AN153" s="302"/>
      <c r="AO153" s="302"/>
      <c r="AP153" s="302"/>
      <c r="AQ153" s="302"/>
      <c r="AR153" s="302"/>
      <c r="AS153" s="302"/>
      <c r="AT153" s="302"/>
      <c r="AU153" s="302"/>
      <c r="AV153" s="302"/>
      <c r="AW153" s="302"/>
      <c r="AX153" s="302"/>
      <c r="AY153" s="302"/>
      <c r="AZ153" s="302"/>
      <c r="BA153" s="302"/>
      <c r="BB153" s="302"/>
      <c r="BC153" s="302"/>
      <c r="BD153" s="302"/>
      <c r="BE153" s="302"/>
      <c r="BF153" s="302"/>
      <c r="BG153" s="302"/>
      <c r="BH153" s="302"/>
      <c r="BI153" s="302"/>
      <c r="BJ153" s="302" t="str">
        <f t="shared" si="130"/>
        <v>CERRADO</v>
      </c>
    </row>
    <row r="154" spans="1:62" ht="35.1" customHeight="1">
      <c r="A154" s="310"/>
      <c r="B154" s="296"/>
      <c r="C154" s="297" t="s">
        <v>81</v>
      </c>
      <c r="D154" s="298"/>
      <c r="E154" s="373"/>
      <c r="F154" s="296" t="s">
        <v>755</v>
      </c>
      <c r="G154" s="376" t="s">
        <v>773</v>
      </c>
      <c r="H154" s="378" t="s">
        <v>694</v>
      </c>
      <c r="I154" s="376" t="s">
        <v>774</v>
      </c>
      <c r="J154" s="376" t="s">
        <v>775</v>
      </c>
      <c r="K154" s="297" t="s">
        <v>776</v>
      </c>
      <c r="L154" s="298"/>
      <c r="M154" s="298">
        <v>1</v>
      </c>
      <c r="N154" s="376" t="s">
        <v>88</v>
      </c>
      <c r="O154" s="297" t="s">
        <v>664</v>
      </c>
      <c r="P154" s="297" t="s">
        <v>679</v>
      </c>
      <c r="Q154" s="297" t="s">
        <v>760</v>
      </c>
      <c r="R154" s="376" t="s">
        <v>761</v>
      </c>
      <c r="S154" s="376" t="s">
        <v>777</v>
      </c>
      <c r="T154" s="299">
        <v>1</v>
      </c>
      <c r="U154" s="375" t="s">
        <v>763</v>
      </c>
      <c r="V154" s="296">
        <v>44326</v>
      </c>
      <c r="W154" s="300">
        <v>44351</v>
      </c>
      <c r="Y154" s="301">
        <v>44377</v>
      </c>
      <c r="Z154" s="302"/>
      <c r="AA154" s="302">
        <v>0</v>
      </c>
      <c r="AB154" s="56">
        <f t="shared" si="126"/>
        <v>0</v>
      </c>
      <c r="AC154" s="57">
        <f t="shared" si="127"/>
        <v>0</v>
      </c>
      <c r="AD154" s="58" t="str">
        <f t="shared" si="128"/>
        <v>ALERTA</v>
      </c>
      <c r="AE154" s="333" t="s">
        <v>778</v>
      </c>
      <c r="AF154" s="55" t="s">
        <v>766</v>
      </c>
      <c r="AG154" s="303" t="str">
        <f t="shared" si="129"/>
        <v>INCUMPLIDA</v>
      </c>
      <c r="AH154" s="302"/>
      <c r="AI154" s="302"/>
      <c r="AJ154" s="302"/>
      <c r="AK154" s="302"/>
      <c r="AL154" s="302"/>
      <c r="AM154" s="302"/>
      <c r="AN154" s="302"/>
      <c r="AO154" s="302"/>
      <c r="AP154" s="302"/>
      <c r="AQ154" s="301">
        <v>44462</v>
      </c>
      <c r="AR154" s="332" t="s">
        <v>779</v>
      </c>
      <c r="AS154" s="302">
        <v>1</v>
      </c>
      <c r="AT154" s="56">
        <f t="shared" ref="AT154" si="131">(IF(AS154="","",IF(OR($M154=0,$M154="",$Y154=""),"",AS154/$M154)))</f>
        <v>1</v>
      </c>
      <c r="AU154" s="366">
        <f t="shared" ref="AU154:AU155" si="132">(IF(OR($T154="",AT154=""),"",IF(OR($T154=0,AT154=0),0,IF((AT154*100%)/$T154&gt;100%,100%,(AT154*100%)/$T154))))</f>
        <v>1</v>
      </c>
      <c r="AV154" s="43" t="str">
        <f t="shared" ref="AV154:AV155" si="133">IF(AS154="","",IF(AU154&lt;100%, IF(AU154&lt;25%, "ALERTA","EN TERMINO"), IF(AU154=100%, "OK", "EN TERMINO")))</f>
        <v>OK</v>
      </c>
      <c r="AW154" s="367" t="s">
        <v>780</v>
      </c>
      <c r="AX154" s="331"/>
      <c r="AY154" s="302" t="str">
        <f t="shared" ref="AY154:AY155" si="134">IF(AU154=100%,IF(AU154&gt;25%,"CUMPLIDA","PENDIENTE"),IF(AU154&lt;25%,"INCUMPLIDA","PENDIENTE"))</f>
        <v>CUMPLIDA</v>
      </c>
      <c r="AZ154" s="302"/>
      <c r="BA154" s="302"/>
      <c r="BB154" s="302"/>
      <c r="BC154" s="302"/>
      <c r="BD154" s="302"/>
      <c r="BE154" s="302"/>
      <c r="BF154" s="302"/>
      <c r="BG154" s="302"/>
      <c r="BH154" s="302"/>
      <c r="BI154" s="302"/>
      <c r="BJ154" s="302" t="str">
        <f t="shared" si="130"/>
        <v>ABIERTO</v>
      </c>
    </row>
    <row r="155" spans="1:62" ht="35.1" customHeight="1">
      <c r="A155" s="310"/>
      <c r="B155" s="296"/>
      <c r="C155" s="297" t="s">
        <v>81</v>
      </c>
      <c r="D155" s="298"/>
      <c r="E155" s="373"/>
      <c r="F155" s="296" t="s">
        <v>755</v>
      </c>
      <c r="G155" s="376"/>
      <c r="H155" s="378"/>
      <c r="I155" s="376"/>
      <c r="J155" s="376"/>
      <c r="K155" s="304" t="s">
        <v>781</v>
      </c>
      <c r="L155" s="298"/>
      <c r="M155" s="298">
        <v>1</v>
      </c>
      <c r="N155" s="376"/>
      <c r="O155" s="297" t="s">
        <v>664</v>
      </c>
      <c r="P155" s="297" t="s">
        <v>679</v>
      </c>
      <c r="Q155" s="297" t="s">
        <v>760</v>
      </c>
      <c r="R155" s="376"/>
      <c r="S155" s="376"/>
      <c r="T155" s="299">
        <v>1</v>
      </c>
      <c r="U155" s="375"/>
      <c r="V155" s="296">
        <v>44326</v>
      </c>
      <c r="W155" s="300">
        <v>44351</v>
      </c>
      <c r="Y155" s="301">
        <v>44377</v>
      </c>
      <c r="Z155" s="302"/>
      <c r="AA155" s="302">
        <v>0</v>
      </c>
      <c r="AB155" s="56">
        <f t="shared" si="126"/>
        <v>0</v>
      </c>
      <c r="AC155" s="57">
        <f t="shared" si="127"/>
        <v>0</v>
      </c>
      <c r="AD155" s="58" t="str">
        <f t="shared" si="128"/>
        <v>ALERTA</v>
      </c>
      <c r="AE155" s="333" t="s">
        <v>778</v>
      </c>
      <c r="AF155" s="55" t="s">
        <v>766</v>
      </c>
      <c r="AG155" s="303" t="str">
        <f t="shared" si="129"/>
        <v>INCUMPLIDA</v>
      </c>
      <c r="AH155" s="302"/>
      <c r="AI155" s="302"/>
      <c r="AJ155" s="302"/>
      <c r="AK155" s="302"/>
      <c r="AL155" s="302"/>
      <c r="AM155" s="302"/>
      <c r="AN155" s="302"/>
      <c r="AO155" s="302"/>
      <c r="AP155" s="302"/>
      <c r="AQ155" s="301">
        <v>44462</v>
      </c>
      <c r="AR155" s="334" t="s">
        <v>782</v>
      </c>
      <c r="AS155" s="302">
        <v>1</v>
      </c>
      <c r="AT155" s="56">
        <f>(IF(AS155="","",IF(OR($M155=0,$M155="",$Y155=""),"",AS155/$M155)))</f>
        <v>1</v>
      </c>
      <c r="AU155" s="366">
        <f t="shared" si="132"/>
        <v>1</v>
      </c>
      <c r="AV155" s="43" t="str">
        <f t="shared" si="133"/>
        <v>OK</v>
      </c>
      <c r="AW155" s="367" t="s">
        <v>783</v>
      </c>
      <c r="AX155" s="331"/>
      <c r="AY155" s="302" t="str">
        <f t="shared" si="134"/>
        <v>CUMPLIDA</v>
      </c>
      <c r="AZ155" s="302"/>
      <c r="BA155" s="302"/>
      <c r="BB155" s="302"/>
      <c r="BC155" s="302"/>
      <c r="BD155" s="302"/>
      <c r="BE155" s="302"/>
      <c r="BF155" s="302"/>
      <c r="BG155" s="302"/>
      <c r="BH155" s="302"/>
      <c r="BI155" s="302"/>
      <c r="BJ155" s="302" t="str">
        <f t="shared" si="130"/>
        <v>ABIERTO</v>
      </c>
    </row>
    <row r="156" spans="1:62" ht="35.1" customHeight="1">
      <c r="A156" s="310"/>
      <c r="B156" s="296"/>
      <c r="C156" s="297" t="s">
        <v>81</v>
      </c>
      <c r="D156" s="298"/>
      <c r="E156" s="373"/>
      <c r="F156" s="296" t="s">
        <v>755</v>
      </c>
      <c r="G156" s="374">
        <v>4</v>
      </c>
      <c r="H156" s="378" t="s">
        <v>694</v>
      </c>
      <c r="I156" s="376" t="s">
        <v>784</v>
      </c>
      <c r="J156" s="376" t="s">
        <v>785</v>
      </c>
      <c r="K156" s="305" t="s">
        <v>786</v>
      </c>
      <c r="L156" s="298"/>
      <c r="M156" s="298">
        <v>1</v>
      </c>
      <c r="N156" s="376" t="s">
        <v>88</v>
      </c>
      <c r="O156" s="297" t="s">
        <v>664</v>
      </c>
      <c r="P156" s="297" t="s">
        <v>679</v>
      </c>
      <c r="Q156" s="297" t="s">
        <v>760</v>
      </c>
      <c r="R156" s="376" t="s">
        <v>761</v>
      </c>
      <c r="S156" s="376" t="s">
        <v>787</v>
      </c>
      <c r="T156" s="299">
        <v>1</v>
      </c>
      <c r="U156" s="375" t="s">
        <v>763</v>
      </c>
      <c r="V156" s="296">
        <v>44326</v>
      </c>
      <c r="W156" s="300">
        <v>44362</v>
      </c>
      <c r="Y156" s="301">
        <v>44377</v>
      </c>
      <c r="Z156" s="332" t="s">
        <v>788</v>
      </c>
      <c r="AA156" s="302">
        <v>1</v>
      </c>
      <c r="AB156" s="56">
        <f t="shared" si="126"/>
        <v>1</v>
      </c>
      <c r="AC156" s="57">
        <f t="shared" si="127"/>
        <v>1</v>
      </c>
      <c r="AD156" s="58" t="str">
        <f t="shared" si="128"/>
        <v>OK</v>
      </c>
      <c r="AE156" s="55" t="s">
        <v>765</v>
      </c>
      <c r="AF156" s="55" t="s">
        <v>766</v>
      </c>
      <c r="AG156" s="303" t="str">
        <f t="shared" si="129"/>
        <v>CUMPLIDA</v>
      </c>
      <c r="AH156" s="302"/>
      <c r="AI156" s="302"/>
      <c r="AJ156" s="302"/>
      <c r="AK156" s="302"/>
      <c r="AL156" s="302"/>
      <c r="AM156" s="302"/>
      <c r="AN156" s="302"/>
      <c r="AO156" s="302"/>
      <c r="AP156" s="302"/>
      <c r="AQ156" s="302"/>
      <c r="AR156" s="302"/>
      <c r="AS156" s="302"/>
      <c r="AT156" s="302"/>
      <c r="AU156" s="302"/>
      <c r="AV156" s="302"/>
      <c r="AW156" s="302"/>
      <c r="AX156" s="302"/>
      <c r="AY156" s="302"/>
      <c r="AZ156" s="302"/>
      <c r="BA156" s="302"/>
      <c r="BB156" s="302"/>
      <c r="BC156" s="302"/>
      <c r="BD156" s="302"/>
      <c r="BE156" s="302"/>
      <c r="BF156" s="302"/>
      <c r="BG156" s="302"/>
      <c r="BH156" s="302"/>
      <c r="BI156" s="302"/>
      <c r="BJ156" s="302" t="str">
        <f t="shared" si="130"/>
        <v>CERRADO</v>
      </c>
    </row>
    <row r="157" spans="1:62" ht="35.1" customHeight="1">
      <c r="A157" s="310"/>
      <c r="B157" s="296"/>
      <c r="C157" s="297" t="s">
        <v>81</v>
      </c>
      <c r="D157" s="298"/>
      <c r="E157" s="373"/>
      <c r="F157" s="296" t="s">
        <v>755</v>
      </c>
      <c r="G157" s="374"/>
      <c r="H157" s="378"/>
      <c r="I157" s="376"/>
      <c r="J157" s="376"/>
      <c r="K157" s="306" t="s">
        <v>789</v>
      </c>
      <c r="L157" s="298"/>
      <c r="M157" s="298">
        <v>1</v>
      </c>
      <c r="N157" s="376"/>
      <c r="O157" s="297" t="s">
        <v>664</v>
      </c>
      <c r="P157" s="297" t="s">
        <v>679</v>
      </c>
      <c r="Q157" s="297" t="s">
        <v>760</v>
      </c>
      <c r="R157" s="376"/>
      <c r="S157" s="376"/>
      <c r="T157" s="299">
        <v>1</v>
      </c>
      <c r="U157" s="375"/>
      <c r="V157" s="296">
        <v>44326</v>
      </c>
      <c r="W157" s="300">
        <v>44362</v>
      </c>
      <c r="Y157" s="301">
        <v>44377</v>
      </c>
      <c r="Z157" s="334" t="s">
        <v>790</v>
      </c>
      <c r="AA157" s="302">
        <v>1</v>
      </c>
      <c r="AB157" s="56">
        <f t="shared" si="126"/>
        <v>1</v>
      </c>
      <c r="AC157" s="57">
        <f t="shared" si="127"/>
        <v>1</v>
      </c>
      <c r="AD157" s="58" t="str">
        <f t="shared" si="128"/>
        <v>OK</v>
      </c>
      <c r="AE157" s="55" t="s">
        <v>765</v>
      </c>
      <c r="AF157" s="55" t="s">
        <v>766</v>
      </c>
      <c r="AG157" s="303" t="str">
        <f t="shared" si="129"/>
        <v>CUMPLIDA</v>
      </c>
      <c r="AH157" s="302"/>
      <c r="AI157" s="302"/>
      <c r="AJ157" s="302"/>
      <c r="AK157" s="302"/>
      <c r="AL157" s="302"/>
      <c r="AM157" s="302"/>
      <c r="AN157" s="302"/>
      <c r="AO157" s="302"/>
      <c r="AP157" s="302"/>
      <c r="AQ157" s="302"/>
      <c r="AR157" s="302"/>
      <c r="AS157" s="302"/>
      <c r="AT157" s="302"/>
      <c r="AU157" s="302"/>
      <c r="AV157" s="302"/>
      <c r="AW157" s="302"/>
      <c r="AX157" s="302"/>
      <c r="AY157" s="302"/>
      <c r="AZ157" s="302"/>
      <c r="BA157" s="302"/>
      <c r="BB157" s="302"/>
      <c r="BC157" s="302"/>
      <c r="BD157" s="302"/>
      <c r="BE157" s="302"/>
      <c r="BF157" s="302"/>
      <c r="BG157" s="302"/>
      <c r="BH157" s="302"/>
      <c r="BI157" s="302"/>
      <c r="BJ157" s="302" t="str">
        <f t="shared" si="130"/>
        <v>CERRADO</v>
      </c>
    </row>
    <row r="158" spans="1:62" ht="35.1" customHeight="1">
      <c r="A158" s="310"/>
      <c r="B158" s="296"/>
      <c r="C158" s="297" t="s">
        <v>81</v>
      </c>
      <c r="D158" s="298"/>
      <c r="E158" s="373"/>
      <c r="F158" s="296" t="s">
        <v>755</v>
      </c>
      <c r="G158" s="374"/>
      <c r="H158" s="378"/>
      <c r="I158" s="376"/>
      <c r="J158" s="376"/>
      <c r="K158" s="306" t="s">
        <v>791</v>
      </c>
      <c r="L158" s="298"/>
      <c r="M158" s="298">
        <v>1</v>
      </c>
      <c r="N158" s="376"/>
      <c r="O158" s="297" t="s">
        <v>664</v>
      </c>
      <c r="P158" s="297" t="s">
        <v>679</v>
      </c>
      <c r="Q158" s="297" t="s">
        <v>760</v>
      </c>
      <c r="R158" s="376"/>
      <c r="S158" s="376"/>
      <c r="T158" s="299">
        <v>1</v>
      </c>
      <c r="U158" s="375"/>
      <c r="V158" s="296">
        <v>44326</v>
      </c>
      <c r="W158" s="300">
        <v>44362</v>
      </c>
      <c r="Y158" s="301">
        <v>44377</v>
      </c>
      <c r="Z158" s="334" t="s">
        <v>792</v>
      </c>
      <c r="AA158" s="302">
        <v>1</v>
      </c>
      <c r="AB158" s="56">
        <f t="shared" si="126"/>
        <v>1</v>
      </c>
      <c r="AC158" s="57">
        <f t="shared" si="127"/>
        <v>1</v>
      </c>
      <c r="AD158" s="58" t="str">
        <f t="shared" si="128"/>
        <v>OK</v>
      </c>
      <c r="AE158" s="55" t="s">
        <v>765</v>
      </c>
      <c r="AF158" s="55" t="s">
        <v>766</v>
      </c>
      <c r="AG158" s="303" t="str">
        <f t="shared" si="129"/>
        <v>CUMPLIDA</v>
      </c>
      <c r="AH158" s="302"/>
      <c r="AI158" s="302"/>
      <c r="AJ158" s="302"/>
      <c r="AK158" s="302"/>
      <c r="AL158" s="302"/>
      <c r="AM158" s="302"/>
      <c r="AN158" s="302"/>
      <c r="AO158" s="302"/>
      <c r="AP158" s="302"/>
      <c r="AQ158" s="302"/>
      <c r="AR158" s="302"/>
      <c r="AS158" s="302"/>
      <c r="AT158" s="302"/>
      <c r="AU158" s="302"/>
      <c r="AV158" s="302"/>
      <c r="AW158" s="302"/>
      <c r="AX158" s="302"/>
      <c r="AY158" s="302"/>
      <c r="AZ158" s="302"/>
      <c r="BA158" s="302"/>
      <c r="BB158" s="302"/>
      <c r="BC158" s="302"/>
      <c r="BD158" s="302"/>
      <c r="BE158" s="302"/>
      <c r="BF158" s="302"/>
      <c r="BG158" s="302"/>
      <c r="BH158" s="302"/>
      <c r="BI158" s="302"/>
      <c r="BJ158" s="302" t="str">
        <f t="shared" si="130"/>
        <v>CERRADO</v>
      </c>
    </row>
    <row r="159" spans="1:62" ht="35.1" customHeight="1">
      <c r="A159" s="310"/>
      <c r="B159" s="296"/>
      <c r="C159" s="297" t="s">
        <v>81</v>
      </c>
      <c r="D159" s="298"/>
      <c r="E159" s="373"/>
      <c r="F159" s="296" t="s">
        <v>755</v>
      </c>
      <c r="G159" s="374">
        <v>5</v>
      </c>
      <c r="H159" s="378" t="s">
        <v>694</v>
      </c>
      <c r="I159" s="376" t="s">
        <v>793</v>
      </c>
      <c r="J159" s="376" t="s">
        <v>794</v>
      </c>
      <c r="K159" s="297" t="s">
        <v>795</v>
      </c>
      <c r="L159" s="298"/>
      <c r="M159" s="298">
        <v>1</v>
      </c>
      <c r="N159" s="376" t="s">
        <v>88</v>
      </c>
      <c r="O159" s="297" t="s">
        <v>664</v>
      </c>
      <c r="P159" s="297" t="s">
        <v>679</v>
      </c>
      <c r="Q159" s="297" t="s">
        <v>760</v>
      </c>
      <c r="R159" s="376" t="s">
        <v>761</v>
      </c>
      <c r="S159" s="376" t="s">
        <v>787</v>
      </c>
      <c r="T159" s="299">
        <v>1</v>
      </c>
      <c r="U159" s="375" t="s">
        <v>763</v>
      </c>
      <c r="V159" s="296">
        <v>44326</v>
      </c>
      <c r="W159" s="296">
        <v>44392</v>
      </c>
      <c r="Y159" s="301">
        <v>44377</v>
      </c>
      <c r="Z159" s="332" t="s">
        <v>796</v>
      </c>
      <c r="AA159" s="302">
        <v>1</v>
      </c>
      <c r="AB159" s="56">
        <f t="shared" si="126"/>
        <v>1</v>
      </c>
      <c r="AC159" s="57">
        <f t="shared" si="127"/>
        <v>1</v>
      </c>
      <c r="AD159" s="58" t="str">
        <f t="shared" si="128"/>
        <v>OK</v>
      </c>
      <c r="AE159" s="55" t="s">
        <v>765</v>
      </c>
      <c r="AF159" s="55" t="s">
        <v>766</v>
      </c>
      <c r="AG159" s="303" t="str">
        <f t="shared" si="129"/>
        <v>CUMPLIDA</v>
      </c>
      <c r="AH159" s="302"/>
      <c r="AI159" s="302"/>
      <c r="AJ159" s="302"/>
      <c r="AK159" s="302"/>
      <c r="AL159" s="302"/>
      <c r="AM159" s="302"/>
      <c r="AN159" s="302"/>
      <c r="AO159" s="302"/>
      <c r="AP159" s="302"/>
      <c r="AQ159" s="302"/>
      <c r="AR159" s="302"/>
      <c r="AS159" s="302"/>
      <c r="AT159" s="302"/>
      <c r="AU159" s="302"/>
      <c r="AV159" s="302"/>
      <c r="AW159" s="302"/>
      <c r="AX159" s="302"/>
      <c r="AY159" s="302"/>
      <c r="AZ159" s="302"/>
      <c r="BA159" s="302"/>
      <c r="BB159" s="302"/>
      <c r="BC159" s="302"/>
      <c r="BD159" s="302"/>
      <c r="BE159" s="302"/>
      <c r="BF159" s="302"/>
      <c r="BG159" s="302"/>
      <c r="BH159" s="302"/>
      <c r="BI159" s="302"/>
      <c r="BJ159" s="302" t="str">
        <f t="shared" si="130"/>
        <v>CERRADO</v>
      </c>
    </row>
    <row r="160" spans="1:62" ht="35.1" customHeight="1">
      <c r="A160" s="310"/>
      <c r="B160" s="296"/>
      <c r="C160" s="297" t="s">
        <v>81</v>
      </c>
      <c r="D160" s="298"/>
      <c r="E160" s="373"/>
      <c r="F160" s="296" t="s">
        <v>755</v>
      </c>
      <c r="G160" s="374"/>
      <c r="H160" s="378"/>
      <c r="I160" s="376"/>
      <c r="J160" s="376"/>
      <c r="K160" s="297" t="s">
        <v>797</v>
      </c>
      <c r="L160" s="298"/>
      <c r="M160" s="298">
        <v>1</v>
      </c>
      <c r="N160" s="376"/>
      <c r="O160" s="297" t="s">
        <v>664</v>
      </c>
      <c r="P160" s="297" t="s">
        <v>679</v>
      </c>
      <c r="Q160" s="297" t="s">
        <v>760</v>
      </c>
      <c r="R160" s="376"/>
      <c r="S160" s="376"/>
      <c r="T160" s="299">
        <v>1</v>
      </c>
      <c r="U160" s="375"/>
      <c r="V160" s="296">
        <v>44326</v>
      </c>
      <c r="W160" s="296">
        <v>44392</v>
      </c>
      <c r="Y160" s="301">
        <v>44377</v>
      </c>
      <c r="Z160" s="302"/>
      <c r="AA160" s="302">
        <v>0</v>
      </c>
      <c r="AB160" s="56">
        <f t="shared" si="126"/>
        <v>0</v>
      </c>
      <c r="AC160" s="57">
        <f t="shared" si="127"/>
        <v>0</v>
      </c>
      <c r="AD160" s="58" t="str">
        <f t="shared" si="128"/>
        <v>ALERTA</v>
      </c>
      <c r="AE160" s="333" t="s">
        <v>778</v>
      </c>
      <c r="AF160" s="55" t="s">
        <v>766</v>
      </c>
      <c r="AG160" s="303" t="str">
        <f>IF(AC160=100%,IF(AC160&gt;25%,"CUMPLIDA","PENDIENTE"),IF(AC160&lt;25%,"ATENCIÓN","PENDIENTE"))</f>
        <v>ATENCIÓN</v>
      </c>
      <c r="AH160" s="302"/>
      <c r="AI160" s="302"/>
      <c r="AJ160" s="302"/>
      <c r="AK160" s="302"/>
      <c r="AL160" s="302"/>
      <c r="AM160" s="302"/>
      <c r="AN160" s="302"/>
      <c r="AO160" s="302"/>
      <c r="AP160" s="302"/>
      <c r="AQ160" s="301">
        <v>44469</v>
      </c>
      <c r="AR160" s="335" t="s">
        <v>798</v>
      </c>
      <c r="AS160" s="302">
        <v>1</v>
      </c>
      <c r="AT160" s="56">
        <f t="shared" ref="AT160:AT161" si="135">(IF(AS160="","",IF(OR($M160=0,$M160="",$AG160=""),"",AS160/$M160)))</f>
        <v>1</v>
      </c>
      <c r="AU160" s="366">
        <f t="shared" ref="AU160:AU161" si="136">(IF(OR($T160="",AT160=""),"",IF(OR($T160=0,AT160=0),0,IF((AT160*100%)/$T160&gt;100%,100%,(AT160*100%)/$T160))))</f>
        <v>1</v>
      </c>
      <c r="AV160" s="368" t="str">
        <f t="shared" ref="AV160:AV161" si="137">IF(AS160="","",IF(AU160&lt;100%, IF(AU160&lt;25%, "ALERTA","EN TERMINO"), IF(AU160=100%, "OK", "EN TERMINO")))</f>
        <v>OK</v>
      </c>
      <c r="AW160" s="331" t="s">
        <v>799</v>
      </c>
      <c r="AX160" s="331" t="s">
        <v>800</v>
      </c>
      <c r="AY160" s="1" t="str">
        <f t="shared" ref="AY160:AY161" si="138">IF(AU160=100%,IF(AU160&gt;50%,"CUMPLIDA","PENDIENTE"),IF(AU160&lt;100%,"INCUMPLIDA","PENDIENTE"))</f>
        <v>CUMPLIDA</v>
      </c>
      <c r="AZ160" s="302"/>
      <c r="BA160" s="302"/>
      <c r="BB160" s="302"/>
      <c r="BC160" s="302"/>
      <c r="BD160" s="302"/>
      <c r="BE160" s="302"/>
      <c r="BF160" s="302"/>
      <c r="BG160" s="302"/>
      <c r="BH160" s="302"/>
      <c r="BI160" s="302"/>
      <c r="BJ160" s="302" t="str">
        <f t="shared" si="130"/>
        <v>ABIERTO</v>
      </c>
    </row>
    <row r="161" spans="1:62" ht="35.1" customHeight="1">
      <c r="A161" s="310"/>
      <c r="B161" s="296"/>
      <c r="C161" s="297" t="s">
        <v>81</v>
      </c>
      <c r="D161" s="298"/>
      <c r="E161" s="373"/>
      <c r="F161" s="296" t="s">
        <v>755</v>
      </c>
      <c r="G161" s="374"/>
      <c r="H161" s="378"/>
      <c r="I161" s="376"/>
      <c r="J161" s="376"/>
      <c r="K161" s="297" t="s">
        <v>801</v>
      </c>
      <c r="L161" s="298"/>
      <c r="M161" s="298">
        <v>1</v>
      </c>
      <c r="N161" s="376"/>
      <c r="O161" s="297" t="s">
        <v>664</v>
      </c>
      <c r="P161" s="297" t="s">
        <v>679</v>
      </c>
      <c r="Q161" s="297" t="s">
        <v>760</v>
      </c>
      <c r="R161" s="376"/>
      <c r="S161" s="376"/>
      <c r="T161" s="299">
        <v>1</v>
      </c>
      <c r="U161" s="375"/>
      <c r="V161" s="296">
        <v>44326</v>
      </c>
      <c r="W161" s="296">
        <v>44392</v>
      </c>
      <c r="Y161" s="301">
        <v>44377</v>
      </c>
      <c r="Z161" s="302"/>
      <c r="AA161" s="302">
        <v>0</v>
      </c>
      <c r="AB161" s="56">
        <f t="shared" si="126"/>
        <v>0</v>
      </c>
      <c r="AC161" s="57">
        <f t="shared" si="127"/>
        <v>0</v>
      </c>
      <c r="AD161" s="58" t="str">
        <f t="shared" si="128"/>
        <v>ALERTA</v>
      </c>
      <c r="AE161" s="333" t="s">
        <v>778</v>
      </c>
      <c r="AF161" s="55" t="s">
        <v>766</v>
      </c>
      <c r="AG161" s="303" t="str">
        <f>IF(AC161=100%,IF(AC161&gt;25%,"CUMPLIDA","PENDIENTE"),IF(AC161&lt;25%,"ATENCIÓN","PENDIENTE"))</f>
        <v>ATENCIÓN</v>
      </c>
      <c r="AH161" s="302"/>
      <c r="AI161" s="302"/>
      <c r="AJ161" s="302"/>
      <c r="AK161" s="302"/>
      <c r="AL161" s="302"/>
      <c r="AM161" s="302"/>
      <c r="AN161" s="302"/>
      <c r="AO161" s="302"/>
      <c r="AP161" s="302"/>
      <c r="AQ161" s="301">
        <v>44469</v>
      </c>
      <c r="AR161" s="335" t="s">
        <v>798</v>
      </c>
      <c r="AS161" s="302">
        <v>1</v>
      </c>
      <c r="AT161" s="56">
        <f t="shared" si="135"/>
        <v>1</v>
      </c>
      <c r="AU161" s="366">
        <f t="shared" si="136"/>
        <v>1</v>
      </c>
      <c r="AV161" s="368" t="str">
        <f t="shared" si="137"/>
        <v>OK</v>
      </c>
      <c r="AW161" s="331" t="s">
        <v>802</v>
      </c>
      <c r="AX161" s="331" t="s">
        <v>800</v>
      </c>
      <c r="AY161" s="1" t="str">
        <f t="shared" si="138"/>
        <v>CUMPLIDA</v>
      </c>
      <c r="AZ161" s="302"/>
      <c r="BA161" s="302"/>
      <c r="BB161" s="302"/>
      <c r="BC161" s="302"/>
      <c r="BD161" s="302"/>
      <c r="BE161" s="302"/>
      <c r="BF161" s="302"/>
      <c r="BG161" s="302"/>
      <c r="BH161" s="302"/>
      <c r="BI161" s="302"/>
      <c r="BJ161" s="302" t="str">
        <f t="shared" si="130"/>
        <v>ABIERTO</v>
      </c>
    </row>
    <row r="162" spans="1:62" ht="35.1" customHeight="1">
      <c r="A162" s="310"/>
      <c r="B162" s="296"/>
      <c r="C162" s="297" t="s">
        <v>81</v>
      </c>
      <c r="D162" s="298"/>
      <c r="E162" s="373"/>
      <c r="F162" s="296" t="s">
        <v>755</v>
      </c>
      <c r="G162" s="376" t="s">
        <v>803</v>
      </c>
      <c r="H162" s="378" t="s">
        <v>694</v>
      </c>
      <c r="I162" s="376" t="s">
        <v>804</v>
      </c>
      <c r="J162" s="376" t="s">
        <v>805</v>
      </c>
      <c r="K162" s="307" t="s">
        <v>806</v>
      </c>
      <c r="L162" s="298"/>
      <c r="M162" s="298">
        <v>1</v>
      </c>
      <c r="N162" s="374" t="s">
        <v>88</v>
      </c>
      <c r="O162" s="376" t="s">
        <v>664</v>
      </c>
      <c r="P162" s="376" t="s">
        <v>679</v>
      </c>
      <c r="Q162" s="376" t="s">
        <v>760</v>
      </c>
      <c r="R162" s="376" t="s">
        <v>761</v>
      </c>
      <c r="S162" s="376" t="s">
        <v>807</v>
      </c>
      <c r="T162" s="299">
        <v>1</v>
      </c>
      <c r="U162" s="375" t="s">
        <v>763</v>
      </c>
      <c r="V162" s="296">
        <v>44326</v>
      </c>
      <c r="W162" s="300">
        <v>44362</v>
      </c>
      <c r="Y162" s="301">
        <v>44377</v>
      </c>
      <c r="Z162" s="335" t="s">
        <v>808</v>
      </c>
      <c r="AA162" s="302">
        <v>1</v>
      </c>
      <c r="AB162" s="56">
        <f t="shared" si="126"/>
        <v>1</v>
      </c>
      <c r="AC162" s="57">
        <f t="shared" si="127"/>
        <v>1</v>
      </c>
      <c r="AD162" s="58" t="str">
        <f t="shared" si="128"/>
        <v>OK</v>
      </c>
      <c r="AE162" s="55" t="s">
        <v>765</v>
      </c>
      <c r="AF162" s="331" t="s">
        <v>766</v>
      </c>
      <c r="AG162" s="303" t="str">
        <f t="shared" si="129"/>
        <v>CUMPLIDA</v>
      </c>
      <c r="AH162" s="302"/>
      <c r="AI162" s="302"/>
      <c r="AJ162" s="302"/>
      <c r="AK162" s="302"/>
      <c r="AL162" s="302"/>
      <c r="AM162" s="302"/>
      <c r="AN162" s="302"/>
      <c r="AO162" s="302"/>
      <c r="AP162" s="302"/>
      <c r="AQ162" s="302"/>
      <c r="AR162" s="302"/>
      <c r="AS162" s="302"/>
      <c r="AT162" s="302"/>
      <c r="AU162" s="302"/>
      <c r="AV162" s="302"/>
      <c r="AW162" s="302"/>
      <c r="AX162" s="302"/>
      <c r="AY162" s="302"/>
      <c r="AZ162" s="302"/>
      <c r="BA162" s="302"/>
      <c r="BB162" s="302"/>
      <c r="BC162" s="302"/>
      <c r="BD162" s="302"/>
      <c r="BE162" s="302"/>
      <c r="BF162" s="302"/>
      <c r="BG162" s="302"/>
      <c r="BH162" s="302"/>
      <c r="BI162" s="302"/>
      <c r="BJ162" s="302" t="str">
        <f t="shared" si="130"/>
        <v>CERRADO</v>
      </c>
    </row>
    <row r="163" spans="1:62" ht="19.5" customHeight="1">
      <c r="A163" s="310"/>
      <c r="B163" s="296"/>
      <c r="C163" s="297" t="s">
        <v>81</v>
      </c>
      <c r="D163" s="298"/>
      <c r="E163" s="373"/>
      <c r="F163" s="296" t="s">
        <v>755</v>
      </c>
      <c r="G163" s="376"/>
      <c r="H163" s="378"/>
      <c r="I163" s="376"/>
      <c r="J163" s="376"/>
      <c r="K163" s="307" t="s">
        <v>809</v>
      </c>
      <c r="L163" s="298"/>
      <c r="M163" s="298">
        <v>1</v>
      </c>
      <c r="N163" s="374"/>
      <c r="O163" s="376"/>
      <c r="P163" s="376"/>
      <c r="Q163" s="376"/>
      <c r="R163" s="376"/>
      <c r="S163" s="376"/>
      <c r="T163" s="299">
        <v>1</v>
      </c>
      <c r="U163" s="375"/>
      <c r="V163" s="296">
        <v>44326</v>
      </c>
      <c r="W163" s="300">
        <v>44362</v>
      </c>
      <c r="Y163" s="301">
        <v>44377</v>
      </c>
      <c r="Z163" s="336" t="s">
        <v>810</v>
      </c>
      <c r="AA163" s="302">
        <v>1</v>
      </c>
      <c r="AB163" s="56">
        <f t="shared" si="126"/>
        <v>1</v>
      </c>
      <c r="AC163" s="57">
        <f t="shared" si="127"/>
        <v>1</v>
      </c>
      <c r="AD163" s="58" t="str">
        <f t="shared" si="128"/>
        <v>OK</v>
      </c>
      <c r="AE163" s="55" t="s">
        <v>765</v>
      </c>
      <c r="AF163" s="331" t="s">
        <v>766</v>
      </c>
      <c r="AG163" s="303" t="str">
        <f t="shared" si="129"/>
        <v>CUMPLIDA</v>
      </c>
      <c r="AH163" s="302"/>
      <c r="AI163" s="302"/>
      <c r="AJ163" s="302"/>
      <c r="AK163" s="302"/>
      <c r="AL163" s="302"/>
      <c r="AM163" s="302"/>
      <c r="AN163" s="302"/>
      <c r="AO163" s="302"/>
      <c r="AP163" s="302"/>
      <c r="AQ163" s="302"/>
      <c r="AR163" s="302"/>
      <c r="AS163" s="302"/>
      <c r="AT163" s="302"/>
      <c r="AU163" s="302"/>
      <c r="AV163" s="302"/>
      <c r="AW163" s="302"/>
      <c r="AX163" s="302"/>
      <c r="AY163" s="302"/>
      <c r="AZ163" s="302"/>
      <c r="BA163" s="302"/>
      <c r="BB163" s="302"/>
      <c r="BC163" s="302"/>
      <c r="BD163" s="302"/>
      <c r="BE163" s="302"/>
      <c r="BF163" s="302"/>
      <c r="BG163" s="302"/>
      <c r="BH163" s="302"/>
      <c r="BI163" s="302"/>
      <c r="BJ163" s="302" t="str">
        <f t="shared" si="130"/>
        <v>CERRADO</v>
      </c>
    </row>
    <row r="164" spans="1:62" ht="19.5" customHeight="1">
      <c r="A164" s="310"/>
      <c r="B164" s="296"/>
      <c r="C164" s="297" t="s">
        <v>81</v>
      </c>
      <c r="D164" s="298"/>
      <c r="E164" s="373"/>
      <c r="F164" s="296" t="s">
        <v>755</v>
      </c>
      <c r="G164" s="376"/>
      <c r="H164" s="378"/>
      <c r="I164" s="376"/>
      <c r="J164" s="376"/>
      <c r="K164" s="307" t="s">
        <v>811</v>
      </c>
      <c r="L164" s="298"/>
      <c r="M164" s="298">
        <v>1</v>
      </c>
      <c r="N164" s="374"/>
      <c r="O164" s="376"/>
      <c r="P164" s="376"/>
      <c r="Q164" s="376"/>
      <c r="R164" s="376"/>
      <c r="S164" s="376"/>
      <c r="T164" s="299">
        <v>1</v>
      </c>
      <c r="U164" s="375"/>
      <c r="V164" s="296">
        <v>44326</v>
      </c>
      <c r="W164" s="300">
        <v>44362</v>
      </c>
      <c r="Y164" s="301">
        <v>44377</v>
      </c>
      <c r="Z164" s="336" t="s">
        <v>812</v>
      </c>
      <c r="AA164" s="302">
        <v>1</v>
      </c>
      <c r="AB164" s="56">
        <f t="shared" si="126"/>
        <v>1</v>
      </c>
      <c r="AC164" s="57">
        <f t="shared" si="127"/>
        <v>1</v>
      </c>
      <c r="AD164" s="58" t="str">
        <f t="shared" si="128"/>
        <v>OK</v>
      </c>
      <c r="AE164" s="55" t="s">
        <v>765</v>
      </c>
      <c r="AF164" s="331" t="s">
        <v>766</v>
      </c>
      <c r="AG164" s="303" t="str">
        <f t="shared" si="129"/>
        <v>CUMPLIDA</v>
      </c>
      <c r="AH164" s="302"/>
      <c r="AI164" s="302"/>
      <c r="AJ164" s="302"/>
      <c r="AK164" s="302"/>
      <c r="AL164" s="302"/>
      <c r="AM164" s="302"/>
      <c r="AN164" s="302"/>
      <c r="AO164" s="302"/>
      <c r="AP164" s="302"/>
      <c r="AQ164" s="302"/>
      <c r="AR164" s="302"/>
      <c r="AS164" s="302"/>
      <c r="AT164" s="302"/>
      <c r="AU164" s="302"/>
      <c r="AV164" s="302"/>
      <c r="AW164" s="302"/>
      <c r="AX164" s="302"/>
      <c r="AY164" s="302"/>
      <c r="AZ164" s="302"/>
      <c r="BA164" s="302"/>
      <c r="BB164" s="302"/>
      <c r="BC164" s="302"/>
      <c r="BD164" s="302"/>
      <c r="BE164" s="302"/>
      <c r="BF164" s="302"/>
      <c r="BG164" s="302"/>
      <c r="BH164" s="302"/>
      <c r="BI164" s="302"/>
      <c r="BJ164" s="302" t="str">
        <f t="shared" si="130"/>
        <v>CERRADO</v>
      </c>
    </row>
    <row r="165" spans="1:62" ht="16.5" customHeight="1">
      <c r="A165" s="310"/>
      <c r="B165" s="296"/>
      <c r="C165" s="297" t="s">
        <v>81</v>
      </c>
      <c r="D165" s="298"/>
      <c r="E165" s="373"/>
      <c r="F165" s="296" t="s">
        <v>755</v>
      </c>
      <c r="G165" s="376"/>
      <c r="H165" s="378"/>
      <c r="I165" s="376"/>
      <c r="J165" s="376"/>
      <c r="K165" s="307" t="s">
        <v>813</v>
      </c>
      <c r="L165" s="298"/>
      <c r="M165" s="298">
        <v>1</v>
      </c>
      <c r="N165" s="374"/>
      <c r="O165" s="376"/>
      <c r="P165" s="376"/>
      <c r="Q165" s="376"/>
      <c r="R165" s="376"/>
      <c r="S165" s="376"/>
      <c r="T165" s="299">
        <v>1</v>
      </c>
      <c r="U165" s="375"/>
      <c r="V165" s="296">
        <v>44326</v>
      </c>
      <c r="W165" s="300">
        <v>44362</v>
      </c>
      <c r="Y165" s="301">
        <v>44377</v>
      </c>
      <c r="Z165" s="336" t="s">
        <v>814</v>
      </c>
      <c r="AA165" s="302">
        <v>1</v>
      </c>
      <c r="AB165" s="56">
        <f t="shared" si="126"/>
        <v>1</v>
      </c>
      <c r="AC165" s="57">
        <f t="shared" si="127"/>
        <v>1</v>
      </c>
      <c r="AD165" s="58" t="str">
        <f t="shared" si="128"/>
        <v>OK</v>
      </c>
      <c r="AE165" s="55" t="s">
        <v>765</v>
      </c>
      <c r="AF165" s="331" t="s">
        <v>766</v>
      </c>
      <c r="AG165" s="303" t="str">
        <f t="shared" si="129"/>
        <v>CUMPLIDA</v>
      </c>
      <c r="AH165" s="302"/>
      <c r="AI165" s="302"/>
      <c r="AJ165" s="302"/>
      <c r="AK165" s="302"/>
      <c r="AL165" s="302"/>
      <c r="AM165" s="302"/>
      <c r="AN165" s="302"/>
      <c r="AO165" s="302"/>
      <c r="AP165" s="302"/>
      <c r="AQ165" s="302"/>
      <c r="AR165" s="302"/>
      <c r="AS165" s="302"/>
      <c r="AT165" s="302"/>
      <c r="AU165" s="302"/>
      <c r="AV165" s="302"/>
      <c r="AW165" s="302"/>
      <c r="AX165" s="302"/>
      <c r="AY165" s="302"/>
      <c r="AZ165" s="302"/>
      <c r="BA165" s="302"/>
      <c r="BB165" s="302"/>
      <c r="BC165" s="302"/>
      <c r="BD165" s="302"/>
      <c r="BE165" s="302"/>
      <c r="BF165" s="302"/>
      <c r="BG165" s="302"/>
      <c r="BH165" s="302"/>
      <c r="BI165" s="302"/>
      <c r="BJ165" s="302" t="str">
        <f t="shared" si="130"/>
        <v>CERRADO</v>
      </c>
    </row>
    <row r="166" spans="1:62" ht="24" customHeight="1">
      <c r="A166" s="310"/>
      <c r="B166" s="296"/>
      <c r="C166" s="297" t="s">
        <v>81</v>
      </c>
      <c r="D166" s="298"/>
      <c r="E166" s="373"/>
      <c r="F166" s="296" t="s">
        <v>755</v>
      </c>
      <c r="G166" s="376"/>
      <c r="H166" s="378"/>
      <c r="I166" s="376"/>
      <c r="J166" s="376"/>
      <c r="K166" s="307" t="s">
        <v>815</v>
      </c>
      <c r="L166" s="298"/>
      <c r="M166" s="298">
        <v>1</v>
      </c>
      <c r="N166" s="374"/>
      <c r="O166" s="376"/>
      <c r="P166" s="376"/>
      <c r="Q166" s="376"/>
      <c r="R166" s="376"/>
      <c r="S166" s="376"/>
      <c r="T166" s="299">
        <v>1</v>
      </c>
      <c r="U166" s="375"/>
      <c r="V166" s="296">
        <v>44326</v>
      </c>
      <c r="W166" s="300">
        <v>44362</v>
      </c>
      <c r="Y166" s="301">
        <v>44377</v>
      </c>
      <c r="Z166" s="335" t="s">
        <v>816</v>
      </c>
      <c r="AA166" s="302">
        <v>1</v>
      </c>
      <c r="AB166" s="56">
        <f t="shared" si="126"/>
        <v>1</v>
      </c>
      <c r="AC166" s="57">
        <f t="shared" si="127"/>
        <v>1</v>
      </c>
      <c r="AD166" s="58" t="str">
        <f t="shared" si="128"/>
        <v>OK</v>
      </c>
      <c r="AE166" s="55" t="s">
        <v>765</v>
      </c>
      <c r="AF166" s="331" t="s">
        <v>766</v>
      </c>
      <c r="AG166" s="303" t="str">
        <f t="shared" si="129"/>
        <v>CUMPLIDA</v>
      </c>
      <c r="AH166" s="302"/>
      <c r="AI166" s="302"/>
      <c r="AJ166" s="302"/>
      <c r="AK166" s="302"/>
      <c r="AL166" s="302"/>
      <c r="AM166" s="302"/>
      <c r="AN166" s="302"/>
      <c r="AO166" s="302"/>
      <c r="AP166" s="302"/>
      <c r="AQ166" s="302"/>
      <c r="AR166" s="302"/>
      <c r="AS166" s="302"/>
      <c r="AT166" s="302"/>
      <c r="AU166" s="302"/>
      <c r="AV166" s="302"/>
      <c r="AW166" s="302"/>
      <c r="AX166" s="302"/>
      <c r="AY166" s="302"/>
      <c r="AZ166" s="302"/>
      <c r="BA166" s="302"/>
      <c r="BB166" s="302"/>
      <c r="BC166" s="302"/>
      <c r="BD166" s="302"/>
      <c r="BE166" s="302"/>
      <c r="BF166" s="302"/>
      <c r="BG166" s="302"/>
      <c r="BH166" s="302"/>
      <c r="BI166" s="302"/>
      <c r="BJ166" s="302" t="str">
        <f t="shared" si="130"/>
        <v>CERRADO</v>
      </c>
    </row>
    <row r="167" spans="1:62" ht="35.1" customHeight="1">
      <c r="A167" s="310"/>
      <c r="B167" s="296"/>
      <c r="C167" s="297" t="s">
        <v>81</v>
      </c>
      <c r="D167" s="298"/>
      <c r="E167" s="373"/>
      <c r="F167" s="296" t="s">
        <v>755</v>
      </c>
      <c r="G167" s="374">
        <v>7</v>
      </c>
      <c r="H167" s="378" t="s">
        <v>694</v>
      </c>
      <c r="I167" s="376" t="s">
        <v>817</v>
      </c>
      <c r="J167" s="376" t="s">
        <v>818</v>
      </c>
      <c r="K167" s="307" t="s">
        <v>819</v>
      </c>
      <c r="L167" s="298"/>
      <c r="M167" s="298">
        <v>1</v>
      </c>
      <c r="N167" s="374" t="s">
        <v>88</v>
      </c>
      <c r="O167" s="376" t="s">
        <v>664</v>
      </c>
      <c r="P167" s="376" t="s">
        <v>679</v>
      </c>
      <c r="Q167" s="376" t="s">
        <v>760</v>
      </c>
      <c r="R167" s="376" t="s">
        <v>761</v>
      </c>
      <c r="S167" s="376" t="s">
        <v>820</v>
      </c>
      <c r="T167" s="299">
        <v>1</v>
      </c>
      <c r="U167" s="375" t="s">
        <v>763</v>
      </c>
      <c r="V167" s="296">
        <v>44326</v>
      </c>
      <c r="W167" s="296">
        <v>44392</v>
      </c>
      <c r="Y167" s="301">
        <v>44377</v>
      </c>
      <c r="Z167" s="335" t="s">
        <v>821</v>
      </c>
      <c r="AA167" s="302">
        <v>0.02</v>
      </c>
      <c r="AB167" s="56">
        <f t="shared" si="126"/>
        <v>0.02</v>
      </c>
      <c r="AC167" s="57">
        <f t="shared" si="127"/>
        <v>0.02</v>
      </c>
      <c r="AD167" s="58" t="str">
        <f t="shared" si="128"/>
        <v>ALERTA</v>
      </c>
      <c r="AE167" s="55"/>
      <c r="AF167" s="331" t="s">
        <v>766</v>
      </c>
      <c r="AG167" s="303" t="str">
        <f>IF(AC167=100%,IF(AC167&gt;25%,"CUMPLIDA","PENDIENTE"),IF(AC167&lt;25%,"ATENCIÓN","PENDIENTE"))</f>
        <v>ATENCIÓN</v>
      </c>
      <c r="AH167" s="302"/>
      <c r="AI167" s="302"/>
      <c r="AJ167" s="302"/>
      <c r="AK167" s="302"/>
      <c r="AL167" s="302"/>
      <c r="AM167" s="302"/>
      <c r="AN167" s="302"/>
      <c r="AO167" s="302"/>
      <c r="AP167" s="302"/>
      <c r="AQ167" s="301">
        <v>44462</v>
      </c>
      <c r="AR167" s="335" t="s">
        <v>822</v>
      </c>
      <c r="AS167" s="302">
        <v>1</v>
      </c>
      <c r="AT167" s="56">
        <f>(IF(AS167="","",IF(OR($M167=0,$M167="",$AG167=""),"",AS167/$M167)))</f>
        <v>1</v>
      </c>
      <c r="AU167" s="57">
        <f>(IF(OR($T167="",AT167=""),"",IF(OR($T167=0,AT167=0),0,IF((AT167*100%)/$T167&gt;100%,100%,(AT167*100%)/$T167))))</f>
        <v>1</v>
      </c>
      <c r="AV167" s="58" t="str">
        <f t="shared" ref="AV167" si="139">IF(AS167="","",IF(AU167&lt;100%, IF(AU167&lt;25%, "ALERTA","EN TERMINO"), IF(AU167=100%, "OK", "EN TERMINO")))</f>
        <v>OK</v>
      </c>
      <c r="AW167" s="331" t="s">
        <v>823</v>
      </c>
      <c r="AX167" s="331" t="s">
        <v>150</v>
      </c>
      <c r="AY167" s="1" t="str">
        <f>IF(AU167=100%,IF(AU167&gt;50%,"CUMPLIDA","PENDIENTE"),IF(AU167&lt;100%,"INCUMPLIDA","PENDIENTE"))</f>
        <v>CUMPLIDA</v>
      </c>
      <c r="AZ167" s="302"/>
      <c r="BA167" s="302"/>
      <c r="BB167" s="302"/>
      <c r="BC167" s="302"/>
      <c r="BD167" s="302"/>
      <c r="BE167" s="302"/>
      <c r="BF167" s="302"/>
      <c r="BG167" s="302"/>
      <c r="BH167" s="302"/>
      <c r="BI167" s="302"/>
      <c r="BJ167" s="302" t="str">
        <f t="shared" si="130"/>
        <v>ABIERTO</v>
      </c>
    </row>
    <row r="168" spans="1:62" ht="21.75" customHeight="1">
      <c r="A168" s="310"/>
      <c r="B168" s="296"/>
      <c r="C168" s="297" t="s">
        <v>81</v>
      </c>
      <c r="D168" s="298"/>
      <c r="E168" s="373"/>
      <c r="F168" s="296" t="s">
        <v>755</v>
      </c>
      <c r="G168" s="374"/>
      <c r="H168" s="378"/>
      <c r="I168" s="376"/>
      <c r="J168" s="376"/>
      <c r="K168" s="307" t="s">
        <v>824</v>
      </c>
      <c r="L168" s="298"/>
      <c r="M168" s="298">
        <v>1</v>
      </c>
      <c r="N168" s="374"/>
      <c r="O168" s="376"/>
      <c r="P168" s="376"/>
      <c r="Q168" s="376"/>
      <c r="R168" s="376"/>
      <c r="S168" s="376"/>
      <c r="T168" s="299">
        <v>1</v>
      </c>
      <c r="U168" s="375"/>
      <c r="V168" s="296">
        <v>44326</v>
      </c>
      <c r="W168" s="296">
        <v>44392</v>
      </c>
      <c r="Y168" s="301">
        <v>44377</v>
      </c>
      <c r="Z168" s="335" t="s">
        <v>825</v>
      </c>
      <c r="AA168" s="302">
        <v>1</v>
      </c>
      <c r="AB168" s="56">
        <f t="shared" si="126"/>
        <v>1</v>
      </c>
      <c r="AC168" s="57">
        <f t="shared" si="127"/>
        <v>1</v>
      </c>
      <c r="AD168" s="58" t="str">
        <f t="shared" si="128"/>
        <v>OK</v>
      </c>
      <c r="AE168" s="55" t="s">
        <v>765</v>
      </c>
      <c r="AF168" s="331" t="s">
        <v>766</v>
      </c>
      <c r="AG168" s="303" t="str">
        <f t="shared" si="129"/>
        <v>CUMPLIDA</v>
      </c>
      <c r="AH168" s="302"/>
      <c r="AI168" s="302"/>
      <c r="AJ168" s="302"/>
      <c r="AK168" s="302"/>
      <c r="AL168" s="302"/>
      <c r="AM168" s="302"/>
      <c r="AN168" s="302"/>
      <c r="AO168" s="302"/>
      <c r="AP168" s="302"/>
      <c r="AQ168" s="302"/>
      <c r="AR168" s="302"/>
      <c r="AS168" s="302"/>
      <c r="AT168" s="302"/>
      <c r="AU168" s="302"/>
      <c r="AV168" s="302"/>
      <c r="AW168" s="302"/>
      <c r="AX168" s="302"/>
      <c r="AY168" s="302"/>
      <c r="AZ168" s="302"/>
      <c r="BA168" s="302"/>
      <c r="BB168" s="302"/>
      <c r="BC168" s="302"/>
      <c r="BD168" s="302"/>
      <c r="BE168" s="302"/>
      <c r="BF168" s="302"/>
      <c r="BG168" s="302"/>
      <c r="BH168" s="302"/>
      <c r="BI168" s="302"/>
      <c r="BJ168" s="302" t="str">
        <f t="shared" si="130"/>
        <v>CERRADO</v>
      </c>
    </row>
    <row r="169" spans="1:62" ht="15.75" customHeight="1">
      <c r="A169" s="310"/>
      <c r="B169" s="296"/>
      <c r="C169" s="297" t="s">
        <v>81</v>
      </c>
      <c r="D169" s="298"/>
      <c r="E169" s="373"/>
      <c r="F169" s="296" t="s">
        <v>755</v>
      </c>
      <c r="G169" s="374"/>
      <c r="H169" s="378"/>
      <c r="I169" s="376"/>
      <c r="J169" s="376"/>
      <c r="K169" s="307" t="s">
        <v>826</v>
      </c>
      <c r="L169" s="298"/>
      <c r="M169" s="298">
        <v>1</v>
      </c>
      <c r="N169" s="374"/>
      <c r="O169" s="376"/>
      <c r="P169" s="376"/>
      <c r="Q169" s="376"/>
      <c r="R169" s="376"/>
      <c r="S169" s="376"/>
      <c r="T169" s="299">
        <v>1</v>
      </c>
      <c r="U169" s="375"/>
      <c r="V169" s="296">
        <v>44326</v>
      </c>
      <c r="W169" s="296">
        <v>44392</v>
      </c>
      <c r="Y169" s="301">
        <v>44377</v>
      </c>
      <c r="Z169" s="336" t="s">
        <v>827</v>
      </c>
      <c r="AA169" s="302">
        <v>1</v>
      </c>
      <c r="AB169" s="56">
        <f t="shared" si="126"/>
        <v>1</v>
      </c>
      <c r="AC169" s="57">
        <f t="shared" si="127"/>
        <v>1</v>
      </c>
      <c r="AD169" s="58" t="str">
        <f t="shared" si="128"/>
        <v>OK</v>
      </c>
      <c r="AE169" s="55" t="s">
        <v>765</v>
      </c>
      <c r="AF169" s="331" t="s">
        <v>766</v>
      </c>
      <c r="AG169" s="303" t="str">
        <f t="shared" si="129"/>
        <v>CUMPLIDA</v>
      </c>
      <c r="AH169" s="302"/>
      <c r="AI169" s="302"/>
      <c r="AJ169" s="302"/>
      <c r="AK169" s="302"/>
      <c r="AL169" s="302"/>
      <c r="AM169" s="302"/>
      <c r="AN169" s="302"/>
      <c r="AO169" s="302"/>
      <c r="AP169" s="302"/>
      <c r="AQ169" s="302"/>
      <c r="AR169" s="302"/>
      <c r="AS169" s="302"/>
      <c r="AT169" s="302"/>
      <c r="AU169" s="302"/>
      <c r="AV169" s="302"/>
      <c r="AW169" s="302"/>
      <c r="AX169" s="302"/>
      <c r="AY169" s="302"/>
      <c r="AZ169" s="302"/>
      <c r="BA169" s="302"/>
      <c r="BB169" s="302"/>
      <c r="BC169" s="302"/>
      <c r="BD169" s="302"/>
      <c r="BE169" s="302"/>
      <c r="BF169" s="302"/>
      <c r="BG169" s="302"/>
      <c r="BH169" s="302"/>
      <c r="BI169" s="302"/>
      <c r="BJ169" s="302" t="str">
        <f t="shared" si="130"/>
        <v>CERRADO</v>
      </c>
    </row>
    <row r="170" spans="1:62" ht="25.5" customHeight="1">
      <c r="A170" s="310"/>
      <c r="B170" s="296"/>
      <c r="C170" s="297" t="s">
        <v>81</v>
      </c>
      <c r="D170" s="298"/>
      <c r="E170" s="373"/>
      <c r="F170" s="296" t="s">
        <v>755</v>
      </c>
      <c r="G170" s="374"/>
      <c r="H170" s="378"/>
      <c r="I170" s="376"/>
      <c r="J170" s="376"/>
      <c r="K170" s="307" t="s">
        <v>828</v>
      </c>
      <c r="L170" s="298"/>
      <c r="M170" s="298">
        <v>1</v>
      </c>
      <c r="N170" s="374"/>
      <c r="O170" s="376"/>
      <c r="P170" s="376"/>
      <c r="Q170" s="376"/>
      <c r="R170" s="376"/>
      <c r="S170" s="376"/>
      <c r="T170" s="299">
        <v>1</v>
      </c>
      <c r="U170" s="375"/>
      <c r="V170" s="296">
        <v>44326</v>
      </c>
      <c r="W170" s="296">
        <v>44392</v>
      </c>
      <c r="Y170" s="301">
        <v>44377</v>
      </c>
      <c r="Z170" s="335" t="s">
        <v>829</v>
      </c>
      <c r="AA170" s="302">
        <v>0.02</v>
      </c>
      <c r="AB170" s="56">
        <f t="shared" si="126"/>
        <v>0.02</v>
      </c>
      <c r="AC170" s="57">
        <f t="shared" si="127"/>
        <v>0.02</v>
      </c>
      <c r="AD170" s="58" t="str">
        <f t="shared" si="128"/>
        <v>ALERTA</v>
      </c>
      <c r="AE170" s="55"/>
      <c r="AF170" s="331" t="s">
        <v>766</v>
      </c>
      <c r="AG170" s="303" t="str">
        <f>IF(AC170=100%,IF(AC170&gt;25%,"CUMPLIDA","PENDIENTE"),IF(AC170&lt;25%,"ATENCIÓN","PENDIENTE"))</f>
        <v>ATENCIÓN</v>
      </c>
      <c r="AH170" s="302"/>
      <c r="AI170" s="302"/>
      <c r="AJ170" s="302"/>
      <c r="AK170" s="302"/>
      <c r="AL170" s="302"/>
      <c r="AM170" s="302"/>
      <c r="AN170" s="302"/>
      <c r="AO170" s="302"/>
      <c r="AP170" s="302"/>
      <c r="AQ170" s="301">
        <v>44462</v>
      </c>
      <c r="AR170" s="331" t="s">
        <v>830</v>
      </c>
      <c r="AS170" s="302">
        <v>1</v>
      </c>
      <c r="AT170" s="56">
        <f t="shared" ref="AT170" si="140">(IF(AS170="","",IF(OR($M170=0,$M170="",$AG170=""),"",AS170/$M170)))</f>
        <v>1</v>
      </c>
      <c r="AU170" s="57">
        <f t="shared" ref="AU170" si="141">(IF(OR($T170="",AT170=""),"",IF(OR($T170=0,AT170=0),0,IF((AT170*100%)/$T170&gt;100%,100%,(AT170*100%)/$T170))))</f>
        <v>1</v>
      </c>
      <c r="AV170" s="58" t="str">
        <f t="shared" ref="AV170" si="142">IF(AS170="","",IF(AU170&lt;100%, IF(AU170&lt;25%, "ALERTA","EN TERMINO"), IF(AU170=100%, "OK", "EN TERMINO")))</f>
        <v>OK</v>
      </c>
      <c r="AW170" s="331" t="s">
        <v>823</v>
      </c>
      <c r="AX170" s="331" t="s">
        <v>150</v>
      </c>
      <c r="AY170" s="1" t="str">
        <f t="shared" ref="AY170" si="143">IF(AU170=100%,IF(AU170&gt;50%,"CUMPLIDA","PENDIENTE"),IF(AU170&lt;100%,"INCUMPLIDA","PENDIENTE"))</f>
        <v>CUMPLIDA</v>
      </c>
      <c r="AZ170" s="302"/>
      <c r="BA170" s="302"/>
      <c r="BB170" s="302"/>
      <c r="BC170" s="302"/>
      <c r="BD170" s="302"/>
      <c r="BE170" s="302"/>
      <c r="BF170" s="302"/>
      <c r="BG170" s="302"/>
      <c r="BH170" s="302"/>
      <c r="BI170" s="302"/>
      <c r="BJ170" s="302" t="str">
        <f t="shared" si="130"/>
        <v>ABIERTO</v>
      </c>
    </row>
    <row r="171" spans="1:62" ht="34.5" customHeight="1">
      <c r="A171" s="310"/>
      <c r="B171" s="296"/>
      <c r="C171" s="297" t="s">
        <v>81</v>
      </c>
      <c r="D171" s="298"/>
      <c r="E171" s="373"/>
      <c r="F171" s="296" t="s">
        <v>755</v>
      </c>
      <c r="G171" s="374">
        <v>8</v>
      </c>
      <c r="H171" s="378" t="s">
        <v>694</v>
      </c>
      <c r="I171" s="376" t="s">
        <v>831</v>
      </c>
      <c r="J171" s="376" t="s">
        <v>832</v>
      </c>
      <c r="K171" s="308" t="s">
        <v>833</v>
      </c>
      <c r="L171" s="298"/>
      <c r="M171" s="298">
        <v>1</v>
      </c>
      <c r="N171" s="374" t="s">
        <v>88</v>
      </c>
      <c r="O171" s="376" t="s">
        <v>664</v>
      </c>
      <c r="P171" s="376" t="s">
        <v>679</v>
      </c>
      <c r="Q171" s="376" t="s">
        <v>760</v>
      </c>
      <c r="R171" s="376" t="s">
        <v>761</v>
      </c>
      <c r="S171" s="376" t="s">
        <v>834</v>
      </c>
      <c r="T171" s="299">
        <v>1</v>
      </c>
      <c r="U171" s="375" t="s">
        <v>763</v>
      </c>
      <c r="V171" s="296">
        <v>44326</v>
      </c>
      <c r="W171" s="296">
        <v>44392</v>
      </c>
      <c r="Y171" s="301">
        <v>44377</v>
      </c>
      <c r="Z171" s="337" t="s">
        <v>835</v>
      </c>
      <c r="AA171" s="302">
        <v>1</v>
      </c>
      <c r="AB171" s="56">
        <f t="shared" si="126"/>
        <v>1</v>
      </c>
      <c r="AC171" s="57">
        <f t="shared" si="127"/>
        <v>1</v>
      </c>
      <c r="AD171" s="58" t="str">
        <f t="shared" si="128"/>
        <v>OK</v>
      </c>
      <c r="AE171" s="55" t="s">
        <v>765</v>
      </c>
      <c r="AF171" s="331" t="s">
        <v>766</v>
      </c>
      <c r="AG171" s="303" t="str">
        <f t="shared" si="129"/>
        <v>CUMPLIDA</v>
      </c>
      <c r="AH171" s="302"/>
      <c r="AI171" s="302"/>
      <c r="AJ171" s="302"/>
      <c r="AK171" s="302"/>
      <c r="AL171" s="302"/>
      <c r="AM171" s="302"/>
      <c r="AN171" s="302"/>
      <c r="AO171" s="302"/>
      <c r="AP171" s="302"/>
      <c r="AQ171" s="302"/>
      <c r="AR171" s="302"/>
      <c r="AS171" s="302"/>
      <c r="AT171" s="302"/>
      <c r="AU171" s="302"/>
      <c r="AV171" s="302"/>
      <c r="AW171" s="302"/>
      <c r="AX171" s="302"/>
      <c r="AY171" s="302"/>
      <c r="AZ171" s="302"/>
      <c r="BA171" s="302"/>
      <c r="BB171" s="302"/>
      <c r="BC171" s="302"/>
      <c r="BD171" s="302"/>
      <c r="BE171" s="302"/>
      <c r="BF171" s="302"/>
      <c r="BG171" s="302"/>
      <c r="BH171" s="302"/>
      <c r="BI171" s="302"/>
      <c r="BJ171" s="302" t="str">
        <f t="shared" si="130"/>
        <v>CERRADO</v>
      </c>
    </row>
    <row r="172" spans="1:62" ht="19.5" customHeight="1">
      <c r="A172" s="310"/>
      <c r="B172" s="296"/>
      <c r="C172" s="297" t="s">
        <v>81</v>
      </c>
      <c r="D172" s="298"/>
      <c r="E172" s="373"/>
      <c r="F172" s="296" t="s">
        <v>755</v>
      </c>
      <c r="G172" s="374"/>
      <c r="H172" s="378"/>
      <c r="I172" s="376"/>
      <c r="J172" s="376"/>
      <c r="K172" s="308" t="s">
        <v>836</v>
      </c>
      <c r="L172" s="298"/>
      <c r="M172" s="298">
        <v>1</v>
      </c>
      <c r="N172" s="374"/>
      <c r="O172" s="376"/>
      <c r="P172" s="376"/>
      <c r="Q172" s="376"/>
      <c r="R172" s="376"/>
      <c r="S172" s="376"/>
      <c r="T172" s="299">
        <v>1</v>
      </c>
      <c r="U172" s="375"/>
      <c r="V172" s="296">
        <v>44326</v>
      </c>
      <c r="W172" s="296">
        <v>44392</v>
      </c>
      <c r="Y172" s="301">
        <v>44377</v>
      </c>
      <c r="Z172" s="338" t="s">
        <v>812</v>
      </c>
      <c r="AA172" s="302">
        <v>0.5</v>
      </c>
      <c r="AB172" s="56">
        <f t="shared" si="126"/>
        <v>0.5</v>
      </c>
      <c r="AC172" s="57">
        <f t="shared" si="127"/>
        <v>0.5</v>
      </c>
      <c r="AD172" s="58" t="str">
        <f t="shared" si="128"/>
        <v>EN TERMINO</v>
      </c>
      <c r="AE172" s="55" t="s">
        <v>765</v>
      </c>
      <c r="AF172" s="331" t="s">
        <v>766</v>
      </c>
      <c r="AG172" s="303" t="str">
        <f t="shared" si="129"/>
        <v>PENDIENTE</v>
      </c>
      <c r="AH172" s="302"/>
      <c r="AI172" s="302"/>
      <c r="AJ172" s="302"/>
      <c r="AK172" s="302"/>
      <c r="AL172" s="302"/>
      <c r="AM172" s="302"/>
      <c r="AN172" s="302"/>
      <c r="AO172" s="302"/>
      <c r="AP172" s="302"/>
      <c r="AQ172" s="301">
        <v>44462</v>
      </c>
      <c r="AR172" s="331" t="s">
        <v>837</v>
      </c>
      <c r="AS172" s="302">
        <v>1</v>
      </c>
      <c r="AT172" s="56">
        <f t="shared" ref="AT172" si="144">(IF(AS172="","",IF(OR($M172=0,$M172="",$AG172=""),"",AS172/$M172)))</f>
        <v>1</v>
      </c>
      <c r="AU172" s="57">
        <f t="shared" ref="AU172" si="145">(IF(OR($T172="",AT172=""),"",IF(OR($T172=0,AT172=0),0,IF((AT172*100%)/$T172&gt;100%,100%,(AT172*100%)/$T172))))</f>
        <v>1</v>
      </c>
      <c r="AV172" s="58" t="str">
        <f t="shared" ref="AV172" si="146">IF(AS172="","",IF(AU172&lt;100%, IF(AU172&lt;25%, "ALERTA","EN TERMINO"), IF(AU172=100%, "OK", "EN TERMINO")))</f>
        <v>OK</v>
      </c>
      <c r="AW172" s="331" t="s">
        <v>823</v>
      </c>
      <c r="AX172" s="331" t="s">
        <v>150</v>
      </c>
      <c r="AY172" s="302"/>
      <c r="AZ172" s="302"/>
      <c r="BA172" s="302"/>
      <c r="BB172" s="302"/>
      <c r="BC172" s="302"/>
      <c r="BD172" s="302"/>
      <c r="BE172" s="302"/>
      <c r="BF172" s="302"/>
      <c r="BG172" s="302"/>
      <c r="BH172" s="302"/>
      <c r="BI172" s="302"/>
      <c r="BJ172" s="302" t="str">
        <f t="shared" si="130"/>
        <v>ABIERTO</v>
      </c>
    </row>
    <row r="173" spans="1:62" ht="16.5" customHeight="1">
      <c r="A173" s="310"/>
      <c r="B173" s="296"/>
      <c r="C173" s="297" t="s">
        <v>81</v>
      </c>
      <c r="D173" s="298"/>
      <c r="E173" s="373"/>
      <c r="F173" s="296" t="s">
        <v>755</v>
      </c>
      <c r="G173" s="374"/>
      <c r="H173" s="378"/>
      <c r="I173" s="376"/>
      <c r="J173" s="376"/>
      <c r="K173" s="308" t="s">
        <v>838</v>
      </c>
      <c r="L173" s="298"/>
      <c r="M173" s="298">
        <v>1</v>
      </c>
      <c r="N173" s="374"/>
      <c r="O173" s="376"/>
      <c r="P173" s="376"/>
      <c r="Q173" s="376"/>
      <c r="R173" s="376"/>
      <c r="S173" s="376"/>
      <c r="T173" s="299">
        <v>1</v>
      </c>
      <c r="U173" s="375"/>
      <c r="V173" s="296">
        <v>44326</v>
      </c>
      <c r="W173" s="296">
        <v>44392</v>
      </c>
      <c r="Y173" s="301">
        <v>44377</v>
      </c>
      <c r="Z173" s="338" t="s">
        <v>839</v>
      </c>
      <c r="AA173" s="302">
        <v>1</v>
      </c>
      <c r="AB173" s="56">
        <f t="shared" si="126"/>
        <v>1</v>
      </c>
      <c r="AC173" s="57">
        <f t="shared" si="127"/>
        <v>1</v>
      </c>
      <c r="AD173" s="58" t="str">
        <f t="shared" si="128"/>
        <v>OK</v>
      </c>
      <c r="AE173" s="55" t="s">
        <v>765</v>
      </c>
      <c r="AF173" s="331" t="s">
        <v>766</v>
      </c>
      <c r="AG173" s="303" t="str">
        <f t="shared" si="129"/>
        <v>CUMPLIDA</v>
      </c>
      <c r="AH173" s="302"/>
      <c r="AI173" s="302"/>
      <c r="AJ173" s="302"/>
      <c r="AK173" s="302"/>
      <c r="AL173" s="302"/>
      <c r="AM173" s="302"/>
      <c r="AN173" s="302"/>
      <c r="AO173" s="302"/>
      <c r="AP173" s="302"/>
      <c r="AQ173" s="302"/>
      <c r="AR173" s="302"/>
      <c r="AS173" s="302"/>
      <c r="AT173" s="302"/>
      <c r="AU173" s="302"/>
      <c r="AV173" s="302"/>
      <c r="AW173" s="302"/>
      <c r="AX173" s="302"/>
      <c r="AY173" s="302"/>
      <c r="AZ173" s="302"/>
      <c r="BA173" s="302"/>
      <c r="BB173" s="302"/>
      <c r="BC173" s="302"/>
      <c r="BD173" s="302"/>
      <c r="BE173" s="302"/>
      <c r="BF173" s="302"/>
      <c r="BG173" s="302"/>
      <c r="BH173" s="302"/>
      <c r="BI173" s="302"/>
      <c r="BJ173" s="302" t="str">
        <f t="shared" si="130"/>
        <v>CERRADO</v>
      </c>
    </row>
    <row r="174" spans="1:62" ht="19.5" customHeight="1">
      <c r="A174" s="310"/>
      <c r="B174" s="296"/>
      <c r="C174" s="297" t="s">
        <v>81</v>
      </c>
      <c r="D174" s="298"/>
      <c r="E174" s="373"/>
      <c r="F174" s="296" t="s">
        <v>755</v>
      </c>
      <c r="G174" s="374"/>
      <c r="H174" s="378"/>
      <c r="I174" s="376"/>
      <c r="J174" s="376"/>
      <c r="K174" s="308" t="s">
        <v>840</v>
      </c>
      <c r="L174" s="298"/>
      <c r="M174" s="298">
        <v>1</v>
      </c>
      <c r="N174" s="374"/>
      <c r="O174" s="376"/>
      <c r="P174" s="376"/>
      <c r="Q174" s="376"/>
      <c r="R174" s="376"/>
      <c r="S174" s="376"/>
      <c r="T174" s="299">
        <v>1</v>
      </c>
      <c r="U174" s="375"/>
      <c r="V174" s="296">
        <v>44326</v>
      </c>
      <c r="W174" s="296">
        <v>44392</v>
      </c>
      <c r="Y174" s="301">
        <v>44377</v>
      </c>
      <c r="Z174" s="338" t="s">
        <v>841</v>
      </c>
      <c r="AA174" s="302">
        <v>1</v>
      </c>
      <c r="AB174" s="56">
        <f t="shared" si="126"/>
        <v>1</v>
      </c>
      <c r="AC174" s="57">
        <f t="shared" si="127"/>
        <v>1</v>
      </c>
      <c r="AD174" s="58" t="str">
        <f t="shared" si="128"/>
        <v>OK</v>
      </c>
      <c r="AE174" s="55" t="s">
        <v>765</v>
      </c>
      <c r="AF174" s="331" t="s">
        <v>766</v>
      </c>
      <c r="AG174" s="303" t="str">
        <f t="shared" si="129"/>
        <v>CUMPLIDA</v>
      </c>
      <c r="AH174" s="302"/>
      <c r="AI174" s="302"/>
      <c r="AJ174" s="302"/>
      <c r="AK174" s="302"/>
      <c r="AL174" s="302"/>
      <c r="AM174" s="302"/>
      <c r="AN174" s="302"/>
      <c r="AO174" s="302"/>
      <c r="AP174" s="302"/>
      <c r="AQ174" s="302"/>
      <c r="AR174" s="302"/>
      <c r="AS174" s="302"/>
      <c r="AT174" s="302"/>
      <c r="AU174" s="302"/>
      <c r="AV174" s="302"/>
      <c r="AW174" s="302"/>
      <c r="AX174" s="302"/>
      <c r="AY174" s="302"/>
      <c r="AZ174" s="302"/>
      <c r="BA174" s="302"/>
      <c r="BB174" s="302"/>
      <c r="BC174" s="302"/>
      <c r="BD174" s="302"/>
      <c r="BE174" s="302"/>
      <c r="BF174" s="302"/>
      <c r="BG174" s="302"/>
      <c r="BH174" s="302"/>
      <c r="BI174" s="302"/>
      <c r="BJ174" s="302" t="str">
        <f t="shared" si="130"/>
        <v>CERRADO</v>
      </c>
    </row>
    <row r="175" spans="1:62" ht="16.5" customHeight="1">
      <c r="A175" s="310"/>
      <c r="B175" s="296"/>
      <c r="C175" s="297" t="s">
        <v>81</v>
      </c>
      <c r="D175" s="298"/>
      <c r="E175" s="373"/>
      <c r="F175" s="296" t="s">
        <v>755</v>
      </c>
      <c r="G175" s="374"/>
      <c r="H175" s="378"/>
      <c r="I175" s="376"/>
      <c r="J175" s="376"/>
      <c r="K175" s="308" t="s">
        <v>842</v>
      </c>
      <c r="L175" s="298"/>
      <c r="M175" s="298">
        <v>1</v>
      </c>
      <c r="N175" s="374"/>
      <c r="O175" s="376"/>
      <c r="P175" s="376"/>
      <c r="Q175" s="376"/>
      <c r="R175" s="376"/>
      <c r="S175" s="376"/>
      <c r="T175" s="299">
        <v>1</v>
      </c>
      <c r="U175" s="375"/>
      <c r="V175" s="296">
        <v>44326</v>
      </c>
      <c r="W175" s="296">
        <v>44392</v>
      </c>
      <c r="Y175" s="301">
        <v>44377</v>
      </c>
      <c r="Z175" s="338"/>
      <c r="AA175" s="302">
        <v>0</v>
      </c>
      <c r="AB175" s="56">
        <f t="shared" si="126"/>
        <v>0</v>
      </c>
      <c r="AC175" s="57">
        <f t="shared" si="127"/>
        <v>0</v>
      </c>
      <c r="AD175" s="58" t="str">
        <f t="shared" si="128"/>
        <v>ALERTA</v>
      </c>
      <c r="AE175" s="333" t="s">
        <v>778</v>
      </c>
      <c r="AF175" s="331" t="s">
        <v>766</v>
      </c>
      <c r="AG175" s="303" t="str">
        <f>IF(AC175=100%,IF(AC175&gt;25%,"CUMPLIDA","PENDIENTE"),IF(AC175&lt;25%,"ATENCIÓN","PENDIENTE"))</f>
        <v>ATENCIÓN</v>
      </c>
      <c r="AH175" s="302"/>
      <c r="AI175" s="302"/>
      <c r="AJ175" s="302"/>
      <c r="AK175" s="302"/>
      <c r="AL175" s="302"/>
      <c r="AM175" s="302"/>
      <c r="AN175" s="302"/>
      <c r="AO175" s="302"/>
      <c r="AP175" s="302"/>
      <c r="AQ175" s="301">
        <v>44462</v>
      </c>
      <c r="AR175" s="338" t="s">
        <v>843</v>
      </c>
      <c r="AS175" s="302">
        <v>1</v>
      </c>
      <c r="AT175" s="56">
        <f>(IF(AS175="","",IF(OR($M175=0,$M175="",$AG175=""),"",AS175/$M175)))</f>
        <v>1</v>
      </c>
      <c r="AU175" s="57">
        <f t="shared" ref="AU175:AU179" si="147">(IF(OR($T175="",AT175=""),"",IF(OR($T175=0,AT175=0),0,IF((AT175*100%)/$T175&gt;100%,100%,(AT175*100%)/$T175))))</f>
        <v>1</v>
      </c>
      <c r="AV175" s="58" t="str">
        <f t="shared" ref="AV175:AV179" si="148">IF(AS175="","",IF(AU175&lt;100%, IF(AU175&lt;25%, "ALERTA","EN TERMINO"), IF(AU175=100%, "OK", "EN TERMINO")))</f>
        <v>OK</v>
      </c>
      <c r="AW175" s="331" t="s">
        <v>823</v>
      </c>
      <c r="AX175" s="331" t="s">
        <v>150</v>
      </c>
      <c r="AY175" s="1" t="str">
        <f t="shared" ref="AY175:AY179" si="149">IF(AU175=100%,IF(AU175&gt;50%,"CUMPLIDA","PENDIENTE"),IF(AU175&lt;100%,"INCUMPLIDA","PENDIENTE"))</f>
        <v>CUMPLIDA</v>
      </c>
      <c r="AZ175" s="302"/>
      <c r="BA175" s="302"/>
      <c r="BB175" s="302"/>
      <c r="BC175" s="302"/>
      <c r="BD175" s="302"/>
      <c r="BE175" s="302"/>
      <c r="BF175" s="302"/>
      <c r="BG175" s="302"/>
      <c r="BH175" s="302"/>
      <c r="BI175" s="302"/>
      <c r="BJ175" s="302" t="str">
        <f t="shared" si="130"/>
        <v>ABIERTO</v>
      </c>
    </row>
    <row r="176" spans="1:62" ht="35.1" customHeight="1">
      <c r="A176" s="310"/>
      <c r="B176" s="296"/>
      <c r="C176" s="297" t="s">
        <v>81</v>
      </c>
      <c r="D176" s="298"/>
      <c r="E176" s="373"/>
      <c r="F176" s="296" t="s">
        <v>755</v>
      </c>
      <c r="G176" s="376" t="s">
        <v>844</v>
      </c>
      <c r="H176" s="378" t="s">
        <v>694</v>
      </c>
      <c r="I176" s="376" t="s">
        <v>845</v>
      </c>
      <c r="J176" s="377" t="s">
        <v>846</v>
      </c>
      <c r="K176" s="309" t="s">
        <v>847</v>
      </c>
      <c r="L176" s="298"/>
      <c r="M176" s="298">
        <v>1</v>
      </c>
      <c r="N176" s="374" t="s">
        <v>88</v>
      </c>
      <c r="O176" s="376" t="s">
        <v>664</v>
      </c>
      <c r="P176" s="376" t="s">
        <v>679</v>
      </c>
      <c r="Q176" s="376" t="s">
        <v>760</v>
      </c>
      <c r="R176" s="376" t="s">
        <v>761</v>
      </c>
      <c r="S176" s="376" t="s">
        <v>848</v>
      </c>
      <c r="T176" s="299">
        <v>1</v>
      </c>
      <c r="U176" s="375" t="s">
        <v>763</v>
      </c>
      <c r="V176" s="296">
        <v>44326</v>
      </c>
      <c r="W176" s="296">
        <v>44392</v>
      </c>
      <c r="Y176" s="301">
        <v>44377</v>
      </c>
      <c r="Z176" s="338" t="s">
        <v>849</v>
      </c>
      <c r="AA176" s="302">
        <v>0.02</v>
      </c>
      <c r="AB176" s="56">
        <f t="shared" si="126"/>
        <v>0.02</v>
      </c>
      <c r="AC176" s="57">
        <f t="shared" si="127"/>
        <v>0.02</v>
      </c>
      <c r="AD176" s="58" t="str">
        <f t="shared" si="128"/>
        <v>ALERTA</v>
      </c>
      <c r="AE176" s="55"/>
      <c r="AF176" s="331" t="s">
        <v>766</v>
      </c>
      <c r="AG176" s="303" t="str">
        <f>IF(AC176=100%,IF(AC176&gt;25%,"CUMPLIDA","PENDIENTE"),IF(AC176&lt;25%,"ATENCIÓN","PENDIENTE"))</f>
        <v>ATENCIÓN</v>
      </c>
      <c r="AH176" s="302"/>
      <c r="AI176" s="302"/>
      <c r="AJ176" s="302"/>
      <c r="AK176" s="302"/>
      <c r="AL176" s="302"/>
      <c r="AM176" s="302"/>
      <c r="AN176" s="302"/>
      <c r="AO176" s="302"/>
      <c r="AP176" s="302"/>
      <c r="AQ176" s="301">
        <v>44462</v>
      </c>
      <c r="AR176" s="336" t="s">
        <v>850</v>
      </c>
      <c r="AS176" s="302">
        <v>1</v>
      </c>
      <c r="AT176" s="56">
        <f t="shared" ref="AT176:AT179" si="150">(IF(AS176="","",IF(OR($M176=0,$M176="",$AG176=""),"",AS176/$M176)))</f>
        <v>1</v>
      </c>
      <c r="AU176" s="57">
        <f t="shared" si="147"/>
        <v>1</v>
      </c>
      <c r="AV176" s="58" t="str">
        <f t="shared" si="148"/>
        <v>OK</v>
      </c>
      <c r="AW176" s="369" t="s">
        <v>851</v>
      </c>
      <c r="AX176" s="331" t="s">
        <v>150</v>
      </c>
      <c r="AY176" s="1" t="str">
        <f t="shared" si="149"/>
        <v>CUMPLIDA</v>
      </c>
      <c r="AZ176" s="302"/>
      <c r="BA176" s="302"/>
      <c r="BB176" s="302"/>
      <c r="BC176" s="302"/>
      <c r="BD176" s="302"/>
      <c r="BE176" s="302"/>
      <c r="BF176" s="302"/>
      <c r="BG176" s="302"/>
      <c r="BH176" s="302"/>
      <c r="BI176" s="302"/>
      <c r="BJ176" s="302" t="str">
        <f t="shared" si="130"/>
        <v>ABIERTO</v>
      </c>
    </row>
    <row r="177" spans="1:62" ht="33.75" customHeight="1">
      <c r="A177" s="310"/>
      <c r="B177" s="296"/>
      <c r="C177" s="297" t="s">
        <v>81</v>
      </c>
      <c r="D177" s="298"/>
      <c r="E177" s="373"/>
      <c r="F177" s="296" t="s">
        <v>755</v>
      </c>
      <c r="G177" s="376"/>
      <c r="H177" s="378"/>
      <c r="I177" s="376"/>
      <c r="J177" s="377"/>
      <c r="K177" s="309" t="s">
        <v>852</v>
      </c>
      <c r="L177" s="298"/>
      <c r="M177" s="298">
        <v>1</v>
      </c>
      <c r="N177" s="374"/>
      <c r="O177" s="376"/>
      <c r="P177" s="376"/>
      <c r="Q177" s="376"/>
      <c r="R177" s="376"/>
      <c r="S177" s="376"/>
      <c r="T177" s="299">
        <v>1</v>
      </c>
      <c r="U177" s="375"/>
      <c r="V177" s="296">
        <v>44326</v>
      </c>
      <c r="W177" s="296">
        <v>44392</v>
      </c>
      <c r="Y177" s="301">
        <v>44377</v>
      </c>
      <c r="Z177" s="338"/>
      <c r="AA177" s="302">
        <v>0</v>
      </c>
      <c r="AB177" s="56">
        <f t="shared" si="126"/>
        <v>0</v>
      </c>
      <c r="AC177" s="57">
        <f t="shared" si="127"/>
        <v>0</v>
      </c>
      <c r="AD177" s="58" t="str">
        <f t="shared" si="128"/>
        <v>ALERTA</v>
      </c>
      <c r="AE177" s="333" t="s">
        <v>778</v>
      </c>
      <c r="AF177" s="331" t="s">
        <v>766</v>
      </c>
      <c r="AG177" s="303" t="str">
        <f>IF(AC177=100%,IF(AC177&gt;25%,"CUMPLIDA","PENDIENTE"),IF(AC177&lt;25%,"ATENCIÓN","PENDIENTE"))</f>
        <v>ATENCIÓN</v>
      </c>
      <c r="AH177" s="302"/>
      <c r="AI177" s="302"/>
      <c r="AJ177" s="302"/>
      <c r="AK177" s="302"/>
      <c r="AL177" s="302"/>
      <c r="AM177" s="302"/>
      <c r="AN177" s="302"/>
      <c r="AO177" s="302"/>
      <c r="AP177" s="302"/>
      <c r="AQ177" s="301">
        <v>44462</v>
      </c>
      <c r="AR177" s="335" t="s">
        <v>853</v>
      </c>
      <c r="AS177" s="302">
        <v>1</v>
      </c>
      <c r="AT177" s="56">
        <f t="shared" si="150"/>
        <v>1</v>
      </c>
      <c r="AU177" s="57">
        <f t="shared" si="147"/>
        <v>1</v>
      </c>
      <c r="AV177" s="58" t="str">
        <f t="shared" si="148"/>
        <v>OK</v>
      </c>
      <c r="AW177" s="331" t="s">
        <v>823</v>
      </c>
      <c r="AX177" s="331" t="s">
        <v>150</v>
      </c>
      <c r="AY177" s="1" t="str">
        <f t="shared" si="149"/>
        <v>CUMPLIDA</v>
      </c>
      <c r="AZ177" s="302"/>
      <c r="BA177" s="302"/>
      <c r="BB177" s="302"/>
      <c r="BC177" s="302"/>
      <c r="BD177" s="302"/>
      <c r="BE177" s="302"/>
      <c r="BF177" s="302"/>
      <c r="BG177" s="302"/>
      <c r="BH177" s="302"/>
      <c r="BI177" s="302"/>
      <c r="BJ177" s="302" t="str">
        <f t="shared" si="130"/>
        <v>ABIERTO</v>
      </c>
    </row>
    <row r="178" spans="1:62" ht="20.25" customHeight="1">
      <c r="A178" s="310"/>
      <c r="B178" s="296"/>
      <c r="C178" s="297" t="s">
        <v>81</v>
      </c>
      <c r="D178" s="298"/>
      <c r="E178" s="373"/>
      <c r="F178" s="296" t="s">
        <v>755</v>
      </c>
      <c r="G178" s="376"/>
      <c r="H178" s="378"/>
      <c r="I178" s="376"/>
      <c r="J178" s="377"/>
      <c r="K178" s="309" t="s">
        <v>854</v>
      </c>
      <c r="L178" s="298"/>
      <c r="M178" s="298">
        <v>1</v>
      </c>
      <c r="N178" s="374"/>
      <c r="O178" s="376"/>
      <c r="P178" s="376"/>
      <c r="Q178" s="376"/>
      <c r="R178" s="376"/>
      <c r="S178" s="376"/>
      <c r="T178" s="299">
        <v>1</v>
      </c>
      <c r="U178" s="375"/>
      <c r="V178" s="296">
        <v>44326</v>
      </c>
      <c r="W178" s="296">
        <v>44392</v>
      </c>
      <c r="Y178" s="301">
        <v>44377</v>
      </c>
      <c r="Z178" s="335" t="s">
        <v>855</v>
      </c>
      <c r="AA178" s="302">
        <v>0.02</v>
      </c>
      <c r="AB178" s="56">
        <f t="shared" si="126"/>
        <v>0.02</v>
      </c>
      <c r="AC178" s="57">
        <f t="shared" si="127"/>
        <v>0.02</v>
      </c>
      <c r="AD178" s="58" t="str">
        <f t="shared" si="128"/>
        <v>ALERTA</v>
      </c>
      <c r="AE178" s="55"/>
      <c r="AF178" s="331" t="s">
        <v>766</v>
      </c>
      <c r="AG178" s="303" t="str">
        <f>IF(AC178=100%,IF(AC178&gt;25%,"CUMPLIDA","PENDIENTE"),IF(AC178&lt;25%,"ATENCIÓN","PENDIENTE"))</f>
        <v>ATENCIÓN</v>
      </c>
      <c r="AH178" s="302"/>
      <c r="AI178" s="302"/>
      <c r="AJ178" s="302"/>
      <c r="AK178" s="302"/>
      <c r="AL178" s="302"/>
      <c r="AM178" s="302"/>
      <c r="AN178" s="302"/>
      <c r="AO178" s="302"/>
      <c r="AP178" s="302"/>
      <c r="AQ178" s="301">
        <v>44469</v>
      </c>
      <c r="AR178" s="338" t="s">
        <v>856</v>
      </c>
      <c r="AS178" s="302">
        <v>1</v>
      </c>
      <c r="AT178" s="56">
        <f t="shared" si="150"/>
        <v>1</v>
      </c>
      <c r="AU178" s="366">
        <f t="shared" si="147"/>
        <v>1</v>
      </c>
      <c r="AV178" s="368" t="str">
        <f t="shared" si="148"/>
        <v>OK</v>
      </c>
      <c r="AW178" s="331" t="s">
        <v>857</v>
      </c>
      <c r="AX178" s="331" t="s">
        <v>800</v>
      </c>
      <c r="AY178" s="1" t="str">
        <f t="shared" si="149"/>
        <v>CUMPLIDA</v>
      </c>
      <c r="AZ178" s="302"/>
      <c r="BA178" s="302"/>
      <c r="BB178" s="302"/>
      <c r="BC178" s="302"/>
      <c r="BD178" s="302"/>
      <c r="BE178" s="302"/>
      <c r="BF178" s="302"/>
      <c r="BG178" s="302"/>
      <c r="BH178" s="302"/>
      <c r="BI178" s="302"/>
      <c r="BJ178" s="302" t="str">
        <f t="shared" si="130"/>
        <v>ABIERTO</v>
      </c>
    </row>
    <row r="179" spans="1:62" ht="35.1" customHeight="1">
      <c r="A179" s="310"/>
      <c r="B179" s="298"/>
      <c r="C179" s="297" t="s">
        <v>81</v>
      </c>
      <c r="D179" s="298"/>
      <c r="E179" s="373"/>
      <c r="F179" s="296" t="s">
        <v>755</v>
      </c>
      <c r="G179" s="376" t="s">
        <v>858</v>
      </c>
      <c r="H179" s="378" t="s">
        <v>694</v>
      </c>
      <c r="I179" s="376" t="s">
        <v>859</v>
      </c>
      <c r="J179" s="376" t="s">
        <v>860</v>
      </c>
      <c r="K179" s="305" t="s">
        <v>861</v>
      </c>
      <c r="L179" s="298"/>
      <c r="M179" s="298">
        <v>1</v>
      </c>
      <c r="N179" s="374" t="s">
        <v>88</v>
      </c>
      <c r="O179" s="376" t="s">
        <v>664</v>
      </c>
      <c r="P179" s="376" t="s">
        <v>679</v>
      </c>
      <c r="Q179" s="376" t="s">
        <v>760</v>
      </c>
      <c r="R179" s="376" t="s">
        <v>761</v>
      </c>
      <c r="S179" s="377" t="s">
        <v>862</v>
      </c>
      <c r="T179" s="299">
        <v>1</v>
      </c>
      <c r="U179" s="375" t="s">
        <v>763</v>
      </c>
      <c r="V179" s="296">
        <v>44326</v>
      </c>
      <c r="W179" s="296">
        <v>44392</v>
      </c>
      <c r="Y179" s="301">
        <v>44377</v>
      </c>
      <c r="Z179" s="332" t="s">
        <v>863</v>
      </c>
      <c r="AA179" s="302">
        <v>0.02</v>
      </c>
      <c r="AB179" s="56">
        <f t="shared" si="126"/>
        <v>0.02</v>
      </c>
      <c r="AC179" s="57">
        <f t="shared" si="127"/>
        <v>0.02</v>
      </c>
      <c r="AD179" s="58" t="str">
        <f t="shared" si="128"/>
        <v>ALERTA</v>
      </c>
      <c r="AE179" s="55"/>
      <c r="AF179" s="331" t="s">
        <v>766</v>
      </c>
      <c r="AG179" s="303" t="str">
        <f t="shared" ref="AG179:AG180" si="151">IF(AC179=100%,IF(AC179&gt;25%,"CUMPLIDA","PENDIENTE"),IF(AC179&lt;25%,"ATENCIÓN","PENDIENTE"))</f>
        <v>ATENCIÓN</v>
      </c>
      <c r="AH179" s="302"/>
      <c r="AI179" s="302"/>
      <c r="AJ179" s="302"/>
      <c r="AK179" s="302"/>
      <c r="AL179" s="302"/>
      <c r="AM179" s="302"/>
      <c r="AN179" s="302"/>
      <c r="AO179" s="302"/>
      <c r="AP179" s="302"/>
      <c r="AQ179" s="301">
        <v>44469</v>
      </c>
      <c r="AR179" s="338" t="s">
        <v>864</v>
      </c>
      <c r="AS179" s="302">
        <v>1</v>
      </c>
      <c r="AT179" s="56">
        <f t="shared" si="150"/>
        <v>1</v>
      </c>
      <c r="AU179" s="366">
        <f t="shared" si="147"/>
        <v>1</v>
      </c>
      <c r="AV179" s="368" t="str">
        <f t="shared" si="148"/>
        <v>OK</v>
      </c>
      <c r="AW179" s="331" t="s">
        <v>857</v>
      </c>
      <c r="AX179" s="331" t="s">
        <v>800</v>
      </c>
      <c r="AY179" s="1" t="str">
        <f t="shared" si="149"/>
        <v>CUMPLIDA</v>
      </c>
      <c r="AZ179" s="302"/>
      <c r="BA179" s="302"/>
      <c r="BB179" s="302"/>
      <c r="BC179" s="302"/>
      <c r="BD179" s="302"/>
      <c r="BE179" s="302"/>
      <c r="BF179" s="302"/>
      <c r="BG179" s="302"/>
      <c r="BH179" s="302"/>
      <c r="BI179" s="302"/>
      <c r="BJ179" s="302" t="str">
        <f t="shared" si="130"/>
        <v>ABIERTO</v>
      </c>
    </row>
    <row r="180" spans="1:62" ht="27.75" customHeight="1">
      <c r="A180" s="310"/>
      <c r="B180" s="298"/>
      <c r="C180" s="297" t="s">
        <v>81</v>
      </c>
      <c r="D180" s="298"/>
      <c r="E180" s="373"/>
      <c r="F180" s="296" t="s">
        <v>755</v>
      </c>
      <c r="G180" s="376"/>
      <c r="H180" s="378"/>
      <c r="I180" s="376"/>
      <c r="J180" s="376"/>
      <c r="K180" s="305" t="s">
        <v>865</v>
      </c>
      <c r="L180" s="298"/>
      <c r="M180" s="298">
        <v>1</v>
      </c>
      <c r="N180" s="374"/>
      <c r="O180" s="376"/>
      <c r="P180" s="376"/>
      <c r="Q180" s="376"/>
      <c r="R180" s="376"/>
      <c r="S180" s="377"/>
      <c r="T180" s="299">
        <v>1</v>
      </c>
      <c r="U180" s="375"/>
      <c r="V180" s="296">
        <v>44326</v>
      </c>
      <c r="W180" s="296">
        <v>44392</v>
      </c>
      <c r="Y180" s="301">
        <v>44377</v>
      </c>
      <c r="Z180" s="332" t="s">
        <v>866</v>
      </c>
      <c r="AA180" s="302">
        <v>0.02</v>
      </c>
      <c r="AB180" s="56">
        <f t="shared" si="126"/>
        <v>0.02</v>
      </c>
      <c r="AC180" s="57">
        <f t="shared" si="127"/>
        <v>0.02</v>
      </c>
      <c r="AD180" s="58" t="str">
        <f t="shared" si="128"/>
        <v>ALERTA</v>
      </c>
      <c r="AE180" s="55"/>
      <c r="AF180" s="331" t="s">
        <v>766</v>
      </c>
      <c r="AG180" s="303" t="str">
        <f t="shared" si="151"/>
        <v>ATENCIÓN</v>
      </c>
      <c r="AH180" s="302"/>
      <c r="AI180" s="302"/>
      <c r="AJ180" s="302"/>
      <c r="AK180" s="302"/>
      <c r="AL180" s="302"/>
      <c r="AM180" s="302"/>
      <c r="AN180" s="302"/>
      <c r="AO180" s="302"/>
      <c r="AP180" s="302"/>
      <c r="AQ180" s="302"/>
      <c r="AR180" s="302"/>
      <c r="AS180" s="302"/>
      <c r="AT180" s="302"/>
      <c r="AU180" s="302"/>
      <c r="AV180" s="302"/>
      <c r="AW180" s="302"/>
      <c r="AX180" s="302"/>
      <c r="AY180" s="302"/>
      <c r="AZ180" s="302"/>
      <c r="BA180" s="302"/>
      <c r="BB180" s="302"/>
      <c r="BC180" s="302"/>
      <c r="BD180" s="302"/>
      <c r="BE180" s="302"/>
      <c r="BF180" s="302"/>
      <c r="BG180" s="302"/>
      <c r="BH180" s="302"/>
      <c r="BI180" s="302"/>
      <c r="BJ180" s="302" t="str">
        <f t="shared" si="130"/>
        <v>ABIERTO</v>
      </c>
    </row>
    <row r="181" spans="1:62" ht="35.1" customHeight="1">
      <c r="A181" s="310"/>
      <c r="B181" s="298"/>
      <c r="C181" s="297" t="s">
        <v>81</v>
      </c>
      <c r="D181" s="298"/>
      <c r="E181" s="373"/>
      <c r="F181" s="296" t="s">
        <v>755</v>
      </c>
      <c r="G181" s="376" t="s">
        <v>867</v>
      </c>
      <c r="H181" s="378" t="s">
        <v>694</v>
      </c>
      <c r="I181" s="376" t="s">
        <v>868</v>
      </c>
      <c r="J181" s="376" t="s">
        <v>869</v>
      </c>
      <c r="K181" s="305" t="s">
        <v>870</v>
      </c>
      <c r="L181" s="298"/>
      <c r="M181" s="298">
        <v>1</v>
      </c>
      <c r="N181" s="374" t="s">
        <v>88</v>
      </c>
      <c r="O181" s="376" t="s">
        <v>664</v>
      </c>
      <c r="P181" s="376" t="s">
        <v>679</v>
      </c>
      <c r="Q181" s="376" t="s">
        <v>760</v>
      </c>
      <c r="R181" s="376" t="s">
        <v>761</v>
      </c>
      <c r="S181" s="376" t="s">
        <v>871</v>
      </c>
      <c r="T181" s="299">
        <v>1</v>
      </c>
      <c r="U181" s="375" t="s">
        <v>763</v>
      </c>
      <c r="V181" s="296">
        <v>44326</v>
      </c>
      <c r="W181" s="300">
        <v>44347</v>
      </c>
      <c r="Y181" s="301">
        <v>44377</v>
      </c>
      <c r="Z181" s="332" t="s">
        <v>872</v>
      </c>
      <c r="AA181" s="302">
        <v>1</v>
      </c>
      <c r="AB181" s="56">
        <f t="shared" si="126"/>
        <v>1</v>
      </c>
      <c r="AC181" s="57">
        <f t="shared" si="127"/>
        <v>1</v>
      </c>
      <c r="AD181" s="58" t="str">
        <f t="shared" si="128"/>
        <v>OK</v>
      </c>
      <c r="AE181" s="55" t="s">
        <v>765</v>
      </c>
      <c r="AF181" s="331" t="s">
        <v>766</v>
      </c>
      <c r="AG181" s="303" t="str">
        <f t="shared" si="129"/>
        <v>CUMPLIDA</v>
      </c>
      <c r="AH181" s="302"/>
      <c r="AI181" s="302"/>
      <c r="AJ181" s="302"/>
      <c r="AK181" s="302"/>
      <c r="AL181" s="302"/>
      <c r="AM181" s="302"/>
      <c r="AN181" s="302"/>
      <c r="AO181" s="302"/>
      <c r="AP181" s="302"/>
      <c r="AQ181" s="302"/>
      <c r="AR181" s="302"/>
      <c r="AS181" s="302"/>
      <c r="AT181" s="302"/>
      <c r="AU181" s="302"/>
      <c r="AV181" s="302"/>
      <c r="AW181" s="302"/>
      <c r="AX181" s="302"/>
      <c r="AY181" s="302"/>
      <c r="AZ181" s="302"/>
      <c r="BA181" s="302"/>
      <c r="BB181" s="302"/>
      <c r="BC181" s="302"/>
      <c r="BD181" s="302"/>
      <c r="BE181" s="302"/>
      <c r="BF181" s="302"/>
      <c r="BG181" s="302"/>
      <c r="BH181" s="302"/>
      <c r="BI181" s="302"/>
      <c r="BJ181" s="302" t="str">
        <f t="shared" si="130"/>
        <v>CERRADO</v>
      </c>
    </row>
    <row r="182" spans="1:62" ht="20.25" customHeight="1">
      <c r="A182" s="310"/>
      <c r="B182" s="298"/>
      <c r="C182" s="297" t="s">
        <v>81</v>
      </c>
      <c r="D182" s="298"/>
      <c r="E182" s="373"/>
      <c r="F182" s="296" t="s">
        <v>755</v>
      </c>
      <c r="G182" s="376"/>
      <c r="H182" s="378"/>
      <c r="I182" s="376"/>
      <c r="J182" s="376"/>
      <c r="K182" s="305" t="s">
        <v>873</v>
      </c>
      <c r="L182" s="298"/>
      <c r="M182" s="298">
        <v>1</v>
      </c>
      <c r="N182" s="374"/>
      <c r="O182" s="376"/>
      <c r="P182" s="376"/>
      <c r="Q182" s="376"/>
      <c r="R182" s="376"/>
      <c r="S182" s="376"/>
      <c r="T182" s="299">
        <v>1</v>
      </c>
      <c r="U182" s="375"/>
      <c r="V182" s="296">
        <v>44326</v>
      </c>
      <c r="W182" s="300">
        <v>44347</v>
      </c>
      <c r="Y182" s="301">
        <v>44377</v>
      </c>
      <c r="Z182" s="332" t="s">
        <v>874</v>
      </c>
      <c r="AA182" s="302">
        <v>1</v>
      </c>
      <c r="AB182" s="56">
        <f t="shared" si="126"/>
        <v>1</v>
      </c>
      <c r="AC182" s="57">
        <f t="shared" si="127"/>
        <v>1</v>
      </c>
      <c r="AD182" s="58" t="str">
        <f t="shared" si="128"/>
        <v>OK</v>
      </c>
      <c r="AE182" s="55" t="s">
        <v>765</v>
      </c>
      <c r="AF182" s="331" t="s">
        <v>766</v>
      </c>
      <c r="AG182" s="303" t="str">
        <f>IF(AC182=100%,IF(AC182&gt;25%,"CUMPLIDA","PENDIENTE"),IF(AC182&lt;25%,"INCUMPLIDA","PENDIENTE"))</f>
        <v>CUMPLIDA</v>
      </c>
      <c r="AH182" s="302"/>
      <c r="AI182" s="302"/>
      <c r="AJ182" s="302"/>
      <c r="AK182" s="302"/>
      <c r="AL182" s="302"/>
      <c r="AM182" s="302"/>
      <c r="AN182" s="302"/>
      <c r="AO182" s="302"/>
      <c r="AP182" s="302"/>
      <c r="AQ182" s="302"/>
      <c r="AR182" s="302"/>
      <c r="AS182" s="302"/>
      <c r="AT182" s="302"/>
      <c r="AU182" s="302"/>
      <c r="AV182" s="302"/>
      <c r="AW182" s="302"/>
      <c r="AX182" s="302"/>
      <c r="AY182" s="302"/>
      <c r="AZ182" s="302"/>
      <c r="BA182" s="302"/>
      <c r="BB182" s="302"/>
      <c r="BC182" s="302"/>
      <c r="BD182" s="302"/>
      <c r="BE182" s="302"/>
      <c r="BF182" s="302"/>
      <c r="BG182" s="302"/>
      <c r="BH182" s="302"/>
      <c r="BI182" s="302"/>
      <c r="BJ182" s="302" t="str">
        <f t="shared" si="130"/>
        <v>CERRADO</v>
      </c>
    </row>
  </sheetData>
  <autoFilter ref="A3:BL182" xr:uid="{00000000-0009-0000-0000-000000000000}">
    <filterColumn colId="15">
      <filters>
        <filter val="Unidad de Loterias"/>
      </filters>
    </filterColumn>
  </autoFilter>
  <mergeCells count="281">
    <mergeCell ref="Z91:Z98"/>
    <mergeCell ref="Z23:Z27"/>
    <mergeCell ref="Z29:Z32"/>
    <mergeCell ref="Z51:Z59"/>
    <mergeCell ref="Z60:Z61"/>
    <mergeCell ref="Z62:Z66"/>
    <mergeCell ref="Z68:Z71"/>
    <mergeCell ref="Z72:Z85"/>
    <mergeCell ref="Z86:Z88"/>
    <mergeCell ref="Z35:Z36"/>
    <mergeCell ref="Z38:Z44"/>
    <mergeCell ref="Z45:Z50"/>
    <mergeCell ref="Z89:Z90"/>
    <mergeCell ref="E134:E141"/>
    <mergeCell ref="E103:E110"/>
    <mergeCell ref="E111:E116"/>
    <mergeCell ref="E127:E133"/>
    <mergeCell ref="G128:G130"/>
    <mergeCell ref="V89:V90"/>
    <mergeCell ref="W89:W90"/>
    <mergeCell ref="X89:X90"/>
    <mergeCell ref="J91:J98"/>
    <mergeCell ref="K91:K98"/>
    <mergeCell ref="L91:L98"/>
    <mergeCell ref="U91:U98"/>
    <mergeCell ref="V91:V98"/>
    <mergeCell ref="W91:W98"/>
    <mergeCell ref="X91:X98"/>
    <mergeCell ref="J89:J90"/>
    <mergeCell ref="K89:K90"/>
    <mergeCell ref="L89:L90"/>
    <mergeCell ref="M89:M90"/>
    <mergeCell ref="U89:U90"/>
    <mergeCell ref="E100:E102"/>
    <mergeCell ref="E117:E119"/>
    <mergeCell ref="E120:E123"/>
    <mergeCell ref="E124:E125"/>
    <mergeCell ref="V72:V85"/>
    <mergeCell ref="W72:W85"/>
    <mergeCell ref="X72:X85"/>
    <mergeCell ref="J86:J88"/>
    <mergeCell ref="K86:K88"/>
    <mergeCell ref="L86:L88"/>
    <mergeCell ref="M86:M88"/>
    <mergeCell ref="U86:U88"/>
    <mergeCell ref="V86:V88"/>
    <mergeCell ref="W86:W88"/>
    <mergeCell ref="X86:X88"/>
    <mergeCell ref="M68:M71"/>
    <mergeCell ref="U68:U71"/>
    <mergeCell ref="J72:J85"/>
    <mergeCell ref="K72:K85"/>
    <mergeCell ref="L72:L85"/>
    <mergeCell ref="M72:M76"/>
    <mergeCell ref="U72:U85"/>
    <mergeCell ref="M62:M66"/>
    <mergeCell ref="U62:U66"/>
    <mergeCell ref="V62:V66"/>
    <mergeCell ref="W62:W66"/>
    <mergeCell ref="X62:X66"/>
    <mergeCell ref="V52:V59"/>
    <mergeCell ref="W52:W59"/>
    <mergeCell ref="X52:X59"/>
    <mergeCell ref="J60:J61"/>
    <mergeCell ref="K60:K61"/>
    <mergeCell ref="L60:L61"/>
    <mergeCell ref="U60:U61"/>
    <mergeCell ref="V60:V61"/>
    <mergeCell ref="W60:W61"/>
    <mergeCell ref="X60:X61"/>
    <mergeCell ref="U45:U46"/>
    <mergeCell ref="U47:U50"/>
    <mergeCell ref="J51:J59"/>
    <mergeCell ref="K51:K59"/>
    <mergeCell ref="L51:L59"/>
    <mergeCell ref="U52:U59"/>
    <mergeCell ref="U35:U36"/>
    <mergeCell ref="V35:V36"/>
    <mergeCell ref="W35:W36"/>
    <mergeCell ref="X35:X36"/>
    <mergeCell ref="J38:J44"/>
    <mergeCell ref="K38:K44"/>
    <mergeCell ref="L38:L44"/>
    <mergeCell ref="M38:M44"/>
    <mergeCell ref="U38:U44"/>
    <mergeCell ref="U23:U27"/>
    <mergeCell ref="V23:V27"/>
    <mergeCell ref="W23:W27"/>
    <mergeCell ref="X23:X27"/>
    <mergeCell ref="J29:J32"/>
    <mergeCell ref="K29:K32"/>
    <mergeCell ref="L29:L32"/>
    <mergeCell ref="U29:U32"/>
    <mergeCell ref="V29:V32"/>
    <mergeCell ref="W29:W32"/>
    <mergeCell ref="X29:X32"/>
    <mergeCell ref="E21:E22"/>
    <mergeCell ref="E23:E99"/>
    <mergeCell ref="J23:J27"/>
    <mergeCell ref="K23:K27"/>
    <mergeCell ref="L23:L27"/>
    <mergeCell ref="J35:J36"/>
    <mergeCell ref="K35:K36"/>
    <mergeCell ref="L35:L36"/>
    <mergeCell ref="J45:J50"/>
    <mergeCell ref="K45:K50"/>
    <mergeCell ref="L45:L50"/>
    <mergeCell ref="J62:J66"/>
    <mergeCell ref="K62:K66"/>
    <mergeCell ref="L62:L66"/>
    <mergeCell ref="J68:J71"/>
    <mergeCell ref="K68:K71"/>
    <mergeCell ref="L68:L71"/>
    <mergeCell ref="E16:E17"/>
    <mergeCell ref="E19:E20"/>
    <mergeCell ref="F2:F3"/>
    <mergeCell ref="G2:G3"/>
    <mergeCell ref="H2:H3"/>
    <mergeCell ref="I2:I3"/>
    <mergeCell ref="A1:I1"/>
    <mergeCell ref="A2:A3"/>
    <mergeCell ref="B2:B3"/>
    <mergeCell ref="C2:C3"/>
    <mergeCell ref="D2:D3"/>
    <mergeCell ref="E2:E3"/>
    <mergeCell ref="V2:V3"/>
    <mergeCell ref="W2:W3"/>
    <mergeCell ref="Y2:Y3"/>
    <mergeCell ref="Z2:Z3"/>
    <mergeCell ref="AA2:AA3"/>
    <mergeCell ref="AB2:AB3"/>
    <mergeCell ref="AC2:AC3"/>
    <mergeCell ref="J1:W1"/>
    <mergeCell ref="E5:E14"/>
    <mergeCell ref="Y1:AG1"/>
    <mergeCell ref="AH1:AP1"/>
    <mergeCell ref="AQ1:AY1"/>
    <mergeCell ref="AZ1:BH1"/>
    <mergeCell ref="AQ2:AQ3"/>
    <mergeCell ref="AR2:AR3"/>
    <mergeCell ref="AS2:AS3"/>
    <mergeCell ref="AT2:AT3"/>
    <mergeCell ref="AU2:AU3"/>
    <mergeCell ref="AV2:AV3"/>
    <mergeCell ref="AW2:AW3"/>
    <mergeCell ref="AX2:AX3"/>
    <mergeCell ref="BD2:BD3"/>
    <mergeCell ref="BE2:BE3"/>
    <mergeCell ref="BF2:BF3"/>
    <mergeCell ref="BG2:BG3"/>
    <mergeCell ref="AH2:AH3"/>
    <mergeCell ref="AI2:AI3"/>
    <mergeCell ref="AJ2:AJ3"/>
    <mergeCell ref="AK2:AK3"/>
    <mergeCell ref="AL2:AL3"/>
    <mergeCell ref="AM2:AM3"/>
    <mergeCell ref="AN2:AN3"/>
    <mergeCell ref="AO2:AO3"/>
    <mergeCell ref="E142:E149"/>
    <mergeCell ref="G145:G148"/>
    <mergeCell ref="BC2:BC3"/>
    <mergeCell ref="BB2:BB3"/>
    <mergeCell ref="BA2:BA3"/>
    <mergeCell ref="BL2:BL4"/>
    <mergeCell ref="BH2:BH3"/>
    <mergeCell ref="BI2:BI3"/>
    <mergeCell ref="BJ2:BJ3"/>
    <mergeCell ref="BK2:BK3"/>
    <mergeCell ref="AZ2:AZ3"/>
    <mergeCell ref="AE2:AE3"/>
    <mergeCell ref="AF2:AF3"/>
    <mergeCell ref="J2:J3"/>
    <mergeCell ref="K2:M2"/>
    <mergeCell ref="N2:N3"/>
    <mergeCell ref="O2:O3"/>
    <mergeCell ref="P2:P3"/>
    <mergeCell ref="Q2:Q3"/>
    <mergeCell ref="AD2:AD3"/>
    <mergeCell ref="R2:R3"/>
    <mergeCell ref="S2:S3"/>
    <mergeCell ref="T2:T3"/>
    <mergeCell ref="U2:U3"/>
    <mergeCell ref="G159:G161"/>
    <mergeCell ref="H159:H161"/>
    <mergeCell ref="I159:I161"/>
    <mergeCell ref="R159:R161"/>
    <mergeCell ref="G154:G155"/>
    <mergeCell ref="H154:H155"/>
    <mergeCell ref="I154:I155"/>
    <mergeCell ref="R154:R155"/>
    <mergeCell ref="G150:G153"/>
    <mergeCell ref="H150:H153"/>
    <mergeCell ref="I150:I153"/>
    <mergeCell ref="R150:R153"/>
    <mergeCell ref="G156:G158"/>
    <mergeCell ref="H156:H158"/>
    <mergeCell ref="I156:I158"/>
    <mergeCell ref="R156:R158"/>
    <mergeCell ref="G167:G170"/>
    <mergeCell ref="H167:H170"/>
    <mergeCell ref="I167:I170"/>
    <mergeCell ref="N167:N170"/>
    <mergeCell ref="O167:O170"/>
    <mergeCell ref="P167:P170"/>
    <mergeCell ref="Q167:Q170"/>
    <mergeCell ref="R167:R170"/>
    <mergeCell ref="S162:S166"/>
    <mergeCell ref="J167:J170"/>
    <mergeCell ref="S167:S170"/>
    <mergeCell ref="G162:G166"/>
    <mergeCell ref="H162:H166"/>
    <mergeCell ref="I162:I166"/>
    <mergeCell ref="N162:N166"/>
    <mergeCell ref="O162:O166"/>
    <mergeCell ref="S181:S182"/>
    <mergeCell ref="G179:G180"/>
    <mergeCell ref="H179:H180"/>
    <mergeCell ref="I179:I180"/>
    <mergeCell ref="N179:N180"/>
    <mergeCell ref="O179:O180"/>
    <mergeCell ref="P179:P180"/>
    <mergeCell ref="Q179:Q180"/>
    <mergeCell ref="R171:R175"/>
    <mergeCell ref="G176:G178"/>
    <mergeCell ref="H176:H178"/>
    <mergeCell ref="I176:I178"/>
    <mergeCell ref="N176:N178"/>
    <mergeCell ref="O176:O178"/>
    <mergeCell ref="P176:P178"/>
    <mergeCell ref="Q176:Q178"/>
    <mergeCell ref="R176:R178"/>
    <mergeCell ref="J171:J175"/>
    <mergeCell ref="S171:S175"/>
    <mergeCell ref="G171:G175"/>
    <mergeCell ref="H171:H175"/>
    <mergeCell ref="I171:I175"/>
    <mergeCell ref="N171:N175"/>
    <mergeCell ref="O171:O175"/>
    <mergeCell ref="G181:G182"/>
    <mergeCell ref="H181:H182"/>
    <mergeCell ref="I181:I182"/>
    <mergeCell ref="N181:N182"/>
    <mergeCell ref="O181:O182"/>
    <mergeCell ref="P181:P182"/>
    <mergeCell ref="Q181:Q182"/>
    <mergeCell ref="R181:R182"/>
    <mergeCell ref="J181:J182"/>
    <mergeCell ref="S156:S158"/>
    <mergeCell ref="J159:J161"/>
    <mergeCell ref="S159:S161"/>
    <mergeCell ref="J162:J166"/>
    <mergeCell ref="R179:R180"/>
    <mergeCell ref="P171:P175"/>
    <mergeCell ref="Q171:Q175"/>
    <mergeCell ref="P162:P166"/>
    <mergeCell ref="Q162:Q166"/>
    <mergeCell ref="R162:R166"/>
    <mergeCell ref="E150:E182"/>
    <mergeCell ref="N150:N153"/>
    <mergeCell ref="U150:U153"/>
    <mergeCell ref="N154:N155"/>
    <mergeCell ref="U154:U155"/>
    <mergeCell ref="N156:N158"/>
    <mergeCell ref="U156:U158"/>
    <mergeCell ref="N159:N161"/>
    <mergeCell ref="U159:U161"/>
    <mergeCell ref="U162:U166"/>
    <mergeCell ref="U167:U170"/>
    <mergeCell ref="U171:U175"/>
    <mergeCell ref="U176:U178"/>
    <mergeCell ref="U179:U180"/>
    <mergeCell ref="U181:U182"/>
    <mergeCell ref="J176:J178"/>
    <mergeCell ref="S176:S178"/>
    <mergeCell ref="J179:J180"/>
    <mergeCell ref="S179:S180"/>
    <mergeCell ref="J150:J153"/>
    <mergeCell ref="S150:S153"/>
    <mergeCell ref="J154:J155"/>
    <mergeCell ref="S154:S155"/>
    <mergeCell ref="J156:J158"/>
  </mergeCells>
  <conditionalFormatting sqref="AM5:AM6 AV5:AV6 BE5:BE6 AM19:AM99 AM111:AM141 BE18:BE149 AD18:AD99">
    <cfRule type="containsText" dxfId="310" priority="755" stopIfTrue="1" operator="containsText" text="EN TERMINO">
      <formula>NOT(ISERROR(SEARCH("EN TERMINO",AD5)))</formula>
    </cfRule>
    <cfRule type="containsText" priority="756" operator="containsText" text="AMARILLO">
      <formula>NOT(ISERROR(SEARCH("AMARILLO",AD5)))</formula>
    </cfRule>
    <cfRule type="containsText" dxfId="309" priority="757" stopIfTrue="1" operator="containsText" text="ALERTA">
      <formula>NOT(ISERROR(SEARCH("ALERTA",AD5)))</formula>
    </cfRule>
    <cfRule type="containsText" dxfId="308" priority="758" stopIfTrue="1" operator="containsText" text="OK">
      <formula>NOT(ISERROR(SEARCH("OK",AD5)))</formula>
    </cfRule>
  </conditionalFormatting>
  <conditionalFormatting sqref="BH6">
    <cfRule type="containsText" dxfId="307" priority="752" operator="containsText" text="Cumplida">
      <formula>NOT(ISERROR(SEARCH("Cumplida",BH6)))</formula>
    </cfRule>
    <cfRule type="containsText" dxfId="306" priority="753" operator="containsText" text="Pendiente">
      <formula>NOT(ISERROR(SEARCH("Pendiente",BH6)))</formula>
    </cfRule>
    <cfRule type="containsText" dxfId="305" priority="754" operator="containsText" text="Cumplida">
      <formula>NOT(ISERROR(SEARCH("Cumplida",BH6)))</formula>
    </cfRule>
  </conditionalFormatting>
  <conditionalFormatting sqref="BH6">
    <cfRule type="containsText" dxfId="304" priority="750" stopIfTrue="1" operator="containsText" text="CUMPLIDA">
      <formula>NOT(ISERROR(SEARCH("CUMPLIDA",BH6)))</formula>
    </cfRule>
    <cfRule type="containsText" dxfId="303" priority="751" stopIfTrue="1" operator="containsText" text="INCUMPLIDA">
      <formula>NOT(ISERROR(SEARCH("INCUMPLIDA",BH6)))</formula>
    </cfRule>
  </conditionalFormatting>
  <conditionalFormatting sqref="BE5:BE6">
    <cfRule type="dataBar" priority="623">
      <dataBar>
        <cfvo type="min"/>
        <cfvo type="max"/>
        <color rgb="FF638EC6"/>
      </dataBar>
    </cfRule>
  </conditionalFormatting>
  <conditionalFormatting sqref="BH6">
    <cfRule type="containsText" dxfId="302" priority="513" operator="containsText" text="INCUMPLIDA">
      <formula>NOT(ISERROR(SEARCH("INCUMPLIDA",BH6)))</formula>
    </cfRule>
  </conditionalFormatting>
  <conditionalFormatting sqref="AV5:AV6">
    <cfRule type="dataBar" priority="785">
      <dataBar>
        <cfvo type="min"/>
        <cfvo type="max"/>
        <color rgb="FF638EC6"/>
      </dataBar>
    </cfRule>
  </conditionalFormatting>
  <conditionalFormatting sqref="AP5 AP19:AP99 AP111:AP141 BG18:BG149 AG18:AG99">
    <cfRule type="containsText" dxfId="301" priority="495" stopIfTrue="1" operator="containsText" text="CUMPLIDA">
      <formula>NOT(ISERROR(SEARCH("CUMPLIDA",AG5)))</formula>
    </cfRule>
  </conditionalFormatting>
  <conditionalFormatting sqref="AP5 AP19:AP99 AP111:AP141 BG18:BG149 AG18:AG99">
    <cfRule type="containsText" dxfId="300" priority="494" stopIfTrue="1" operator="containsText" text="INCUMPLIDA">
      <formula>NOT(ISERROR(SEARCH("INCUMPLIDA",AG5)))</formula>
    </cfRule>
  </conditionalFormatting>
  <conditionalFormatting sqref="AP5 AP19:AP99 AP111:AP141 BG18:BG149 AG18:AG99">
    <cfRule type="containsText" dxfId="299" priority="493" stopIfTrue="1" operator="containsText" text="PENDIENTE">
      <formula>NOT(ISERROR(SEARCH("PENDIENTE",AG5)))</formula>
    </cfRule>
  </conditionalFormatting>
  <conditionalFormatting sqref="AY5">
    <cfRule type="containsText" dxfId="298" priority="492" stopIfTrue="1" operator="containsText" text="CUMPLIDA">
      <formula>NOT(ISERROR(SEARCH("CUMPLIDA",AY5)))</formula>
    </cfRule>
  </conditionalFormatting>
  <conditionalFormatting sqref="AY5">
    <cfRule type="containsText" dxfId="297" priority="491" stopIfTrue="1" operator="containsText" text="INCUMPLIDA">
      <formula>NOT(ISERROR(SEARCH("INCUMPLIDA",AY5)))</formula>
    </cfRule>
  </conditionalFormatting>
  <conditionalFormatting sqref="AY5">
    <cfRule type="containsText" dxfId="296" priority="490" stopIfTrue="1" operator="containsText" text="PENDIENTE">
      <formula>NOT(ISERROR(SEARCH("PENDIENTE",AY5)))</formula>
    </cfRule>
  </conditionalFormatting>
  <conditionalFormatting sqref="BH5">
    <cfRule type="containsText" dxfId="295" priority="487" operator="containsText" text="Cumplida">
      <formula>NOT(ISERROR(SEARCH("Cumplida",BH5)))</formula>
    </cfRule>
    <cfRule type="containsText" dxfId="294" priority="488" operator="containsText" text="Pendiente">
      <formula>NOT(ISERROR(SEARCH("Pendiente",BH5)))</formula>
    </cfRule>
    <cfRule type="containsText" dxfId="293" priority="489" operator="containsText" text="Cumplida">
      <formula>NOT(ISERROR(SEARCH("Cumplida",BH5)))</formula>
    </cfRule>
  </conditionalFormatting>
  <conditionalFormatting sqref="BH5">
    <cfRule type="containsText" dxfId="292" priority="486" stopIfTrue="1" operator="containsText" text="CUMPLIDA">
      <formula>NOT(ISERROR(SEARCH("CUMPLIDA",BH5)))</formula>
    </cfRule>
  </conditionalFormatting>
  <conditionalFormatting sqref="BH5">
    <cfRule type="containsText" dxfId="291" priority="485" stopIfTrue="1" operator="containsText" text="INCUMPLIDA">
      <formula>NOT(ISERROR(SEARCH("INCUMPLIDA",BH5)))</formula>
    </cfRule>
  </conditionalFormatting>
  <conditionalFormatting sqref="BH5">
    <cfRule type="containsText" dxfId="290" priority="482" operator="containsText" text="Cumplida">
      <formula>NOT(ISERROR(SEARCH("Cumplida",BH5)))</formula>
    </cfRule>
    <cfRule type="containsText" dxfId="289" priority="483" operator="containsText" text="Pendiente">
      <formula>NOT(ISERROR(SEARCH("Pendiente",BH5)))</formula>
    </cfRule>
    <cfRule type="containsText" dxfId="288" priority="484" operator="containsText" text="Cumplida">
      <formula>NOT(ISERROR(SEARCH("Cumplida",BH5)))</formula>
    </cfRule>
  </conditionalFormatting>
  <conditionalFormatting sqref="BH5">
    <cfRule type="containsText" dxfId="287" priority="481" stopIfTrue="1" operator="containsText" text="CUMPLIDA">
      <formula>NOT(ISERROR(SEARCH("CUMPLIDA",BH5)))</formula>
    </cfRule>
  </conditionalFormatting>
  <conditionalFormatting sqref="BH5">
    <cfRule type="containsText" dxfId="286" priority="480" stopIfTrue="1" operator="containsText" text="INCUMPLIDA">
      <formula>NOT(ISERROR(SEARCH("INCUMPLIDA",BH5)))</formula>
    </cfRule>
  </conditionalFormatting>
  <conditionalFormatting sqref="AD5:AD17">
    <cfRule type="containsText" dxfId="285" priority="467" stopIfTrue="1" operator="containsText" text="EN TERMINO">
      <formula>NOT(ISERROR(SEARCH("EN TERMINO",AD5)))</formula>
    </cfRule>
    <cfRule type="containsText" priority="468" operator="containsText" text="AMARILLO">
      <formula>NOT(ISERROR(SEARCH("AMARILLO",AD5)))</formula>
    </cfRule>
    <cfRule type="containsText" dxfId="284" priority="469" stopIfTrue="1" operator="containsText" text="ALERTA">
      <formula>NOT(ISERROR(SEARCH("ALERTA",AD5)))</formula>
    </cfRule>
    <cfRule type="containsText" dxfId="283" priority="470" stopIfTrue="1" operator="containsText" text="OK">
      <formula>NOT(ISERROR(SEARCH("OK",AD5)))</formula>
    </cfRule>
  </conditionalFormatting>
  <conditionalFormatting sqref="AG5:AG17">
    <cfRule type="containsText" dxfId="282" priority="471" stopIfTrue="1" operator="containsText" text="CUMPLIDA">
      <formula>NOT(ISERROR(SEARCH("CUMPLIDA",AG5)))</formula>
    </cfRule>
  </conditionalFormatting>
  <conditionalFormatting sqref="AG5:AG17">
    <cfRule type="containsText" dxfId="281" priority="473" stopIfTrue="1" operator="containsText" text="INCUMPLIDA">
      <formula>NOT(ISERROR(SEARCH("INCUMPLIDA",AG5)))</formula>
    </cfRule>
  </conditionalFormatting>
  <conditionalFormatting sqref="AG5:AG17">
    <cfRule type="containsText" dxfId="280" priority="472" stopIfTrue="1" operator="containsText" text="PENDIENTE">
      <formula>NOT(ISERROR(SEARCH("PENDIENTE",AG5)))</formula>
    </cfRule>
  </conditionalFormatting>
  <conditionalFormatting sqref="BI18:BI149 BJ5:BJ149">
    <cfRule type="containsText" dxfId="279" priority="464" operator="containsText" text="cerrada">
      <formula>NOT(ISERROR(SEARCH("cerrada",BI5)))</formula>
    </cfRule>
    <cfRule type="containsText" dxfId="278" priority="465" operator="containsText" text="cerrado">
      <formula>NOT(ISERROR(SEARCH("cerrado",BI5)))</formula>
    </cfRule>
    <cfRule type="containsText" dxfId="277" priority="466" operator="containsText" text="Abierto">
      <formula>NOT(ISERROR(SEARCH("Abierto",BI5)))</formula>
    </cfRule>
  </conditionalFormatting>
  <conditionalFormatting sqref="AD142:AD149 AD100:AD110 AD117:AD133">
    <cfRule type="containsText" dxfId="276" priority="458" stopIfTrue="1" operator="containsText" text="EN TERMINO">
      <formula>NOT(ISERROR(SEARCH("EN TERMINO",AD100)))</formula>
    </cfRule>
    <cfRule type="containsText" priority="459" operator="containsText" text="AMARILLO">
      <formula>NOT(ISERROR(SEARCH("AMARILLO",AD100)))</formula>
    </cfRule>
    <cfRule type="containsText" dxfId="275" priority="460" stopIfTrue="1" operator="containsText" text="ALERTA">
      <formula>NOT(ISERROR(SEARCH("ALERTA",AD100)))</formula>
    </cfRule>
    <cfRule type="containsText" dxfId="274" priority="461" stopIfTrue="1" operator="containsText" text="OK">
      <formula>NOT(ISERROR(SEARCH("OK",AD100)))</formula>
    </cfRule>
  </conditionalFormatting>
  <conditionalFormatting sqref="AG100:AG149">
    <cfRule type="containsText" dxfId="273" priority="457" stopIfTrue="1" operator="containsText" text="CUMPLIDA">
      <formula>NOT(ISERROR(SEARCH("CUMPLIDA",AG100)))</formula>
    </cfRule>
  </conditionalFormatting>
  <conditionalFormatting sqref="AG100:AG149">
    <cfRule type="containsText" dxfId="272" priority="456" stopIfTrue="1" operator="containsText" text="INCUMPLIDA">
      <formula>NOT(ISERROR(SEARCH("INCUMPLIDA",AG100)))</formula>
    </cfRule>
  </conditionalFormatting>
  <conditionalFormatting sqref="AG100:AG149">
    <cfRule type="containsText" dxfId="271" priority="455" stopIfTrue="1" operator="containsText" text="PENDIENTE">
      <formula>NOT(ISERROR(SEARCH("PENDIENTE",AG100)))</formula>
    </cfRule>
  </conditionalFormatting>
  <conditionalFormatting sqref="AG19:AG99">
    <cfRule type="containsText" dxfId="270" priority="454" operator="containsText" text="PENDIENTE">
      <formula>NOT(ISERROR(SEARCH("PENDIENTE",AG19)))</formula>
    </cfRule>
  </conditionalFormatting>
  <conditionalFormatting sqref="AG100:AG149">
    <cfRule type="containsText" dxfId="269" priority="448" operator="containsText" text="PENDIENTE">
      <formula>NOT(ISERROR(SEARCH("PENDIENTE",AG100)))</formula>
    </cfRule>
  </conditionalFormatting>
  <conditionalFormatting sqref="AD134:AD141">
    <cfRule type="containsText" dxfId="268" priority="433" stopIfTrue="1" operator="containsText" text="EN TERMINO">
      <formula>NOT(ISERROR(SEARCH("EN TERMINO",AD134)))</formula>
    </cfRule>
    <cfRule type="containsText" priority="434" operator="containsText" text="AMARILLO">
      <formula>NOT(ISERROR(SEARCH("AMARILLO",AD134)))</formula>
    </cfRule>
    <cfRule type="containsText" dxfId="267" priority="435" stopIfTrue="1" operator="containsText" text="ALERTA">
      <formula>NOT(ISERROR(SEARCH("ALERTA",AD134)))</formula>
    </cfRule>
    <cfRule type="containsText" dxfId="266" priority="436" stopIfTrue="1" operator="containsText" text="OK">
      <formula>NOT(ISERROR(SEARCH("OK",AD134)))</formula>
    </cfRule>
  </conditionalFormatting>
  <conditionalFormatting sqref="AG59:AG99">
    <cfRule type="containsText" dxfId="265" priority="400" operator="containsText" text="Cumplida">
      <formula>NOT(ISERROR(SEARCH("Cumplida",AG59)))</formula>
    </cfRule>
    <cfRule type="containsText" dxfId="264" priority="401" operator="containsText" text="Pendiente">
      <formula>NOT(ISERROR(SEARCH("Pendiente",AG59)))</formula>
    </cfRule>
    <cfRule type="containsText" dxfId="263" priority="402" operator="containsText" text="Cumplida">
      <formula>NOT(ISERROR(SEARCH("Cumplida",AG59)))</formula>
    </cfRule>
  </conditionalFormatting>
  <conditionalFormatting sqref="AG52:AG99">
    <cfRule type="containsText" dxfId="262" priority="399" stopIfTrue="1" operator="containsText" text="CUMPLIDA">
      <formula>NOT(ISERROR(SEARCH("CUMPLIDA",AG52)))</formula>
    </cfRule>
  </conditionalFormatting>
  <conditionalFormatting sqref="AG52:AG99">
    <cfRule type="containsText" dxfId="261" priority="398" stopIfTrue="1" operator="containsText" text="INCUMPLIDA">
      <formula>NOT(ISERROR(SEARCH("INCUMPLIDA",AG52)))</formula>
    </cfRule>
  </conditionalFormatting>
  <conditionalFormatting sqref="AG51 AG33:AG34 AG45 AG53">
    <cfRule type="containsText" dxfId="260" priority="397" operator="containsText" text="PENDIENTE">
      <formula>NOT(ISERROR(SEARCH("PENDIENTE",AG33)))</formula>
    </cfRule>
  </conditionalFormatting>
  <conditionalFormatting sqref="AD111:AD116">
    <cfRule type="containsText" dxfId="259" priority="377" stopIfTrue="1" operator="containsText" text="EN TERMINO">
      <formula>NOT(ISERROR(SEARCH("EN TERMINO",AD111)))</formula>
    </cfRule>
    <cfRule type="containsText" priority="378" operator="containsText" text="AMARILLO">
      <formula>NOT(ISERROR(SEARCH("AMARILLO",AD111)))</formula>
    </cfRule>
    <cfRule type="containsText" dxfId="258" priority="379" stopIfTrue="1" operator="containsText" text="ALERTA">
      <formula>NOT(ISERROR(SEARCH("ALERTA",AD111)))</formula>
    </cfRule>
    <cfRule type="containsText" dxfId="257" priority="380" stopIfTrue="1" operator="containsText" text="OK">
      <formula>NOT(ISERROR(SEARCH("OK",AD111)))</formula>
    </cfRule>
  </conditionalFormatting>
  <conditionalFormatting sqref="AD150:AD182">
    <cfRule type="containsText" dxfId="256" priority="373" stopIfTrue="1" operator="containsText" text="EN TERMINO">
      <formula>NOT(ISERROR(SEARCH("EN TERMINO",AD150)))</formula>
    </cfRule>
    <cfRule type="containsText" priority="374" operator="containsText" text="AMARILLO">
      <formula>NOT(ISERROR(SEARCH("AMARILLO",AD150)))</formula>
    </cfRule>
    <cfRule type="containsText" dxfId="255" priority="375" stopIfTrue="1" operator="containsText" text="ALERTA">
      <formula>NOT(ISERROR(SEARCH("ALERTA",AD150)))</formula>
    </cfRule>
    <cfRule type="containsText" dxfId="254" priority="376" stopIfTrue="1" operator="containsText" text="OK">
      <formula>NOT(ISERROR(SEARCH("OK",AD150)))</formula>
    </cfRule>
  </conditionalFormatting>
  <conditionalFormatting sqref="AG150:AG182">
    <cfRule type="containsText" dxfId="253" priority="372" stopIfTrue="1" operator="containsText" text="CUMPLIDA">
      <formula>NOT(ISERROR(SEARCH("CUMPLIDA",AG150)))</formula>
    </cfRule>
  </conditionalFormatting>
  <conditionalFormatting sqref="AG150:AG182">
    <cfRule type="containsText" dxfId="252" priority="371" stopIfTrue="1" operator="containsText" text="INCUMPLIDA">
      <formula>NOT(ISERROR(SEARCH("INCUMPLIDA",AG150)))</formula>
    </cfRule>
  </conditionalFormatting>
  <conditionalFormatting sqref="AG150:AG182">
    <cfRule type="containsText" dxfId="251" priority="370" stopIfTrue="1" operator="containsText" text="CUMPLIDA">
      <formula>NOT(ISERROR(SEARCH("CUMPLIDA",AG150)))</formula>
    </cfRule>
  </conditionalFormatting>
  <conditionalFormatting sqref="AG150:AG182">
    <cfRule type="containsText" dxfId="250" priority="369" stopIfTrue="1" operator="containsText" text="INCUMPLIDA">
      <formula>NOT(ISERROR(SEARCH("INCUMPLIDA",AG150)))</formula>
    </cfRule>
  </conditionalFormatting>
  <conditionalFormatting sqref="AG150:AG182">
    <cfRule type="containsText" dxfId="249" priority="368" stopIfTrue="1" operator="containsText" text="PENDIENTE">
      <formula>NOT(ISERROR(SEARCH("PENDIENTE",AG150)))</formula>
    </cfRule>
  </conditionalFormatting>
  <conditionalFormatting sqref="BJ150:BJ182">
    <cfRule type="containsText" dxfId="248" priority="365" operator="containsText" text="cerrada">
      <formula>NOT(ISERROR(SEARCH("cerrada",BJ150)))</formula>
    </cfRule>
    <cfRule type="containsText" dxfId="247" priority="366" operator="containsText" text="cerrado">
      <formula>NOT(ISERROR(SEARCH("cerrado",BJ150)))</formula>
    </cfRule>
    <cfRule type="containsText" dxfId="246" priority="367" operator="containsText" text="Abierto">
      <formula>NOT(ISERROR(SEARCH("Abierto",BJ150)))</formula>
    </cfRule>
  </conditionalFormatting>
  <conditionalFormatting sqref="BJ150:BJ182">
    <cfRule type="containsText" dxfId="245" priority="362" operator="containsText" text="cerrada">
      <formula>NOT(ISERROR(SEARCH("cerrada",BJ150)))</formula>
    </cfRule>
    <cfRule type="containsText" dxfId="244" priority="363" operator="containsText" text="cerrado">
      <formula>NOT(ISERROR(SEARCH("cerrado",BJ150)))</formula>
    </cfRule>
    <cfRule type="containsText" dxfId="243" priority="364" operator="containsText" text="Abierto">
      <formula>NOT(ISERROR(SEARCH("Abierto",BJ150)))</formula>
    </cfRule>
  </conditionalFormatting>
  <conditionalFormatting sqref="AM8">
    <cfRule type="containsText" dxfId="242" priority="358" stopIfTrue="1" operator="containsText" text="EN TERMINO">
      <formula>NOT(ISERROR(SEARCH("EN TERMINO",AM8)))</formula>
    </cfRule>
    <cfRule type="containsText" priority="359" operator="containsText" text="AMARILLO">
      <formula>NOT(ISERROR(SEARCH("AMARILLO",AM8)))</formula>
    </cfRule>
    <cfRule type="containsText" dxfId="241" priority="360" stopIfTrue="1" operator="containsText" text="ALERTA">
      <formula>NOT(ISERROR(SEARCH("ALERTA",AM8)))</formula>
    </cfRule>
    <cfRule type="containsText" dxfId="240" priority="361" stopIfTrue="1" operator="containsText" text="OK">
      <formula>NOT(ISERROR(SEARCH("OK",AM8)))</formula>
    </cfRule>
  </conditionalFormatting>
  <conditionalFormatting sqref="AP8">
    <cfRule type="containsText" dxfId="239" priority="354" operator="containsText" text="ATENCIÓN">
      <formula>NOT(ISERROR(SEARCH("ATENCIÓN",AP8)))</formula>
    </cfRule>
    <cfRule type="containsText" dxfId="238" priority="357" stopIfTrue="1" operator="containsText" text="CUMPLIDA">
      <formula>NOT(ISERROR(SEARCH("CUMPLIDA",AP8)))</formula>
    </cfRule>
  </conditionalFormatting>
  <conditionalFormatting sqref="AP8">
    <cfRule type="containsText" dxfId="237" priority="356" stopIfTrue="1" operator="containsText" text="INCUMPLIDA">
      <formula>NOT(ISERROR(SEARCH("INCUMPLIDA",AP8)))</formula>
    </cfRule>
  </conditionalFormatting>
  <conditionalFormatting sqref="AP8">
    <cfRule type="containsText" dxfId="236" priority="355" stopIfTrue="1" operator="containsText" text="PENDIENTE">
      <formula>NOT(ISERROR(SEARCH("PENDIENTE",AP8)))</formula>
    </cfRule>
  </conditionalFormatting>
  <conditionalFormatting sqref="AM11">
    <cfRule type="containsText" dxfId="235" priority="347" stopIfTrue="1" operator="containsText" text="EN TERMINO">
      <formula>NOT(ISERROR(SEARCH("EN TERMINO",AM11)))</formula>
    </cfRule>
    <cfRule type="containsText" priority="348" operator="containsText" text="AMARILLO">
      <formula>NOT(ISERROR(SEARCH("AMARILLO",AM11)))</formula>
    </cfRule>
    <cfRule type="containsText" dxfId="234" priority="349" stopIfTrue="1" operator="containsText" text="ALERTA">
      <formula>NOT(ISERROR(SEARCH("ALERTA",AM11)))</formula>
    </cfRule>
    <cfRule type="containsText" dxfId="233" priority="350" stopIfTrue="1" operator="containsText" text="OK">
      <formula>NOT(ISERROR(SEARCH("OK",AM11)))</formula>
    </cfRule>
  </conditionalFormatting>
  <conditionalFormatting sqref="AP11">
    <cfRule type="containsText" dxfId="232" priority="351" stopIfTrue="1" operator="containsText" text="CUMPLIDA">
      <formula>NOT(ISERROR(SEARCH("CUMPLIDA",AP11)))</formula>
    </cfRule>
  </conditionalFormatting>
  <conditionalFormatting sqref="AP11">
    <cfRule type="containsText" dxfId="231" priority="353" stopIfTrue="1" operator="containsText" text="INCUMPLIDA">
      <formula>NOT(ISERROR(SEARCH("INCUMPLIDA",AP11)))</formula>
    </cfRule>
  </conditionalFormatting>
  <conditionalFormatting sqref="AP11">
    <cfRule type="containsText" dxfId="230" priority="352" stopIfTrue="1" operator="containsText" text="PENDIENTE">
      <formula>NOT(ISERROR(SEARCH("PENDIENTE",AP11)))</formula>
    </cfRule>
  </conditionalFormatting>
  <conditionalFormatting sqref="AM15:AM16">
    <cfRule type="containsText" dxfId="229" priority="333" stopIfTrue="1" operator="containsText" text="EN TERMINO">
      <formula>NOT(ISERROR(SEARCH("EN TERMINO",AM15)))</formula>
    </cfRule>
    <cfRule type="containsText" priority="334" operator="containsText" text="AMARILLO">
      <formula>NOT(ISERROR(SEARCH("AMARILLO",AM15)))</formula>
    </cfRule>
    <cfRule type="containsText" dxfId="228" priority="335" stopIfTrue="1" operator="containsText" text="ALERTA">
      <formula>NOT(ISERROR(SEARCH("ALERTA",AM15)))</formula>
    </cfRule>
    <cfRule type="containsText" dxfId="227" priority="336" stopIfTrue="1" operator="containsText" text="OK">
      <formula>NOT(ISERROR(SEARCH("OK",AM15)))</formula>
    </cfRule>
  </conditionalFormatting>
  <conditionalFormatting sqref="AP15:AP16">
    <cfRule type="containsText" dxfId="226" priority="337" stopIfTrue="1" operator="containsText" text="CUMPLIDA">
      <formula>NOT(ISERROR(SEARCH("CUMPLIDA",AP15)))</formula>
    </cfRule>
  </conditionalFormatting>
  <conditionalFormatting sqref="AP15:AP16">
    <cfRule type="containsText" dxfId="225" priority="339" stopIfTrue="1" operator="containsText" text="INCUMPLIDA">
      <formula>NOT(ISERROR(SEARCH("INCUMPLIDA",AP15)))</formula>
    </cfRule>
  </conditionalFormatting>
  <conditionalFormatting sqref="AP15:AP16">
    <cfRule type="containsText" dxfId="224" priority="338" stopIfTrue="1" operator="containsText" text="PENDIENTE">
      <formula>NOT(ISERROR(SEARCH("PENDIENTE",AP15)))</formula>
    </cfRule>
  </conditionalFormatting>
  <conditionalFormatting sqref="AP15">
    <cfRule type="containsText" dxfId="223" priority="332" operator="containsText" text="INCUMPLIDA">
      <formula>NOT(ISERROR(SEARCH("INCUMPLIDA",AP15)))</formula>
    </cfRule>
  </conditionalFormatting>
  <conditionalFormatting sqref="AP16">
    <cfRule type="containsText" dxfId="222" priority="331" operator="containsText" text="INCUMPLIDA">
      <formula>NOT(ISERROR(SEARCH("INCUMPLIDA",AP16)))</formula>
    </cfRule>
  </conditionalFormatting>
  <conditionalFormatting sqref="AM18">
    <cfRule type="containsText" dxfId="221" priority="316" stopIfTrue="1" operator="containsText" text="EN TERMINO">
      <formula>NOT(ISERROR(SEARCH("EN TERMINO",AM18)))</formula>
    </cfRule>
    <cfRule type="containsText" priority="317" operator="containsText" text="AMARILLO">
      <formula>NOT(ISERROR(SEARCH("AMARILLO",AM18)))</formula>
    </cfRule>
    <cfRule type="containsText" dxfId="220" priority="318" stopIfTrue="1" operator="containsText" text="ALERTA">
      <formula>NOT(ISERROR(SEARCH("ALERTA",AM18)))</formula>
    </cfRule>
    <cfRule type="containsText" dxfId="219" priority="319" stopIfTrue="1" operator="containsText" text="OK">
      <formula>NOT(ISERROR(SEARCH("OK",AM18)))</formula>
    </cfRule>
  </conditionalFormatting>
  <conditionalFormatting sqref="AP18">
    <cfRule type="containsText" dxfId="218" priority="315" stopIfTrue="1" operator="containsText" text="CUMPLIDA">
      <formula>NOT(ISERROR(SEARCH("CUMPLIDA",AP18)))</formula>
    </cfRule>
  </conditionalFormatting>
  <conditionalFormatting sqref="AP18">
    <cfRule type="containsText" dxfId="217" priority="314" stopIfTrue="1" operator="containsText" text="INCUMPLIDA">
      <formula>NOT(ISERROR(SEARCH("INCUMPLIDA",AP18)))</formula>
    </cfRule>
  </conditionalFormatting>
  <conditionalFormatting sqref="AP18">
    <cfRule type="containsText" dxfId="216" priority="313" stopIfTrue="1" operator="containsText" text="PENDIENTE">
      <formula>NOT(ISERROR(SEARCH("PENDIENTE",AP18)))</formula>
    </cfRule>
  </conditionalFormatting>
  <conditionalFormatting sqref="AP18">
    <cfRule type="containsText" dxfId="215" priority="311" operator="containsText" text="ATENCIÓN">
      <formula>NOT(ISERROR(SEARCH("ATENCIÓN",AP18)))</formula>
    </cfRule>
    <cfRule type="expression" priority="312" stopIfTrue="1">
      <formula>"ATENCIÓN"</formula>
    </cfRule>
  </conditionalFormatting>
  <conditionalFormatting sqref="AP18">
    <cfRule type="containsText" dxfId="214" priority="309" operator="containsText" text="ATENCIÓN">
      <formula>NOT(ISERROR(SEARCH("ATENCIÓN",AP18)))</formula>
    </cfRule>
    <cfRule type="expression" priority="310" stopIfTrue="1">
      <formula>"ATENCIÓN"</formula>
    </cfRule>
  </conditionalFormatting>
  <conditionalFormatting sqref="AP135">
    <cfRule type="containsText" dxfId="213" priority="244" operator="containsText" text="ATENCIÓN">
      <formula>NOT(ISERROR(SEARCH("ATENCIÓN",AP135)))</formula>
    </cfRule>
  </conditionalFormatting>
  <conditionalFormatting sqref="AP137">
    <cfRule type="containsText" dxfId="212" priority="243" operator="containsText" text="ATENCIÓN">
      <formula>NOT(ISERROR(SEARCH("ATENCIÓN",AP137)))</formula>
    </cfRule>
  </conditionalFormatting>
  <conditionalFormatting sqref="AM142:AM149">
    <cfRule type="containsText" dxfId="211" priority="239" stopIfTrue="1" operator="containsText" text="EN TERMINO">
      <formula>NOT(ISERROR(SEARCH("EN TERMINO",AM142)))</formula>
    </cfRule>
    <cfRule type="containsText" priority="240" operator="containsText" text="AMARILLO">
      <formula>NOT(ISERROR(SEARCH("AMARILLO",AM142)))</formula>
    </cfRule>
    <cfRule type="containsText" dxfId="210" priority="241" stopIfTrue="1" operator="containsText" text="ALERTA">
      <formula>NOT(ISERROR(SEARCH("ALERTA",AM142)))</formula>
    </cfRule>
    <cfRule type="containsText" dxfId="209" priority="242" stopIfTrue="1" operator="containsText" text="OK">
      <formula>NOT(ISERROR(SEARCH("OK",AM142)))</formula>
    </cfRule>
  </conditionalFormatting>
  <conditionalFormatting sqref="AP142:AP149">
    <cfRule type="containsText" dxfId="208" priority="238" stopIfTrue="1" operator="containsText" text="CUMPLIDA">
      <formula>NOT(ISERROR(SEARCH("CUMPLIDA",AP142)))</formula>
    </cfRule>
  </conditionalFormatting>
  <conditionalFormatting sqref="AP142:AP149">
    <cfRule type="containsText" dxfId="207" priority="237" stopIfTrue="1" operator="containsText" text="INCUMPLIDA">
      <formula>NOT(ISERROR(SEARCH("INCUMPLIDA",AP142)))</formula>
    </cfRule>
  </conditionalFormatting>
  <conditionalFormatting sqref="AP142:AP149">
    <cfRule type="containsText" dxfId="206" priority="236" stopIfTrue="1" operator="containsText" text="CUMPLIDA">
      <formula>NOT(ISERROR(SEARCH("CUMPLIDA",AP142)))</formula>
    </cfRule>
  </conditionalFormatting>
  <conditionalFormatting sqref="AP142:AP149">
    <cfRule type="containsText" dxfId="205" priority="235" stopIfTrue="1" operator="containsText" text="INCUMPLIDA">
      <formula>NOT(ISERROR(SEARCH("INCUMPLIDA",AP142)))</formula>
    </cfRule>
  </conditionalFormatting>
  <conditionalFormatting sqref="AP142:AP149">
    <cfRule type="containsText" dxfId="204" priority="234" stopIfTrue="1" operator="containsText" text="PENDIENTE">
      <formula>NOT(ISERROR(SEARCH("PENDIENTE",AP142)))</formula>
    </cfRule>
  </conditionalFormatting>
  <conditionalFormatting sqref="AP143">
    <cfRule type="containsText" dxfId="203" priority="233" operator="containsText" text="ATENCIÓN">
      <formula>NOT(ISERROR(SEARCH("ATENCIÓN",AP143)))</formula>
    </cfRule>
  </conditionalFormatting>
  <conditionalFormatting sqref="AG160:AG161">
    <cfRule type="containsText" dxfId="202" priority="232" operator="containsText" text="ATENCIÓN">
      <formula>NOT(ISERROR(SEARCH("ATENCIÓN",AG160)))</formula>
    </cfRule>
  </conditionalFormatting>
  <conditionalFormatting sqref="AG167">
    <cfRule type="containsText" dxfId="201" priority="231" operator="containsText" text="ATENCIÓN">
      <formula>NOT(ISERROR(SEARCH("ATENCIÓN",AG167)))</formula>
    </cfRule>
  </conditionalFormatting>
  <conditionalFormatting sqref="AG170">
    <cfRule type="containsText" dxfId="200" priority="230" operator="containsText" text="ATENCIÓN">
      <formula>NOT(ISERROR(SEARCH("ATENCIÓN",AG170)))</formula>
    </cfRule>
  </conditionalFormatting>
  <conditionalFormatting sqref="AG176">
    <cfRule type="containsText" dxfId="199" priority="229" operator="containsText" text="ATENCIÓN">
      <formula>NOT(ISERROR(SEARCH("ATENCIÓN",AG176)))</formula>
    </cfRule>
  </conditionalFormatting>
  <conditionalFormatting sqref="AG178:AG180">
    <cfRule type="containsText" dxfId="198" priority="228" operator="containsText" text="ATENCIÓN">
      <formula>NOT(ISERROR(SEARCH("ATENCIÓN",AG178)))</formula>
    </cfRule>
  </conditionalFormatting>
  <conditionalFormatting sqref="AG175">
    <cfRule type="containsText" dxfId="197" priority="227" operator="containsText" text="ATENCIÓN">
      <formula>NOT(ISERROR(SEARCH("ATENCIÓN",AG175)))</formula>
    </cfRule>
  </conditionalFormatting>
  <conditionalFormatting sqref="AG177">
    <cfRule type="containsText" dxfId="196" priority="226" operator="containsText" text="ATENCIÓN">
      <formula>NOT(ISERROR(SEARCH("ATENCIÓN",AG177)))</formula>
    </cfRule>
  </conditionalFormatting>
  <conditionalFormatting sqref="AM100:AM102">
    <cfRule type="containsText" dxfId="195" priority="222" stopIfTrue="1" operator="containsText" text="EN TERMINO">
      <formula>NOT(ISERROR(SEARCH("EN TERMINO",AM100)))</formula>
    </cfRule>
    <cfRule type="containsText" priority="223" operator="containsText" text="AMARILLO">
      <formula>NOT(ISERROR(SEARCH("AMARILLO",AM100)))</formula>
    </cfRule>
    <cfRule type="containsText" dxfId="194" priority="224" stopIfTrue="1" operator="containsText" text="ALERTA">
      <formula>NOT(ISERROR(SEARCH("ALERTA",AM100)))</formula>
    </cfRule>
    <cfRule type="containsText" dxfId="193" priority="225" stopIfTrue="1" operator="containsText" text="OK">
      <formula>NOT(ISERROR(SEARCH("OK",AM100)))</formula>
    </cfRule>
  </conditionalFormatting>
  <conditionalFormatting sqref="AP100:AP102">
    <cfRule type="containsText" dxfId="192" priority="221" stopIfTrue="1" operator="containsText" text="CUMPLIDA">
      <formula>NOT(ISERROR(SEARCH("CUMPLIDA",AP100)))</formula>
    </cfRule>
  </conditionalFormatting>
  <conditionalFormatting sqref="AP100:AP102">
    <cfRule type="containsText" dxfId="191" priority="220" stopIfTrue="1" operator="containsText" text="INCUMPLIDA">
      <formula>NOT(ISERROR(SEARCH("INCUMPLIDA",AP100)))</formula>
    </cfRule>
  </conditionalFormatting>
  <conditionalFormatting sqref="AP100:AP102">
    <cfRule type="containsText" dxfId="190" priority="219" stopIfTrue="1" operator="containsText" text="CUMPLIDA">
      <formula>NOT(ISERROR(SEARCH("CUMPLIDA",AP100)))</formula>
    </cfRule>
  </conditionalFormatting>
  <conditionalFormatting sqref="AP100:AP102">
    <cfRule type="containsText" dxfId="189" priority="218" stopIfTrue="1" operator="containsText" text="INCUMPLIDA">
      <formula>NOT(ISERROR(SEARCH("INCUMPLIDA",AP100)))</formula>
    </cfRule>
  </conditionalFormatting>
  <conditionalFormatting sqref="AP100:AP102">
    <cfRule type="containsText" dxfId="188" priority="217" stopIfTrue="1" operator="containsText" text="PENDIENTE">
      <formula>NOT(ISERROR(SEARCH("PENDIENTE",AP100)))</formula>
    </cfRule>
  </conditionalFormatting>
  <conditionalFormatting sqref="AP100:AP102">
    <cfRule type="containsText" dxfId="187" priority="216" operator="containsText" text="ATENCIÓN">
      <formula>NOT(ISERROR(SEARCH("ATENCIÓN",AP100)))</formula>
    </cfRule>
  </conditionalFormatting>
  <conditionalFormatting sqref="AM103:AM110">
    <cfRule type="containsText" dxfId="186" priority="212" stopIfTrue="1" operator="containsText" text="EN TERMINO">
      <formula>NOT(ISERROR(SEARCH("EN TERMINO",AM103)))</formula>
    </cfRule>
    <cfRule type="containsText" priority="213" operator="containsText" text="AMARILLO">
      <formula>NOT(ISERROR(SEARCH("AMARILLO",AM103)))</formula>
    </cfRule>
    <cfRule type="containsText" dxfId="185" priority="214" stopIfTrue="1" operator="containsText" text="ALERTA">
      <formula>NOT(ISERROR(SEARCH("ALERTA",AM103)))</formula>
    </cfRule>
    <cfRule type="containsText" dxfId="184" priority="215" stopIfTrue="1" operator="containsText" text="OK">
      <formula>NOT(ISERROR(SEARCH("OK",AM103)))</formula>
    </cfRule>
  </conditionalFormatting>
  <conditionalFormatting sqref="AP103:AP110">
    <cfRule type="containsText" dxfId="183" priority="211" stopIfTrue="1" operator="containsText" text="CUMPLIDA">
      <formula>NOT(ISERROR(SEARCH("CUMPLIDA",AP103)))</formula>
    </cfRule>
  </conditionalFormatting>
  <conditionalFormatting sqref="AP103:AP110">
    <cfRule type="containsText" dxfId="182" priority="210" stopIfTrue="1" operator="containsText" text="INCUMPLIDA">
      <formula>NOT(ISERROR(SEARCH("INCUMPLIDA",AP103)))</formula>
    </cfRule>
  </conditionalFormatting>
  <conditionalFormatting sqref="AP103:AP110">
    <cfRule type="containsText" dxfId="181" priority="209" stopIfTrue="1" operator="containsText" text="CUMPLIDA">
      <formula>NOT(ISERROR(SEARCH("CUMPLIDA",AP103)))</formula>
    </cfRule>
  </conditionalFormatting>
  <conditionalFormatting sqref="AP103:AP110">
    <cfRule type="containsText" dxfId="180" priority="208" stopIfTrue="1" operator="containsText" text="INCUMPLIDA">
      <formula>NOT(ISERROR(SEARCH("INCUMPLIDA",AP103)))</formula>
    </cfRule>
  </conditionalFormatting>
  <conditionalFormatting sqref="AP103:AP110">
    <cfRule type="containsText" dxfId="179" priority="207" stopIfTrue="1" operator="containsText" text="PENDIENTE">
      <formula>NOT(ISERROR(SEARCH("PENDIENTE",AP103)))</formula>
    </cfRule>
  </conditionalFormatting>
  <conditionalFormatting sqref="AP109">
    <cfRule type="containsText" dxfId="178" priority="206" operator="containsText" text="ATENCIÓN">
      <formula>NOT(ISERROR(SEARCH("ATENCIÓN",AP109)))</formula>
    </cfRule>
  </conditionalFormatting>
  <conditionalFormatting sqref="AP106">
    <cfRule type="containsText" dxfId="177" priority="205" operator="containsText" text="ATENCIÓN">
      <formula>NOT(ISERROR(SEARCH("ATENCIÓN",AP106)))</formula>
    </cfRule>
  </conditionalFormatting>
  <conditionalFormatting sqref="AP104">
    <cfRule type="containsText" dxfId="176" priority="204" operator="containsText" text="ATENCIÓN">
      <formula>NOT(ISERROR(SEARCH("ATENCIÓN",AP104)))</formula>
    </cfRule>
  </conditionalFormatting>
  <conditionalFormatting sqref="BE18:BE149">
    <cfRule type="dataBar" priority="934">
      <dataBar>
        <cfvo type="min"/>
        <cfvo type="max"/>
        <color rgb="FF638EC6"/>
      </dataBar>
    </cfRule>
  </conditionalFormatting>
  <conditionalFormatting sqref="AV8">
    <cfRule type="containsText" dxfId="175" priority="200" stopIfTrue="1" operator="containsText" text="EN TERMINO">
      <formula>NOT(ISERROR(SEARCH("EN TERMINO",AV8)))</formula>
    </cfRule>
    <cfRule type="containsText" priority="201" operator="containsText" text="AMARILLO">
      <formula>NOT(ISERROR(SEARCH("AMARILLO",AV8)))</formula>
    </cfRule>
    <cfRule type="containsText" dxfId="174" priority="202" stopIfTrue="1" operator="containsText" text="ALERTA">
      <formula>NOT(ISERROR(SEARCH("ALERTA",AV8)))</formula>
    </cfRule>
    <cfRule type="containsText" dxfId="173" priority="203" stopIfTrue="1" operator="containsText" text="OK">
      <formula>NOT(ISERROR(SEARCH("OK",AV8)))</formula>
    </cfRule>
  </conditionalFormatting>
  <conditionalFormatting sqref="AY8">
    <cfRule type="containsText" dxfId="172" priority="199" stopIfTrue="1" operator="containsText" text="CUMPLIDA">
      <formula>NOT(ISERROR(SEARCH("CUMPLIDA",AY8)))</formula>
    </cfRule>
  </conditionalFormatting>
  <conditionalFormatting sqref="AY8">
    <cfRule type="containsText" dxfId="171" priority="198" stopIfTrue="1" operator="containsText" text="INCUMPLIDA">
      <formula>NOT(ISERROR(SEARCH("INCUMPLIDA",AY8)))</formula>
    </cfRule>
  </conditionalFormatting>
  <conditionalFormatting sqref="AY8">
    <cfRule type="containsText" dxfId="170" priority="197" stopIfTrue="1" operator="containsText" text="PENDIENTE">
      <formula>NOT(ISERROR(SEARCH("PENDIENTE",AY8)))</formula>
    </cfRule>
  </conditionalFormatting>
  <conditionalFormatting sqref="AY8">
    <cfRule type="containsText" dxfId="169" priority="196" operator="containsText" text="ATENCIÓN">
      <formula>NOT(ISERROR(SEARCH("ATENCIÓN",AY8)))</formula>
    </cfRule>
  </conditionalFormatting>
  <conditionalFormatting sqref="AV11">
    <cfRule type="containsText" dxfId="168" priority="192" stopIfTrue="1" operator="containsText" text="EN TERMINO">
      <formula>NOT(ISERROR(SEARCH("EN TERMINO",AV11)))</formula>
    </cfRule>
    <cfRule type="containsText" priority="193" operator="containsText" text="AMARILLO">
      <formula>NOT(ISERROR(SEARCH("AMARILLO",AV11)))</formula>
    </cfRule>
    <cfRule type="containsText" dxfId="167" priority="194" stopIfTrue="1" operator="containsText" text="ALERTA">
      <formula>NOT(ISERROR(SEARCH("ALERTA",AV11)))</formula>
    </cfRule>
    <cfRule type="containsText" dxfId="166" priority="195" stopIfTrue="1" operator="containsText" text="OK">
      <formula>NOT(ISERROR(SEARCH("OK",AV11)))</formula>
    </cfRule>
  </conditionalFormatting>
  <conditionalFormatting sqref="AY11">
    <cfRule type="containsText" dxfId="165" priority="191" stopIfTrue="1" operator="containsText" text="CUMPLIDA">
      <formula>NOT(ISERROR(SEARCH("CUMPLIDA",AY11)))</formula>
    </cfRule>
  </conditionalFormatting>
  <conditionalFormatting sqref="AY11">
    <cfRule type="containsText" dxfId="164" priority="190" stopIfTrue="1" operator="containsText" text="INCUMPLIDA">
      <formula>NOT(ISERROR(SEARCH("INCUMPLIDA",AY11)))</formula>
    </cfRule>
  </conditionalFormatting>
  <conditionalFormatting sqref="AY11">
    <cfRule type="containsText" dxfId="163" priority="189" stopIfTrue="1" operator="containsText" text="PENDIENTE">
      <formula>NOT(ISERROR(SEARCH("PENDIENTE",AY11)))</formula>
    </cfRule>
  </conditionalFormatting>
  <conditionalFormatting sqref="AV15">
    <cfRule type="containsText" dxfId="162" priority="185" stopIfTrue="1" operator="containsText" text="EN TERMINO">
      <formula>NOT(ISERROR(SEARCH("EN TERMINO",AV15)))</formula>
    </cfRule>
    <cfRule type="containsText" priority="186" operator="containsText" text="AMARILLO">
      <formula>NOT(ISERROR(SEARCH("AMARILLO",AV15)))</formula>
    </cfRule>
    <cfRule type="containsText" dxfId="161" priority="187" stopIfTrue="1" operator="containsText" text="ALERTA">
      <formula>NOT(ISERROR(SEARCH("ALERTA",AV15)))</formula>
    </cfRule>
    <cfRule type="containsText" dxfId="160" priority="188" stopIfTrue="1" operator="containsText" text="OK">
      <formula>NOT(ISERROR(SEARCH("OK",AV15)))</formula>
    </cfRule>
  </conditionalFormatting>
  <conditionalFormatting sqref="AY15">
    <cfRule type="containsText" dxfId="159" priority="184" stopIfTrue="1" operator="containsText" text="CUMPLIDA">
      <formula>NOT(ISERROR(SEARCH("CUMPLIDA",AY15)))</formula>
    </cfRule>
  </conditionalFormatting>
  <conditionalFormatting sqref="AY15">
    <cfRule type="containsText" dxfId="158" priority="183" stopIfTrue="1" operator="containsText" text="INCUMPLIDA">
      <formula>NOT(ISERROR(SEARCH("INCUMPLIDA",AY15)))</formula>
    </cfRule>
  </conditionalFormatting>
  <conditionalFormatting sqref="AY15">
    <cfRule type="containsText" dxfId="157" priority="182" stopIfTrue="1" operator="containsText" text="PENDIENTE">
      <formula>NOT(ISERROR(SEARCH("PENDIENTE",AY15)))</formula>
    </cfRule>
  </conditionalFormatting>
  <conditionalFormatting sqref="AV16">
    <cfRule type="containsText" dxfId="156" priority="178" stopIfTrue="1" operator="containsText" text="EN TERMINO">
      <formula>NOT(ISERROR(SEARCH("EN TERMINO",AV16)))</formula>
    </cfRule>
    <cfRule type="containsText" priority="179" operator="containsText" text="AMARILLO">
      <formula>NOT(ISERROR(SEARCH("AMARILLO",AV16)))</formula>
    </cfRule>
    <cfRule type="containsText" dxfId="155" priority="180" stopIfTrue="1" operator="containsText" text="ALERTA">
      <formula>NOT(ISERROR(SEARCH("ALERTA",AV16)))</formula>
    </cfRule>
    <cfRule type="containsText" dxfId="154" priority="181" stopIfTrue="1" operator="containsText" text="OK">
      <formula>NOT(ISERROR(SEARCH("OK",AV16)))</formula>
    </cfRule>
  </conditionalFormatting>
  <conditionalFormatting sqref="AY16">
    <cfRule type="containsText" dxfId="153" priority="177" stopIfTrue="1" operator="containsText" text="CUMPLIDA">
      <formula>NOT(ISERROR(SEARCH("CUMPLIDA",AY16)))</formula>
    </cfRule>
  </conditionalFormatting>
  <conditionalFormatting sqref="AY16">
    <cfRule type="containsText" dxfId="152" priority="176" stopIfTrue="1" operator="containsText" text="INCUMPLIDA">
      <formula>NOT(ISERROR(SEARCH("INCUMPLIDA",AY16)))</formula>
    </cfRule>
  </conditionalFormatting>
  <conditionalFormatting sqref="AY16">
    <cfRule type="containsText" dxfId="151" priority="175" stopIfTrue="1" operator="containsText" text="PENDIENTE">
      <formula>NOT(ISERROR(SEARCH("PENDIENTE",AY16)))</formula>
    </cfRule>
  </conditionalFormatting>
  <conditionalFormatting sqref="AV19">
    <cfRule type="containsText" dxfId="150" priority="171" stopIfTrue="1" operator="containsText" text="EN TERMINO">
      <formula>NOT(ISERROR(SEARCH("EN TERMINO",AV19)))</formula>
    </cfRule>
    <cfRule type="containsText" priority="172" operator="containsText" text="AMARILLO">
      <formula>NOT(ISERROR(SEARCH("AMARILLO",AV19)))</formula>
    </cfRule>
    <cfRule type="containsText" dxfId="149" priority="173" stopIfTrue="1" operator="containsText" text="ALERTA">
      <formula>NOT(ISERROR(SEARCH("ALERTA",AV19)))</formula>
    </cfRule>
    <cfRule type="containsText" dxfId="148" priority="174" stopIfTrue="1" operator="containsText" text="OK">
      <formula>NOT(ISERROR(SEARCH("OK",AV19)))</formula>
    </cfRule>
  </conditionalFormatting>
  <conditionalFormatting sqref="AY19">
    <cfRule type="containsText" dxfId="147" priority="170" stopIfTrue="1" operator="containsText" text="CUMPLIDA">
      <formula>NOT(ISERROR(SEARCH("CUMPLIDA",AY19)))</formula>
    </cfRule>
  </conditionalFormatting>
  <conditionalFormatting sqref="AY19">
    <cfRule type="containsText" dxfId="146" priority="169" stopIfTrue="1" operator="containsText" text="INCUMPLIDA">
      <formula>NOT(ISERROR(SEARCH("INCUMPLIDA",AY19)))</formula>
    </cfRule>
  </conditionalFormatting>
  <conditionalFormatting sqref="AY19">
    <cfRule type="containsText" dxfId="145" priority="168" stopIfTrue="1" operator="containsText" text="PENDIENTE">
      <formula>NOT(ISERROR(SEARCH("PENDIENTE",AY19)))</formula>
    </cfRule>
  </conditionalFormatting>
  <conditionalFormatting sqref="AV18">
    <cfRule type="containsText" dxfId="144" priority="163" stopIfTrue="1" operator="containsText" text="EN TERMINO">
      <formula>NOT(ISERROR(SEARCH("EN TERMINO",AV18)))</formula>
    </cfRule>
    <cfRule type="containsText" priority="164" operator="containsText" text="AMARILLO">
      <formula>NOT(ISERROR(SEARCH("AMARILLO",AV18)))</formula>
    </cfRule>
    <cfRule type="containsText" dxfId="143" priority="165" stopIfTrue="1" operator="containsText" text="ALERTA">
      <formula>NOT(ISERROR(SEARCH("ALERTA",AV18)))</formula>
    </cfRule>
    <cfRule type="containsText" dxfId="142" priority="166" stopIfTrue="1" operator="containsText" text="OK">
      <formula>NOT(ISERROR(SEARCH("OK",AV18)))</formula>
    </cfRule>
  </conditionalFormatting>
  <conditionalFormatting sqref="AY18">
    <cfRule type="containsText" dxfId="141" priority="162" stopIfTrue="1" operator="containsText" text="CUMPLIDA">
      <formula>NOT(ISERROR(SEARCH("CUMPLIDA",AY18)))</formula>
    </cfRule>
  </conditionalFormatting>
  <conditionalFormatting sqref="AY18">
    <cfRule type="containsText" dxfId="140" priority="161" stopIfTrue="1" operator="containsText" text="INCUMPLIDA">
      <formula>NOT(ISERROR(SEARCH("INCUMPLIDA",AY18)))</formula>
    </cfRule>
  </conditionalFormatting>
  <conditionalFormatting sqref="AY18">
    <cfRule type="containsText" dxfId="139" priority="160" stopIfTrue="1" operator="containsText" text="PENDIENTE">
      <formula>NOT(ISERROR(SEARCH("PENDIENTE",AY18)))</formula>
    </cfRule>
  </conditionalFormatting>
  <conditionalFormatting sqref="AV18">
    <cfRule type="dataBar" priority="167">
      <dataBar>
        <cfvo type="min"/>
        <cfvo type="max"/>
        <color rgb="FF638EC6"/>
      </dataBar>
    </cfRule>
  </conditionalFormatting>
  <conditionalFormatting sqref="AY18">
    <cfRule type="containsText" dxfId="138" priority="158" operator="containsText" text="ATENCIÓN">
      <formula>NOT(ISERROR(SEARCH("ATENCIÓN",AY18)))</formula>
    </cfRule>
    <cfRule type="expression" priority="159" stopIfTrue="1">
      <formula>"ATENCIÓN"</formula>
    </cfRule>
  </conditionalFormatting>
  <conditionalFormatting sqref="AY18">
    <cfRule type="containsText" dxfId="137" priority="156" operator="containsText" text="ATENCIÓN">
      <formula>NOT(ISERROR(SEARCH("ATENCIÓN",AY18)))</formula>
    </cfRule>
    <cfRule type="expression" priority="157" stopIfTrue="1">
      <formula>"ATENCIÓN"</formula>
    </cfRule>
  </conditionalFormatting>
  <conditionalFormatting sqref="AY18">
    <cfRule type="containsText" dxfId="136" priority="154" operator="containsText" text="ATENCIÓN">
      <formula>NOT(ISERROR(SEARCH("ATENCIÓN",AY18)))</formula>
    </cfRule>
    <cfRule type="expression" priority="155" stopIfTrue="1">
      <formula>"ATENCIÓN"</formula>
    </cfRule>
  </conditionalFormatting>
  <conditionalFormatting sqref="AY18">
    <cfRule type="containsText" dxfId="135" priority="152" operator="containsText" text="ATENCIÓN">
      <formula>NOT(ISERROR(SEARCH("ATENCIÓN",AY18)))</formula>
    </cfRule>
    <cfRule type="expression" priority="153" stopIfTrue="1">
      <formula>"ATENCIÓN"</formula>
    </cfRule>
  </conditionalFormatting>
  <conditionalFormatting sqref="AV23:AV25">
    <cfRule type="containsText" dxfId="134" priority="148" stopIfTrue="1" operator="containsText" text="EN TERMINO">
      <formula>NOT(ISERROR(SEARCH("EN TERMINO",AV23)))</formula>
    </cfRule>
    <cfRule type="containsText" priority="149" operator="containsText" text="AMARILLO">
      <formula>NOT(ISERROR(SEARCH("AMARILLO",AV23)))</formula>
    </cfRule>
    <cfRule type="containsText" dxfId="133" priority="150" stopIfTrue="1" operator="containsText" text="ALERTA">
      <formula>NOT(ISERROR(SEARCH("ALERTA",AV23)))</formula>
    </cfRule>
    <cfRule type="containsText" dxfId="132" priority="151" stopIfTrue="1" operator="containsText" text="OK">
      <formula>NOT(ISERROR(SEARCH("OK",AV23)))</formula>
    </cfRule>
  </conditionalFormatting>
  <conditionalFormatting sqref="AY23:AY25">
    <cfRule type="containsText" dxfId="131" priority="147" stopIfTrue="1" operator="containsText" text="CUMPLIDA">
      <formula>NOT(ISERROR(SEARCH("CUMPLIDA",AY23)))</formula>
    </cfRule>
  </conditionalFormatting>
  <conditionalFormatting sqref="AY23:AY25">
    <cfRule type="containsText" dxfId="130" priority="146" stopIfTrue="1" operator="containsText" text="INCUMPLIDA">
      <formula>NOT(ISERROR(SEARCH("INCUMPLIDA",AY23)))</formula>
    </cfRule>
  </conditionalFormatting>
  <conditionalFormatting sqref="AY23:AY25">
    <cfRule type="containsText" dxfId="129" priority="145" stopIfTrue="1" operator="containsText" text="PENDIENTE">
      <formula>NOT(ISERROR(SEARCH("PENDIENTE",AY23)))</formula>
    </cfRule>
  </conditionalFormatting>
  <conditionalFormatting sqref="AV100:AV102">
    <cfRule type="containsText" dxfId="128" priority="140" stopIfTrue="1" operator="containsText" text="EN TERMINO">
      <formula>NOT(ISERROR(SEARCH("EN TERMINO",AV100)))</formula>
    </cfRule>
    <cfRule type="containsText" priority="141" operator="containsText" text="AMARILLO">
      <formula>NOT(ISERROR(SEARCH("AMARILLO",AV100)))</formula>
    </cfRule>
    <cfRule type="containsText" dxfId="127" priority="142" stopIfTrue="1" operator="containsText" text="ALERTA">
      <formula>NOT(ISERROR(SEARCH("ALERTA",AV100)))</formula>
    </cfRule>
    <cfRule type="containsText" dxfId="126" priority="143" stopIfTrue="1" operator="containsText" text="OK">
      <formula>NOT(ISERROR(SEARCH("OK",AV100)))</formula>
    </cfRule>
  </conditionalFormatting>
  <conditionalFormatting sqref="AY100:AY102">
    <cfRule type="containsText" dxfId="125" priority="139" stopIfTrue="1" operator="containsText" text="CUMPLIDA">
      <formula>NOT(ISERROR(SEARCH("CUMPLIDA",AY100)))</formula>
    </cfRule>
  </conditionalFormatting>
  <conditionalFormatting sqref="AY100:AY102">
    <cfRule type="containsText" dxfId="124" priority="138" stopIfTrue="1" operator="containsText" text="INCUMPLIDA">
      <formula>NOT(ISERROR(SEARCH("INCUMPLIDA",AY100)))</formula>
    </cfRule>
  </conditionalFormatting>
  <conditionalFormatting sqref="AY100:AY102">
    <cfRule type="containsText" dxfId="123" priority="137" stopIfTrue="1" operator="containsText" text="PENDIENTE">
      <formula>NOT(ISERROR(SEARCH("PENDIENTE",AY100)))</formula>
    </cfRule>
  </conditionalFormatting>
  <conditionalFormatting sqref="AV100:AV102">
    <cfRule type="dataBar" priority="144">
      <dataBar>
        <cfvo type="min"/>
        <cfvo type="max"/>
        <color rgb="FF638EC6"/>
      </dataBar>
    </cfRule>
  </conditionalFormatting>
  <conditionalFormatting sqref="AV103:AV104">
    <cfRule type="containsText" dxfId="122" priority="132" stopIfTrue="1" operator="containsText" text="EN TERMINO">
      <formula>NOT(ISERROR(SEARCH("EN TERMINO",AV103)))</formula>
    </cfRule>
    <cfRule type="containsText" priority="133" operator="containsText" text="AMARILLO">
      <formula>NOT(ISERROR(SEARCH("AMARILLO",AV103)))</formula>
    </cfRule>
    <cfRule type="containsText" dxfId="121" priority="134" stopIfTrue="1" operator="containsText" text="ALERTA">
      <formula>NOT(ISERROR(SEARCH("ALERTA",AV103)))</formula>
    </cfRule>
    <cfRule type="containsText" dxfId="120" priority="135" stopIfTrue="1" operator="containsText" text="OK">
      <formula>NOT(ISERROR(SEARCH("OK",AV103)))</formula>
    </cfRule>
  </conditionalFormatting>
  <conditionalFormatting sqref="AY103:AY104">
    <cfRule type="containsText" dxfId="119" priority="131" stopIfTrue="1" operator="containsText" text="CUMPLIDA">
      <formula>NOT(ISERROR(SEARCH("CUMPLIDA",AY103)))</formula>
    </cfRule>
  </conditionalFormatting>
  <conditionalFormatting sqref="AY103:AY104">
    <cfRule type="containsText" dxfId="118" priority="130" stopIfTrue="1" operator="containsText" text="INCUMPLIDA">
      <formula>NOT(ISERROR(SEARCH("INCUMPLIDA",AY103)))</formula>
    </cfRule>
  </conditionalFormatting>
  <conditionalFormatting sqref="AY103:AY104">
    <cfRule type="containsText" dxfId="117" priority="129" stopIfTrue="1" operator="containsText" text="PENDIENTE">
      <formula>NOT(ISERROR(SEARCH("PENDIENTE",AY103)))</formula>
    </cfRule>
  </conditionalFormatting>
  <conditionalFormatting sqref="AV103:AV104">
    <cfRule type="dataBar" priority="136">
      <dataBar>
        <cfvo type="min"/>
        <cfvo type="max"/>
        <color rgb="FF638EC6"/>
      </dataBar>
    </cfRule>
  </conditionalFormatting>
  <conditionalFormatting sqref="AV105:AV106">
    <cfRule type="containsText" dxfId="116" priority="124" stopIfTrue="1" operator="containsText" text="EN TERMINO">
      <formula>NOT(ISERROR(SEARCH("EN TERMINO",AV105)))</formula>
    </cfRule>
    <cfRule type="containsText" priority="125" operator="containsText" text="AMARILLO">
      <formula>NOT(ISERROR(SEARCH("AMARILLO",AV105)))</formula>
    </cfRule>
    <cfRule type="containsText" dxfId="115" priority="126" stopIfTrue="1" operator="containsText" text="ALERTA">
      <formula>NOT(ISERROR(SEARCH("ALERTA",AV105)))</formula>
    </cfRule>
    <cfRule type="containsText" dxfId="114" priority="127" stopIfTrue="1" operator="containsText" text="OK">
      <formula>NOT(ISERROR(SEARCH("OK",AV105)))</formula>
    </cfRule>
  </conditionalFormatting>
  <conditionalFormatting sqref="AY105:AY106">
    <cfRule type="containsText" dxfId="113" priority="123" stopIfTrue="1" operator="containsText" text="CUMPLIDA">
      <formula>NOT(ISERROR(SEARCH("CUMPLIDA",AY105)))</formula>
    </cfRule>
  </conditionalFormatting>
  <conditionalFormatting sqref="AY105:AY106">
    <cfRule type="containsText" dxfId="112" priority="122" stopIfTrue="1" operator="containsText" text="INCUMPLIDA">
      <formula>NOT(ISERROR(SEARCH("INCUMPLIDA",AY105)))</formula>
    </cfRule>
  </conditionalFormatting>
  <conditionalFormatting sqref="AY105:AY106">
    <cfRule type="containsText" dxfId="111" priority="121" stopIfTrue="1" operator="containsText" text="PENDIENTE">
      <formula>NOT(ISERROR(SEARCH("PENDIENTE",AY105)))</formula>
    </cfRule>
  </conditionalFormatting>
  <conditionalFormatting sqref="AV105:AV106">
    <cfRule type="dataBar" priority="128">
      <dataBar>
        <cfvo type="min"/>
        <cfvo type="max"/>
        <color rgb="FF638EC6"/>
      </dataBar>
    </cfRule>
  </conditionalFormatting>
  <conditionalFormatting sqref="AV109">
    <cfRule type="containsText" dxfId="110" priority="116" stopIfTrue="1" operator="containsText" text="EN TERMINO">
      <formula>NOT(ISERROR(SEARCH("EN TERMINO",AV109)))</formula>
    </cfRule>
    <cfRule type="containsText" priority="117" operator="containsText" text="AMARILLO">
      <formula>NOT(ISERROR(SEARCH("AMARILLO",AV109)))</formula>
    </cfRule>
    <cfRule type="containsText" dxfId="109" priority="118" stopIfTrue="1" operator="containsText" text="ALERTA">
      <formula>NOT(ISERROR(SEARCH("ALERTA",AV109)))</formula>
    </cfRule>
    <cfRule type="containsText" dxfId="108" priority="119" stopIfTrue="1" operator="containsText" text="OK">
      <formula>NOT(ISERROR(SEARCH("OK",AV109)))</formula>
    </cfRule>
  </conditionalFormatting>
  <conditionalFormatting sqref="AY109">
    <cfRule type="containsText" dxfId="107" priority="115" stopIfTrue="1" operator="containsText" text="CUMPLIDA">
      <formula>NOT(ISERROR(SEARCH("CUMPLIDA",AY109)))</formula>
    </cfRule>
  </conditionalFormatting>
  <conditionalFormatting sqref="AY109">
    <cfRule type="containsText" dxfId="106" priority="114" stopIfTrue="1" operator="containsText" text="INCUMPLIDA">
      <formula>NOT(ISERROR(SEARCH("INCUMPLIDA",AY109)))</formula>
    </cfRule>
  </conditionalFormatting>
  <conditionalFormatting sqref="AY109">
    <cfRule type="containsText" dxfId="105" priority="113" stopIfTrue="1" operator="containsText" text="PENDIENTE">
      <formula>NOT(ISERROR(SEARCH("PENDIENTE",AY109)))</formula>
    </cfRule>
  </conditionalFormatting>
  <conditionalFormatting sqref="AV109">
    <cfRule type="dataBar" priority="120">
      <dataBar>
        <cfvo type="min"/>
        <cfvo type="max"/>
        <color rgb="FF638EC6"/>
      </dataBar>
    </cfRule>
  </conditionalFormatting>
  <conditionalFormatting sqref="AV111:AV116">
    <cfRule type="containsText" dxfId="104" priority="109" stopIfTrue="1" operator="containsText" text="EN TERMINO">
      <formula>NOT(ISERROR(SEARCH("EN TERMINO",AV111)))</formula>
    </cfRule>
    <cfRule type="containsText" priority="110" operator="containsText" text="AMARILLO">
      <formula>NOT(ISERROR(SEARCH("AMARILLO",AV111)))</formula>
    </cfRule>
    <cfRule type="containsText" dxfId="103" priority="111" stopIfTrue="1" operator="containsText" text="ALERTA">
      <formula>NOT(ISERROR(SEARCH("ALERTA",AV111)))</formula>
    </cfRule>
    <cfRule type="containsText" dxfId="102" priority="112" stopIfTrue="1" operator="containsText" text="OK">
      <formula>NOT(ISERROR(SEARCH("OK",AV111)))</formula>
    </cfRule>
  </conditionalFormatting>
  <conditionalFormatting sqref="AY111:AY116">
    <cfRule type="containsText" dxfId="101" priority="108" stopIfTrue="1" operator="containsText" text="CUMPLIDA">
      <formula>NOT(ISERROR(SEARCH("CUMPLIDA",AY111)))</formula>
    </cfRule>
  </conditionalFormatting>
  <conditionalFormatting sqref="AY111:AY116">
    <cfRule type="containsText" dxfId="100" priority="107" stopIfTrue="1" operator="containsText" text="INCUMPLIDA">
      <formula>NOT(ISERROR(SEARCH("INCUMPLIDA",AY111)))</formula>
    </cfRule>
  </conditionalFormatting>
  <conditionalFormatting sqref="AY111:AY116">
    <cfRule type="containsText" dxfId="99" priority="106" stopIfTrue="1" operator="containsText" text="PENDIENTE">
      <formula>NOT(ISERROR(SEARCH("PENDIENTE",AY111)))</formula>
    </cfRule>
  </conditionalFormatting>
  <conditionalFormatting sqref="AY142:AY149">
    <cfRule type="containsText" dxfId="98" priority="105" stopIfTrue="1" operator="containsText" text="CUMPLIDA">
      <formula>NOT(ISERROR(SEARCH("CUMPLIDA",AY142)))</formula>
    </cfRule>
  </conditionalFormatting>
  <conditionalFormatting sqref="AY142:AY149">
    <cfRule type="containsText" dxfId="97" priority="104" stopIfTrue="1" operator="containsText" text="INCUMPLIDA">
      <formula>NOT(ISERROR(SEARCH("INCUMPLIDA",AY142)))</formula>
    </cfRule>
  </conditionalFormatting>
  <conditionalFormatting sqref="AY142:AY149">
    <cfRule type="containsText" dxfId="96" priority="103" stopIfTrue="1" operator="containsText" text="CUMPLIDA">
      <formula>NOT(ISERROR(SEARCH("CUMPLIDA",AY142)))</formula>
    </cfRule>
  </conditionalFormatting>
  <conditionalFormatting sqref="AY142:AY149">
    <cfRule type="containsText" dxfId="95" priority="102" stopIfTrue="1" operator="containsText" text="INCUMPLIDA">
      <formula>NOT(ISERROR(SEARCH("INCUMPLIDA",AY142)))</formula>
    </cfRule>
  </conditionalFormatting>
  <conditionalFormatting sqref="AY142:AY149">
    <cfRule type="containsText" dxfId="94" priority="101" stopIfTrue="1" operator="containsText" text="PENDIENTE">
      <formula>NOT(ISERROR(SEARCH("PENDIENTE",AY142)))</formula>
    </cfRule>
  </conditionalFormatting>
  <conditionalFormatting sqref="AW143">
    <cfRule type="containsText" dxfId="93" priority="97" stopIfTrue="1" operator="containsText" text="EN TERMINO">
      <formula>NOT(ISERROR(SEARCH("EN TERMINO",AW143)))</formula>
    </cfRule>
    <cfRule type="containsText" priority="98" operator="containsText" text="AMARILLO">
      <formula>NOT(ISERROR(SEARCH("AMARILLO",AW143)))</formula>
    </cfRule>
    <cfRule type="containsText" dxfId="92" priority="99" stopIfTrue="1" operator="containsText" text="ALERTA">
      <formula>NOT(ISERROR(SEARCH("ALERTA",AW143)))</formula>
    </cfRule>
    <cfRule type="containsText" dxfId="91" priority="100" stopIfTrue="1" operator="containsText" text="OK">
      <formula>NOT(ISERROR(SEARCH("OK",AW143)))</formula>
    </cfRule>
  </conditionalFormatting>
  <conditionalFormatting sqref="AW144">
    <cfRule type="containsText" dxfId="90" priority="93" stopIfTrue="1" operator="containsText" text="EN TERMINO">
      <formula>NOT(ISERROR(SEARCH("EN TERMINO",AW144)))</formula>
    </cfRule>
    <cfRule type="containsText" priority="94" operator="containsText" text="AMARILLO">
      <formula>NOT(ISERROR(SEARCH("AMARILLO",AW144)))</formula>
    </cfRule>
    <cfRule type="containsText" dxfId="89" priority="95" stopIfTrue="1" operator="containsText" text="ALERTA">
      <formula>NOT(ISERROR(SEARCH("ALERTA",AW144)))</formula>
    </cfRule>
    <cfRule type="containsText" dxfId="88" priority="96" stopIfTrue="1" operator="containsText" text="OK">
      <formula>NOT(ISERROR(SEARCH("OK",AW144)))</formula>
    </cfRule>
  </conditionalFormatting>
  <conditionalFormatting sqref="AW145">
    <cfRule type="containsText" dxfId="87" priority="89" stopIfTrue="1" operator="containsText" text="EN TERMINO">
      <formula>NOT(ISERROR(SEARCH("EN TERMINO",AW145)))</formula>
    </cfRule>
    <cfRule type="containsText" priority="90" operator="containsText" text="AMARILLO">
      <formula>NOT(ISERROR(SEARCH("AMARILLO",AW145)))</formula>
    </cfRule>
    <cfRule type="containsText" dxfId="86" priority="91" stopIfTrue="1" operator="containsText" text="ALERTA">
      <formula>NOT(ISERROR(SEARCH("ALERTA",AW145)))</formula>
    </cfRule>
    <cfRule type="containsText" dxfId="85" priority="92" stopIfTrue="1" operator="containsText" text="OK">
      <formula>NOT(ISERROR(SEARCH("OK",AW145)))</formula>
    </cfRule>
  </conditionalFormatting>
  <conditionalFormatting sqref="AW146">
    <cfRule type="containsText" dxfId="84" priority="85" stopIfTrue="1" operator="containsText" text="EN TERMINO">
      <formula>NOT(ISERROR(SEARCH("EN TERMINO",AW146)))</formula>
    </cfRule>
    <cfRule type="containsText" priority="86" operator="containsText" text="AMARILLO">
      <formula>NOT(ISERROR(SEARCH("AMARILLO",AW146)))</formula>
    </cfRule>
    <cfRule type="containsText" dxfId="83" priority="87" stopIfTrue="1" operator="containsText" text="ALERTA">
      <formula>NOT(ISERROR(SEARCH("ALERTA",AW146)))</formula>
    </cfRule>
    <cfRule type="containsText" dxfId="82" priority="88" stopIfTrue="1" operator="containsText" text="OK">
      <formula>NOT(ISERROR(SEARCH("OK",AW146)))</formula>
    </cfRule>
  </conditionalFormatting>
  <conditionalFormatting sqref="AW142">
    <cfRule type="containsText" dxfId="81" priority="81" stopIfTrue="1" operator="containsText" text="EN TERMINO">
      <formula>NOT(ISERROR(SEARCH("EN TERMINO",AW142)))</formula>
    </cfRule>
    <cfRule type="containsText" priority="82" operator="containsText" text="AMARILLO">
      <formula>NOT(ISERROR(SEARCH("AMARILLO",AW142)))</formula>
    </cfRule>
    <cfRule type="containsText" dxfId="80" priority="83" stopIfTrue="1" operator="containsText" text="ALERTA">
      <formula>NOT(ISERROR(SEARCH("ALERTA",AW142)))</formula>
    </cfRule>
    <cfRule type="containsText" dxfId="79" priority="84" stopIfTrue="1" operator="containsText" text="OK">
      <formula>NOT(ISERROR(SEARCH("OK",AW142)))</formula>
    </cfRule>
  </conditionalFormatting>
  <conditionalFormatting sqref="AV142">
    <cfRule type="containsText" dxfId="78" priority="77" stopIfTrue="1" operator="containsText" text="EN TERMINO">
      <formula>NOT(ISERROR(SEARCH("EN TERMINO",AV142)))</formula>
    </cfRule>
    <cfRule type="containsText" priority="78" operator="containsText" text="AMARILLO">
      <formula>NOT(ISERROR(SEARCH("AMARILLO",AV142)))</formula>
    </cfRule>
    <cfRule type="containsText" dxfId="77" priority="79" stopIfTrue="1" operator="containsText" text="ALERTA">
      <formula>NOT(ISERROR(SEARCH("ALERTA",AV142)))</formula>
    </cfRule>
    <cfRule type="containsText" dxfId="76" priority="80" stopIfTrue="1" operator="containsText" text="OK">
      <formula>NOT(ISERROR(SEARCH("OK",AV142)))</formula>
    </cfRule>
  </conditionalFormatting>
  <conditionalFormatting sqref="AV143:AV149">
    <cfRule type="containsText" dxfId="75" priority="73" stopIfTrue="1" operator="containsText" text="EN TERMINO">
      <formula>NOT(ISERROR(SEARCH("EN TERMINO",AV143)))</formula>
    </cfRule>
    <cfRule type="containsText" priority="74" operator="containsText" text="AMARILLO">
      <formula>NOT(ISERROR(SEARCH("AMARILLO",AV143)))</formula>
    </cfRule>
    <cfRule type="containsText" dxfId="74" priority="75" stopIfTrue="1" operator="containsText" text="ALERTA">
      <formula>NOT(ISERROR(SEARCH("ALERTA",AV143)))</formula>
    </cfRule>
    <cfRule type="containsText" dxfId="73" priority="76" stopIfTrue="1" operator="containsText" text="OK">
      <formula>NOT(ISERROR(SEARCH("OK",AV143)))</formula>
    </cfRule>
  </conditionalFormatting>
  <conditionalFormatting sqref="AW147">
    <cfRule type="containsText" dxfId="72" priority="69" stopIfTrue="1" operator="containsText" text="EN TERMINO">
      <formula>NOT(ISERROR(SEARCH("EN TERMINO",AW147)))</formula>
    </cfRule>
    <cfRule type="containsText" priority="70" operator="containsText" text="AMARILLO">
      <formula>NOT(ISERROR(SEARCH("AMARILLO",AW147)))</formula>
    </cfRule>
    <cfRule type="containsText" dxfId="71" priority="71" stopIfTrue="1" operator="containsText" text="ALERTA">
      <formula>NOT(ISERROR(SEARCH("ALERTA",AW147)))</formula>
    </cfRule>
    <cfRule type="containsText" dxfId="70" priority="72" stopIfTrue="1" operator="containsText" text="OK">
      <formula>NOT(ISERROR(SEARCH("OK",AW147)))</formula>
    </cfRule>
  </conditionalFormatting>
  <conditionalFormatting sqref="AW148">
    <cfRule type="containsText" dxfId="69" priority="65" stopIfTrue="1" operator="containsText" text="EN TERMINO">
      <formula>NOT(ISERROR(SEARCH("EN TERMINO",AW148)))</formula>
    </cfRule>
    <cfRule type="containsText" priority="66" operator="containsText" text="AMARILLO">
      <formula>NOT(ISERROR(SEARCH("AMARILLO",AW148)))</formula>
    </cfRule>
    <cfRule type="containsText" dxfId="68" priority="67" stopIfTrue="1" operator="containsText" text="ALERTA">
      <formula>NOT(ISERROR(SEARCH("ALERTA",AW148)))</formula>
    </cfRule>
    <cfRule type="containsText" dxfId="67" priority="68" stopIfTrue="1" operator="containsText" text="OK">
      <formula>NOT(ISERROR(SEARCH("OK",AW148)))</formula>
    </cfRule>
  </conditionalFormatting>
  <conditionalFormatting sqref="AW149">
    <cfRule type="containsText" dxfId="66" priority="61" stopIfTrue="1" operator="containsText" text="EN TERMINO">
      <formula>NOT(ISERROR(SEARCH("EN TERMINO",AW149)))</formula>
    </cfRule>
    <cfRule type="containsText" priority="62" operator="containsText" text="AMARILLO">
      <formula>NOT(ISERROR(SEARCH("AMARILLO",AW149)))</formula>
    </cfRule>
    <cfRule type="containsText" dxfId="65" priority="63" stopIfTrue="1" operator="containsText" text="ALERTA">
      <formula>NOT(ISERROR(SEARCH("ALERTA",AW149)))</formula>
    </cfRule>
    <cfRule type="containsText" dxfId="64" priority="64" stopIfTrue="1" operator="containsText" text="OK">
      <formula>NOT(ISERROR(SEARCH("OK",AW149)))</formula>
    </cfRule>
  </conditionalFormatting>
  <conditionalFormatting sqref="AV154:AV155">
    <cfRule type="containsText" dxfId="63" priority="57" stopIfTrue="1" operator="containsText" text="EN TERMINO">
      <formula>NOT(ISERROR(SEARCH("EN TERMINO",AV154)))</formula>
    </cfRule>
    <cfRule type="containsText" priority="58" operator="containsText" text="AMARILLO">
      <formula>NOT(ISERROR(SEARCH("AMARILLO",AV154)))</formula>
    </cfRule>
    <cfRule type="containsText" dxfId="62" priority="59" stopIfTrue="1" operator="containsText" text="ALERTA">
      <formula>NOT(ISERROR(SEARCH("ALERTA",AV154)))</formula>
    </cfRule>
    <cfRule type="containsText" dxfId="61" priority="60" stopIfTrue="1" operator="containsText" text="OK">
      <formula>NOT(ISERROR(SEARCH("OK",AV154)))</formula>
    </cfRule>
  </conditionalFormatting>
  <conditionalFormatting sqref="AY154:AY155">
    <cfRule type="containsText" dxfId="60" priority="56" stopIfTrue="1" operator="containsText" text="CUMPLIDA">
      <formula>NOT(ISERROR(SEARCH("CUMPLIDA",AY154)))</formula>
    </cfRule>
  </conditionalFormatting>
  <conditionalFormatting sqref="AY154:AY155">
    <cfRule type="containsText" dxfId="59" priority="55" stopIfTrue="1" operator="containsText" text="INCUMPLIDA">
      <formula>NOT(ISERROR(SEARCH("INCUMPLIDA",AY154)))</formula>
    </cfRule>
  </conditionalFormatting>
  <conditionalFormatting sqref="AY154:AY155">
    <cfRule type="containsText" dxfId="58" priority="54" stopIfTrue="1" operator="containsText" text="CUMPLIDA">
      <formula>NOT(ISERROR(SEARCH("CUMPLIDA",AY154)))</formula>
    </cfRule>
  </conditionalFormatting>
  <conditionalFormatting sqref="AY154:AY155">
    <cfRule type="containsText" dxfId="57" priority="53" stopIfTrue="1" operator="containsText" text="INCUMPLIDA">
      <formula>NOT(ISERROR(SEARCH("INCUMPLIDA",AY154)))</formula>
    </cfRule>
  </conditionalFormatting>
  <conditionalFormatting sqref="AY154:AY155">
    <cfRule type="containsText" dxfId="56" priority="52" stopIfTrue="1" operator="containsText" text="PENDIENTE">
      <formula>NOT(ISERROR(SEARCH("PENDIENTE",AY154)))</formula>
    </cfRule>
  </conditionalFormatting>
  <conditionalFormatting sqref="AQ160:AQ161">
    <cfRule type="containsText" dxfId="55" priority="51" stopIfTrue="1" operator="containsText" text="CUMPLIDA">
      <formula>NOT(ISERROR(SEARCH("CUMPLIDA",AQ160)))</formula>
    </cfRule>
  </conditionalFormatting>
  <conditionalFormatting sqref="AQ160:AQ161">
    <cfRule type="containsText" dxfId="54" priority="50" stopIfTrue="1" operator="containsText" text="INCUMPLIDA">
      <formula>NOT(ISERROR(SEARCH("INCUMPLIDA",AQ160)))</formula>
    </cfRule>
  </conditionalFormatting>
  <conditionalFormatting sqref="AQ160:AQ161">
    <cfRule type="containsText" dxfId="53" priority="49" stopIfTrue="1" operator="containsText" text="PENDIENTE">
      <formula>NOT(ISERROR(SEARCH("PENDIENTE",AQ160)))</formula>
    </cfRule>
  </conditionalFormatting>
  <conditionalFormatting sqref="AV160:AV161">
    <cfRule type="containsText" dxfId="52" priority="45" stopIfTrue="1" operator="containsText" text="EN TERMINO">
      <formula>NOT(ISERROR(SEARCH("EN TERMINO",AV160)))</formula>
    </cfRule>
    <cfRule type="containsText" priority="46" operator="containsText" text="AMARILLO">
      <formula>NOT(ISERROR(SEARCH("AMARILLO",AV160)))</formula>
    </cfRule>
    <cfRule type="containsText" dxfId="51" priority="47" stopIfTrue="1" operator="containsText" text="ALERTA">
      <formula>NOT(ISERROR(SEARCH("ALERTA",AV160)))</formula>
    </cfRule>
    <cfRule type="containsText" dxfId="50" priority="48" stopIfTrue="1" operator="containsText" text="OK">
      <formula>NOT(ISERROR(SEARCH("OK",AV160)))</formula>
    </cfRule>
  </conditionalFormatting>
  <conditionalFormatting sqref="AY160:AY161">
    <cfRule type="containsText" dxfId="49" priority="44" stopIfTrue="1" operator="containsText" text="CUMPLIDA">
      <formula>NOT(ISERROR(SEARCH("CUMPLIDA",AY160)))</formula>
    </cfRule>
  </conditionalFormatting>
  <conditionalFormatting sqref="AY160:AY161">
    <cfRule type="containsText" dxfId="48" priority="43" stopIfTrue="1" operator="containsText" text="INCUMPLIDA">
      <formula>NOT(ISERROR(SEARCH("INCUMPLIDA",AY160)))</formula>
    </cfRule>
  </conditionalFormatting>
  <conditionalFormatting sqref="AY160:AY161">
    <cfRule type="containsText" dxfId="47" priority="42" stopIfTrue="1" operator="containsText" text="PENDIENTE">
      <formula>NOT(ISERROR(SEARCH("PENDIENTE",AY160)))</formula>
    </cfRule>
  </conditionalFormatting>
  <conditionalFormatting sqref="AY160:AY161">
    <cfRule type="containsText" dxfId="46" priority="41" operator="containsText" text="PENDIENTE">
      <formula>NOT(ISERROR(SEARCH("PENDIENTE",AY160)))</formula>
    </cfRule>
  </conditionalFormatting>
  <conditionalFormatting sqref="AQ167">
    <cfRule type="containsText" dxfId="45" priority="40" stopIfTrue="1" operator="containsText" text="CUMPLIDA">
      <formula>NOT(ISERROR(SEARCH("CUMPLIDA",AQ167)))</formula>
    </cfRule>
  </conditionalFormatting>
  <conditionalFormatting sqref="AQ167">
    <cfRule type="containsText" dxfId="44" priority="39" stopIfTrue="1" operator="containsText" text="INCUMPLIDA">
      <formula>NOT(ISERROR(SEARCH("INCUMPLIDA",AQ167)))</formula>
    </cfRule>
  </conditionalFormatting>
  <conditionalFormatting sqref="AQ167">
    <cfRule type="containsText" dxfId="43" priority="38" stopIfTrue="1" operator="containsText" text="PENDIENTE">
      <formula>NOT(ISERROR(SEARCH("PENDIENTE",AQ167)))</formula>
    </cfRule>
  </conditionalFormatting>
  <conditionalFormatting sqref="AV167">
    <cfRule type="containsText" dxfId="42" priority="34" stopIfTrue="1" operator="containsText" text="EN TERMINO">
      <formula>NOT(ISERROR(SEARCH("EN TERMINO",AV167)))</formula>
    </cfRule>
    <cfRule type="containsText" priority="35" operator="containsText" text="AMARILLO">
      <formula>NOT(ISERROR(SEARCH("AMARILLO",AV167)))</formula>
    </cfRule>
    <cfRule type="containsText" dxfId="41" priority="36" stopIfTrue="1" operator="containsText" text="ALERTA">
      <formula>NOT(ISERROR(SEARCH("ALERTA",AV167)))</formula>
    </cfRule>
    <cfRule type="containsText" dxfId="40" priority="37" stopIfTrue="1" operator="containsText" text="OK">
      <formula>NOT(ISERROR(SEARCH("OK",AV167)))</formula>
    </cfRule>
  </conditionalFormatting>
  <conditionalFormatting sqref="AY167">
    <cfRule type="containsText" dxfId="39" priority="33" stopIfTrue="1" operator="containsText" text="CUMPLIDA">
      <formula>NOT(ISERROR(SEARCH("CUMPLIDA",AY167)))</formula>
    </cfRule>
  </conditionalFormatting>
  <conditionalFormatting sqref="AY167">
    <cfRule type="containsText" dxfId="38" priority="32" stopIfTrue="1" operator="containsText" text="INCUMPLIDA">
      <formula>NOT(ISERROR(SEARCH("INCUMPLIDA",AY167)))</formula>
    </cfRule>
  </conditionalFormatting>
  <conditionalFormatting sqref="AY167">
    <cfRule type="containsText" dxfId="37" priority="31" stopIfTrue="1" operator="containsText" text="PENDIENTE">
      <formula>NOT(ISERROR(SEARCH("PENDIENTE",AY167)))</formula>
    </cfRule>
  </conditionalFormatting>
  <conditionalFormatting sqref="AY167">
    <cfRule type="containsText" dxfId="36" priority="30" operator="containsText" text="PENDIENTE">
      <formula>NOT(ISERROR(SEARCH("PENDIENTE",AY167)))</formula>
    </cfRule>
  </conditionalFormatting>
  <conditionalFormatting sqref="AQ170">
    <cfRule type="containsText" dxfId="35" priority="29" stopIfTrue="1" operator="containsText" text="CUMPLIDA">
      <formula>NOT(ISERROR(SEARCH("CUMPLIDA",AQ170)))</formula>
    </cfRule>
  </conditionalFormatting>
  <conditionalFormatting sqref="AQ170">
    <cfRule type="containsText" dxfId="34" priority="28" stopIfTrue="1" operator="containsText" text="INCUMPLIDA">
      <formula>NOT(ISERROR(SEARCH("INCUMPLIDA",AQ170)))</formula>
    </cfRule>
  </conditionalFormatting>
  <conditionalFormatting sqref="AQ170">
    <cfRule type="containsText" dxfId="33" priority="27" stopIfTrue="1" operator="containsText" text="PENDIENTE">
      <formula>NOT(ISERROR(SEARCH("PENDIENTE",AQ170)))</formula>
    </cfRule>
  </conditionalFormatting>
  <conditionalFormatting sqref="AV170">
    <cfRule type="containsText" dxfId="32" priority="23" stopIfTrue="1" operator="containsText" text="EN TERMINO">
      <formula>NOT(ISERROR(SEARCH("EN TERMINO",AV170)))</formula>
    </cfRule>
    <cfRule type="containsText" priority="24" operator="containsText" text="AMARILLO">
      <formula>NOT(ISERROR(SEARCH("AMARILLO",AV170)))</formula>
    </cfRule>
    <cfRule type="containsText" dxfId="31" priority="25" stopIfTrue="1" operator="containsText" text="ALERTA">
      <formula>NOT(ISERROR(SEARCH("ALERTA",AV170)))</formula>
    </cfRule>
    <cfRule type="containsText" dxfId="30" priority="26" stopIfTrue="1" operator="containsText" text="OK">
      <formula>NOT(ISERROR(SEARCH("OK",AV170)))</formula>
    </cfRule>
  </conditionalFormatting>
  <conditionalFormatting sqref="AY170">
    <cfRule type="containsText" dxfId="29" priority="22" stopIfTrue="1" operator="containsText" text="CUMPLIDA">
      <formula>NOT(ISERROR(SEARCH("CUMPLIDA",AY170)))</formula>
    </cfRule>
  </conditionalFormatting>
  <conditionalFormatting sqref="AY170">
    <cfRule type="containsText" dxfId="28" priority="21" stopIfTrue="1" operator="containsText" text="INCUMPLIDA">
      <formula>NOT(ISERROR(SEARCH("INCUMPLIDA",AY170)))</formula>
    </cfRule>
  </conditionalFormatting>
  <conditionalFormatting sqref="AY170">
    <cfRule type="containsText" dxfId="27" priority="20" stopIfTrue="1" operator="containsText" text="PENDIENTE">
      <formula>NOT(ISERROR(SEARCH("PENDIENTE",AY170)))</formula>
    </cfRule>
  </conditionalFormatting>
  <conditionalFormatting sqref="AY170">
    <cfRule type="containsText" dxfId="26" priority="19" operator="containsText" text="PENDIENTE">
      <formula>NOT(ISERROR(SEARCH("PENDIENTE",AY170)))</formula>
    </cfRule>
  </conditionalFormatting>
  <conditionalFormatting sqref="AQ172">
    <cfRule type="containsText" dxfId="25" priority="18" stopIfTrue="1" operator="containsText" text="CUMPLIDA">
      <formula>NOT(ISERROR(SEARCH("CUMPLIDA",AQ172)))</formula>
    </cfRule>
  </conditionalFormatting>
  <conditionalFormatting sqref="AQ172">
    <cfRule type="containsText" dxfId="24" priority="17" stopIfTrue="1" operator="containsText" text="INCUMPLIDA">
      <formula>NOT(ISERROR(SEARCH("INCUMPLIDA",AQ172)))</formula>
    </cfRule>
  </conditionalFormatting>
  <conditionalFormatting sqref="AQ172">
    <cfRule type="containsText" dxfId="23" priority="16" stopIfTrue="1" operator="containsText" text="PENDIENTE">
      <formula>NOT(ISERROR(SEARCH("PENDIENTE",AQ172)))</formula>
    </cfRule>
  </conditionalFormatting>
  <conditionalFormatting sqref="AV172">
    <cfRule type="containsText" dxfId="22" priority="12" stopIfTrue="1" operator="containsText" text="EN TERMINO">
      <formula>NOT(ISERROR(SEARCH("EN TERMINO",AV172)))</formula>
    </cfRule>
    <cfRule type="containsText" priority="13" operator="containsText" text="AMARILLO">
      <formula>NOT(ISERROR(SEARCH("AMARILLO",AV172)))</formula>
    </cfRule>
    <cfRule type="containsText" dxfId="21" priority="14" stopIfTrue="1" operator="containsText" text="ALERTA">
      <formula>NOT(ISERROR(SEARCH("ALERTA",AV172)))</formula>
    </cfRule>
    <cfRule type="containsText" dxfId="20" priority="15" stopIfTrue="1" operator="containsText" text="OK">
      <formula>NOT(ISERROR(SEARCH("OK",AV172)))</formula>
    </cfRule>
  </conditionalFormatting>
  <conditionalFormatting sqref="AQ175:AQ179">
    <cfRule type="containsText" dxfId="19" priority="11" stopIfTrue="1" operator="containsText" text="CUMPLIDA">
      <formula>NOT(ISERROR(SEARCH("CUMPLIDA",AQ175)))</formula>
    </cfRule>
  </conditionalFormatting>
  <conditionalFormatting sqref="AQ175:AQ179">
    <cfRule type="containsText" dxfId="18" priority="10" stopIfTrue="1" operator="containsText" text="INCUMPLIDA">
      <formula>NOT(ISERROR(SEARCH("INCUMPLIDA",AQ175)))</formula>
    </cfRule>
  </conditionalFormatting>
  <conditionalFormatting sqref="AQ175:AQ179">
    <cfRule type="containsText" dxfId="17" priority="9" stopIfTrue="1" operator="containsText" text="PENDIENTE">
      <formula>NOT(ISERROR(SEARCH("PENDIENTE",AQ175)))</formula>
    </cfRule>
  </conditionalFormatting>
  <conditionalFormatting sqref="AV175:AV179">
    <cfRule type="containsText" dxfId="16" priority="5" stopIfTrue="1" operator="containsText" text="EN TERMINO">
      <formula>NOT(ISERROR(SEARCH("EN TERMINO",AV175)))</formula>
    </cfRule>
    <cfRule type="containsText" priority="6" operator="containsText" text="AMARILLO">
      <formula>NOT(ISERROR(SEARCH("AMARILLO",AV175)))</formula>
    </cfRule>
    <cfRule type="containsText" dxfId="15" priority="7" stopIfTrue="1" operator="containsText" text="ALERTA">
      <formula>NOT(ISERROR(SEARCH("ALERTA",AV175)))</formula>
    </cfRule>
    <cfRule type="containsText" dxfId="14" priority="8" stopIfTrue="1" operator="containsText" text="OK">
      <formula>NOT(ISERROR(SEARCH("OK",AV175)))</formula>
    </cfRule>
  </conditionalFormatting>
  <conditionalFormatting sqref="AY175:AY179">
    <cfRule type="containsText" dxfId="13" priority="4" stopIfTrue="1" operator="containsText" text="CUMPLIDA">
      <formula>NOT(ISERROR(SEARCH("CUMPLIDA",AY175)))</formula>
    </cfRule>
  </conditionalFormatting>
  <conditionalFormatting sqref="AY175:AY179">
    <cfRule type="containsText" dxfId="12" priority="3" stopIfTrue="1" operator="containsText" text="INCUMPLIDA">
      <formula>NOT(ISERROR(SEARCH("INCUMPLIDA",AY175)))</formula>
    </cfRule>
  </conditionalFormatting>
  <conditionalFormatting sqref="AY175:AY179">
    <cfRule type="containsText" dxfId="11" priority="2" stopIfTrue="1" operator="containsText" text="PENDIENTE">
      <formula>NOT(ISERROR(SEARCH("PENDIENTE",AY175)))</formula>
    </cfRule>
  </conditionalFormatting>
  <conditionalFormatting sqref="AY175:AY179">
    <cfRule type="containsText" dxfId="10" priority="1" operator="containsText" text="PENDIENTE">
      <formula>NOT(ISERROR(SEARCH("PENDIENTE",AY175)))</formula>
    </cfRule>
  </conditionalFormatting>
  <dataValidations count="4">
    <dataValidation type="list" allowBlank="1" showInputMessage="1" showErrorMessage="1" sqref="H21:H22 H142:H150 P134:P136 H127:H133 H100:H110 P111:P126 H154 H156 H159 H162 H167 H171 H176 H179 H181 P5:P102" xr:uid="{00000000-0002-0000-0000-000000000000}">
      <formula1>"Gerencia, Subgerencia General, Secretaria General, Unidad de Apuesta, Unidad de Loterias, Unidad Financiera y Contable, Unidad Talento Humano, Unidad de Bienes y Servicios, Planeación, Sistemas, Atención al cliente y Comunicaciones, Control Interno"</formula1>
    </dataValidation>
    <dataValidation type="list" allowBlank="1" showInputMessage="1" showErrorMessage="1" sqref="N5:N15 N142:N150 N181 N154 N156 N159 N162 N171 N167 N176 N179 N111:N136 N19:N102" xr:uid="{00000000-0002-0000-0000-000001000000}">
      <formula1>"Correctiva, Preventiva, Acción de mejora"</formula1>
    </dataValidation>
    <dataValidation type="textLength" allowBlank="1" showInputMessage="1" error="Escriba un texto  Maximo 390 Caracteres" promptTitle="Cualquier contenido Maximo 390 Caracteres" prompt=" Registre HALLAZGO contenido en Inf de Auditoría(Suscripción), ó q se encuentra en Plan ya suscrito(Avance o Seguim) SI SUPERA 390 CARACTERES, RESÚMALO. Insterte tantas filas como ACTIVIDADES sean." sqref="I19:I20" xr:uid="{00000000-0002-0000-0000-000005000000}">
      <formula1>0</formula1>
      <formula2>390</formula2>
    </dataValidation>
    <dataValidation type="textLength" allowBlank="1" showInputMessage="1" error="Escriba un texto  Maximo 390 Caracteres" promptTitle="Cualquier contenido Maximo 390 Caracteres" prompt=" Registre CAUSA contenida en Inf de Auditoría(Suscripción), ó q se encuentra en Plan ya suscrito(Avance o Seguimiento) SI SUPERA 390 CARACTERES, RESÚMALA. Insterte tantas filas como ACTIVIDADES sean." sqref="S19 J19:K19" xr:uid="{00000000-0002-0000-0000-000008000000}">
      <formula1>0</formula1>
      <formula2>390</formula2>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4B4495-ED06-4222-A2E0-3C35BD147A56}">
  <dimension ref="A1:BL23"/>
  <sheetViews>
    <sheetView tabSelected="1" zoomScale="80" zoomScaleNormal="80" workbookViewId="0">
      <pane xSplit="13" ySplit="4" topLeftCell="AE5" activePane="bottomRight" state="frozen"/>
      <selection pane="bottomRight" activeCell="AE5" sqref="AE5"/>
      <selection pane="bottomLeft" activeCell="A5" sqref="A5"/>
      <selection pane="topRight" activeCell="N1" sqref="N1"/>
    </sheetView>
  </sheetViews>
  <sheetFormatPr defaultColWidth="11.42578125" defaultRowHeight="12" outlineLevelCol="1"/>
  <cols>
    <col min="1" max="5" width="11.42578125" style="43"/>
    <col min="6" max="6" width="13" style="43" customWidth="1"/>
    <col min="7" max="8" width="11.42578125" style="43"/>
    <col min="9" max="9" width="17.7109375" style="43" customWidth="1"/>
    <col min="10" max="10" width="22.42578125" style="43" customWidth="1"/>
    <col min="11" max="11" width="14.28515625" style="43" customWidth="1"/>
    <col min="12" max="12" width="12.85546875" style="43" customWidth="1"/>
    <col min="13" max="15" width="11.42578125" style="43"/>
    <col min="16" max="16" width="13" style="43" customWidth="1"/>
    <col min="17" max="25" width="11.42578125" style="43"/>
    <col min="26" max="26" width="17.7109375" style="43" customWidth="1"/>
    <col min="27" max="30" width="11.42578125" style="43"/>
    <col min="31" max="31" width="15.7109375" style="43" customWidth="1"/>
    <col min="32" max="33" width="12.85546875" style="43" customWidth="1"/>
    <col min="34" max="34" width="11.42578125" style="43" hidden="1" customWidth="1" outlineLevel="1"/>
    <col min="35" max="35" width="22" style="43" hidden="1" customWidth="1" outlineLevel="1"/>
    <col min="36" max="39" width="11.42578125" style="43" hidden="1" customWidth="1" outlineLevel="1"/>
    <col min="40" max="40" width="18.85546875" style="43" hidden="1" customWidth="1" outlineLevel="1"/>
    <col min="41" max="60" width="11.42578125" style="43" hidden="1" customWidth="1" outlineLevel="1"/>
    <col min="61" max="61" width="13.85546875" style="43" hidden="1" customWidth="1" outlineLevel="1"/>
    <col min="62" max="62" width="11.42578125" style="43" customWidth="1" collapsed="1"/>
    <col min="63" max="16384" width="11.42578125" style="43"/>
  </cols>
  <sheetData>
    <row r="1" spans="1:64">
      <c r="A1" s="396" t="s">
        <v>0</v>
      </c>
      <c r="B1" s="396"/>
      <c r="C1" s="396"/>
      <c r="D1" s="396"/>
      <c r="E1" s="396"/>
      <c r="F1" s="396"/>
      <c r="G1" s="396"/>
      <c r="H1" s="396"/>
      <c r="I1" s="396"/>
      <c r="J1" s="386" t="s">
        <v>1</v>
      </c>
      <c r="K1" s="386"/>
      <c r="L1" s="386"/>
      <c r="M1" s="386"/>
      <c r="N1" s="386"/>
      <c r="O1" s="386"/>
      <c r="P1" s="386"/>
      <c r="Q1" s="386"/>
      <c r="R1" s="386"/>
      <c r="S1" s="386"/>
      <c r="T1" s="386"/>
      <c r="U1" s="386"/>
      <c r="V1" s="386"/>
      <c r="W1" s="386"/>
      <c r="X1" s="41"/>
      <c r="Y1" s="393" t="s">
        <v>2</v>
      </c>
      <c r="Z1" s="393"/>
      <c r="AA1" s="393"/>
      <c r="AB1" s="393"/>
      <c r="AC1" s="393"/>
      <c r="AD1" s="393"/>
      <c r="AE1" s="393"/>
      <c r="AF1" s="393"/>
      <c r="AG1" s="393"/>
      <c r="AH1" s="387" t="s">
        <v>3</v>
      </c>
      <c r="AI1" s="387"/>
      <c r="AJ1" s="387"/>
      <c r="AK1" s="387"/>
      <c r="AL1" s="387"/>
      <c r="AM1" s="387"/>
      <c r="AN1" s="387"/>
      <c r="AO1" s="387"/>
      <c r="AP1" s="387"/>
      <c r="AQ1" s="388" t="s">
        <v>4</v>
      </c>
      <c r="AR1" s="388"/>
      <c r="AS1" s="388"/>
      <c r="AT1" s="388"/>
      <c r="AU1" s="388"/>
      <c r="AV1" s="388"/>
      <c r="AW1" s="388"/>
      <c r="AX1" s="388"/>
      <c r="AY1" s="388"/>
      <c r="AZ1" s="389" t="s">
        <v>5</v>
      </c>
      <c r="BA1" s="389"/>
      <c r="BB1" s="389"/>
      <c r="BC1" s="389"/>
      <c r="BD1" s="389"/>
      <c r="BE1" s="389"/>
      <c r="BF1" s="389"/>
      <c r="BG1" s="389"/>
      <c r="BH1" s="389"/>
      <c r="BI1" s="42" t="s">
        <v>6</v>
      </c>
      <c r="BJ1" s="42"/>
      <c r="BK1" s="42"/>
      <c r="BL1" s="42"/>
    </row>
    <row r="2" spans="1:64" ht="15" customHeight="1">
      <c r="A2" s="381" t="s">
        <v>7</v>
      </c>
      <c r="B2" s="381" t="s">
        <v>8</v>
      </c>
      <c r="C2" s="381" t="s">
        <v>9</v>
      </c>
      <c r="D2" s="381" t="s">
        <v>10</v>
      </c>
      <c r="E2" s="381" t="s">
        <v>11</v>
      </c>
      <c r="F2" s="381" t="s">
        <v>12</v>
      </c>
      <c r="G2" s="381" t="s">
        <v>13</v>
      </c>
      <c r="H2" s="381" t="s">
        <v>14</v>
      </c>
      <c r="I2" s="381" t="s">
        <v>15</v>
      </c>
      <c r="J2" s="385" t="s">
        <v>16</v>
      </c>
      <c r="K2" s="386" t="s">
        <v>17</v>
      </c>
      <c r="L2" s="386"/>
      <c r="M2" s="386"/>
      <c r="N2" s="385" t="s">
        <v>18</v>
      </c>
      <c r="O2" s="385" t="s">
        <v>19</v>
      </c>
      <c r="P2" s="385" t="s">
        <v>20</v>
      </c>
      <c r="Q2" s="385" t="s">
        <v>21</v>
      </c>
      <c r="R2" s="385" t="s">
        <v>22</v>
      </c>
      <c r="S2" s="385" t="s">
        <v>23</v>
      </c>
      <c r="T2" s="385" t="s">
        <v>24</v>
      </c>
      <c r="U2" s="385" t="s">
        <v>25</v>
      </c>
      <c r="V2" s="385" t="s">
        <v>26</v>
      </c>
      <c r="W2" s="385" t="s">
        <v>27</v>
      </c>
      <c r="X2" s="44"/>
      <c r="Y2" s="384" t="s">
        <v>28</v>
      </c>
      <c r="Z2" s="384" t="s">
        <v>29</v>
      </c>
      <c r="AA2" s="384" t="s">
        <v>30</v>
      </c>
      <c r="AB2" s="384" t="s">
        <v>31</v>
      </c>
      <c r="AC2" s="384" t="s">
        <v>32</v>
      </c>
      <c r="AD2" s="384" t="s">
        <v>33</v>
      </c>
      <c r="AE2" s="384" t="s">
        <v>34</v>
      </c>
      <c r="AF2" s="384" t="s">
        <v>35</v>
      </c>
      <c r="AG2" s="45"/>
      <c r="AH2" s="391" t="s">
        <v>36</v>
      </c>
      <c r="AI2" s="391" t="s">
        <v>37</v>
      </c>
      <c r="AJ2" s="391" t="s">
        <v>38</v>
      </c>
      <c r="AK2" s="391" t="s">
        <v>39</v>
      </c>
      <c r="AL2" s="391" t="s">
        <v>40</v>
      </c>
      <c r="AM2" s="391" t="s">
        <v>41</v>
      </c>
      <c r="AN2" s="391" t="s">
        <v>42</v>
      </c>
      <c r="AO2" s="391" t="s">
        <v>43</v>
      </c>
      <c r="AP2" s="46"/>
      <c r="AQ2" s="390" t="s">
        <v>44</v>
      </c>
      <c r="AR2" s="390" t="s">
        <v>45</v>
      </c>
      <c r="AS2" s="390" t="s">
        <v>46</v>
      </c>
      <c r="AT2" s="390" t="s">
        <v>47</v>
      </c>
      <c r="AU2" s="390" t="s">
        <v>48</v>
      </c>
      <c r="AV2" s="390" t="s">
        <v>49</v>
      </c>
      <c r="AW2" s="390" t="s">
        <v>50</v>
      </c>
      <c r="AX2" s="390" t="s">
        <v>51</v>
      </c>
      <c r="AY2" s="47"/>
      <c r="AZ2" s="381" t="s">
        <v>44</v>
      </c>
      <c r="BA2" s="381" t="s">
        <v>45</v>
      </c>
      <c r="BB2" s="381" t="s">
        <v>46</v>
      </c>
      <c r="BC2" s="381" t="s">
        <v>47</v>
      </c>
      <c r="BD2" s="381" t="s">
        <v>52</v>
      </c>
      <c r="BE2" s="381" t="s">
        <v>49</v>
      </c>
      <c r="BF2" s="381" t="s">
        <v>50</v>
      </c>
      <c r="BG2" s="381" t="s">
        <v>51</v>
      </c>
      <c r="BH2" s="381" t="s">
        <v>53</v>
      </c>
      <c r="BI2" s="383" t="s">
        <v>54</v>
      </c>
      <c r="BJ2" s="383" t="s">
        <v>55</v>
      </c>
      <c r="BK2" s="383" t="s">
        <v>56</v>
      </c>
      <c r="BL2" s="382" t="s">
        <v>57</v>
      </c>
    </row>
    <row r="3" spans="1:64" ht="71.25" customHeight="1">
      <c r="A3" s="381"/>
      <c r="B3" s="381"/>
      <c r="C3" s="381"/>
      <c r="D3" s="381"/>
      <c r="E3" s="381"/>
      <c r="F3" s="381"/>
      <c r="G3" s="381"/>
      <c r="H3" s="381"/>
      <c r="I3" s="381"/>
      <c r="J3" s="385"/>
      <c r="K3" s="44" t="s">
        <v>58</v>
      </c>
      <c r="L3" s="44" t="s">
        <v>59</v>
      </c>
      <c r="M3" s="44" t="s">
        <v>60</v>
      </c>
      <c r="N3" s="385"/>
      <c r="O3" s="385"/>
      <c r="P3" s="385"/>
      <c r="Q3" s="385"/>
      <c r="R3" s="385"/>
      <c r="S3" s="385"/>
      <c r="T3" s="385"/>
      <c r="U3" s="385"/>
      <c r="V3" s="385"/>
      <c r="W3" s="385"/>
      <c r="X3" s="44" t="s">
        <v>61</v>
      </c>
      <c r="Y3" s="384"/>
      <c r="Z3" s="384"/>
      <c r="AA3" s="384"/>
      <c r="AB3" s="384"/>
      <c r="AC3" s="384"/>
      <c r="AD3" s="384"/>
      <c r="AE3" s="384"/>
      <c r="AF3" s="384"/>
      <c r="AG3" s="45" t="s">
        <v>53</v>
      </c>
      <c r="AH3" s="391"/>
      <c r="AI3" s="391"/>
      <c r="AJ3" s="391"/>
      <c r="AK3" s="391"/>
      <c r="AL3" s="391"/>
      <c r="AM3" s="391"/>
      <c r="AN3" s="391"/>
      <c r="AO3" s="391"/>
      <c r="AP3" s="46" t="s">
        <v>53</v>
      </c>
      <c r="AQ3" s="390"/>
      <c r="AR3" s="390"/>
      <c r="AS3" s="390"/>
      <c r="AT3" s="390"/>
      <c r="AU3" s="390"/>
      <c r="AV3" s="390"/>
      <c r="AW3" s="390"/>
      <c r="AX3" s="390"/>
      <c r="AY3" s="47" t="s">
        <v>53</v>
      </c>
      <c r="AZ3" s="381"/>
      <c r="BA3" s="381"/>
      <c r="BB3" s="381"/>
      <c r="BC3" s="381"/>
      <c r="BD3" s="381"/>
      <c r="BE3" s="381"/>
      <c r="BF3" s="381"/>
      <c r="BG3" s="381"/>
      <c r="BH3" s="381"/>
      <c r="BI3" s="383"/>
      <c r="BJ3" s="383"/>
      <c r="BK3" s="383"/>
      <c r="BL3" s="382"/>
    </row>
    <row r="4" spans="1:64" ht="84">
      <c r="A4" s="48" t="s">
        <v>62</v>
      </c>
      <c r="B4" s="48" t="s">
        <v>63</v>
      </c>
      <c r="C4" s="48" t="s">
        <v>64</v>
      </c>
      <c r="D4" s="48" t="s">
        <v>65</v>
      </c>
      <c r="E4" s="48" t="s">
        <v>66</v>
      </c>
      <c r="F4" s="48" t="s">
        <v>63</v>
      </c>
      <c r="G4" s="48" t="s">
        <v>67</v>
      </c>
      <c r="H4" s="48" t="s">
        <v>64</v>
      </c>
      <c r="I4" s="48" t="s">
        <v>68</v>
      </c>
      <c r="J4" s="49" t="s">
        <v>69</v>
      </c>
      <c r="K4" s="49" t="s">
        <v>70</v>
      </c>
      <c r="L4" s="49"/>
      <c r="M4" s="49" t="s">
        <v>71</v>
      </c>
      <c r="N4" s="49" t="s">
        <v>64</v>
      </c>
      <c r="O4" s="49" t="s">
        <v>72</v>
      </c>
      <c r="P4" s="49" t="s">
        <v>64</v>
      </c>
      <c r="Q4" s="49" t="s">
        <v>72</v>
      </c>
      <c r="R4" s="49" t="s">
        <v>73</v>
      </c>
      <c r="S4" s="49" t="s">
        <v>74</v>
      </c>
      <c r="T4" s="49" t="s">
        <v>64</v>
      </c>
      <c r="U4" s="49" t="s">
        <v>75</v>
      </c>
      <c r="V4" s="49" t="s">
        <v>63</v>
      </c>
      <c r="W4" s="49" t="s">
        <v>63</v>
      </c>
      <c r="X4" s="49" t="s">
        <v>63</v>
      </c>
      <c r="Y4" s="50" t="s">
        <v>63</v>
      </c>
      <c r="Z4" s="50" t="s">
        <v>76</v>
      </c>
      <c r="AA4" s="50" t="s">
        <v>77</v>
      </c>
      <c r="AB4" s="50" t="s">
        <v>78</v>
      </c>
      <c r="AC4" s="50" t="s">
        <v>78</v>
      </c>
      <c r="AD4" s="50" t="s">
        <v>72</v>
      </c>
      <c r="AE4" s="50" t="s">
        <v>79</v>
      </c>
      <c r="AF4" s="50" t="s">
        <v>64</v>
      </c>
      <c r="AG4" s="50"/>
      <c r="AH4" s="51" t="s">
        <v>63</v>
      </c>
      <c r="AI4" s="51" t="s">
        <v>76</v>
      </c>
      <c r="AJ4" s="51" t="s">
        <v>77</v>
      </c>
      <c r="AK4" s="51" t="s">
        <v>78</v>
      </c>
      <c r="AL4" s="51" t="s">
        <v>78</v>
      </c>
      <c r="AM4" s="51" t="s">
        <v>72</v>
      </c>
      <c r="AN4" s="51" t="s">
        <v>79</v>
      </c>
      <c r="AO4" s="51" t="s">
        <v>64</v>
      </c>
      <c r="AP4" s="51"/>
      <c r="AQ4" s="52" t="s">
        <v>63</v>
      </c>
      <c r="AR4" s="52" t="s">
        <v>76</v>
      </c>
      <c r="AS4" s="52" t="s">
        <v>77</v>
      </c>
      <c r="AT4" s="52" t="s">
        <v>78</v>
      </c>
      <c r="AU4" s="52" t="s">
        <v>78</v>
      </c>
      <c r="AV4" s="52" t="s">
        <v>72</v>
      </c>
      <c r="AW4" s="52" t="s">
        <v>79</v>
      </c>
      <c r="AX4" s="52" t="s">
        <v>64</v>
      </c>
      <c r="AY4" s="52"/>
      <c r="AZ4" s="48" t="s">
        <v>63</v>
      </c>
      <c r="BA4" s="48" t="s">
        <v>76</v>
      </c>
      <c r="BB4" s="48" t="s">
        <v>77</v>
      </c>
      <c r="BC4" s="48" t="s">
        <v>78</v>
      </c>
      <c r="BD4" s="48" t="s">
        <v>78</v>
      </c>
      <c r="BE4" s="48" t="s">
        <v>72</v>
      </c>
      <c r="BF4" s="48" t="s">
        <v>79</v>
      </c>
      <c r="BG4" s="48" t="s">
        <v>64</v>
      </c>
      <c r="BH4" s="48" t="s">
        <v>80</v>
      </c>
      <c r="BI4" s="53" t="s">
        <v>64</v>
      </c>
      <c r="BJ4" s="53" t="s">
        <v>64</v>
      </c>
      <c r="BK4" s="53" t="s">
        <v>64</v>
      </c>
      <c r="BL4" s="382"/>
    </row>
    <row r="5" spans="1:64" ht="35.1" customHeight="1">
      <c r="C5" s="175" t="s">
        <v>81</v>
      </c>
      <c r="E5" s="415" t="s">
        <v>875</v>
      </c>
      <c r="F5" s="416">
        <v>44377</v>
      </c>
      <c r="G5" s="414" t="s">
        <v>876</v>
      </c>
      <c r="H5" s="417" t="s">
        <v>877</v>
      </c>
      <c r="I5" s="419" t="s">
        <v>878</v>
      </c>
      <c r="J5" s="342" t="s">
        <v>879</v>
      </c>
      <c r="K5" s="251" t="s">
        <v>880</v>
      </c>
      <c r="L5" s="251" t="s">
        <v>238</v>
      </c>
      <c r="M5" s="251">
        <v>1</v>
      </c>
      <c r="P5" s="55" t="s">
        <v>881</v>
      </c>
      <c r="Q5" s="251" t="s">
        <v>882</v>
      </c>
      <c r="T5" s="62">
        <v>1</v>
      </c>
      <c r="V5" s="343">
        <v>44427</v>
      </c>
      <c r="W5" s="343">
        <v>44530</v>
      </c>
      <c r="Y5" s="54">
        <v>44469</v>
      </c>
      <c r="Z5" s="370" t="s">
        <v>883</v>
      </c>
      <c r="AA5" s="43">
        <v>0.2</v>
      </c>
      <c r="AB5" s="193">
        <f>(IF(AA5="","",IF(OR($M5=0,$M5="",$Y5=""),"",AA5/$M5)))</f>
        <v>0.2</v>
      </c>
      <c r="AC5" s="194">
        <f t="shared" ref="AC5:AC23" si="0">(IF(OR($T5="",AB5=""),"",IF(OR($T5=0,AB5=0),0,IF((AB5*100%)/$T5&gt;100%,100%,(AB5*100%)/$T5))))</f>
        <v>0.2</v>
      </c>
      <c r="AD5" s="173" t="str">
        <f t="shared" ref="AD5:AD23" si="1">IF(AA5="","",IF(AC5&lt;100%, IF(AC5&lt;25%, "ALERTA","EN TERMINO"), IF(AC5=100%, "OK", "EN TERMINO")))</f>
        <v>ALERTA</v>
      </c>
      <c r="AE5" s="175"/>
      <c r="AF5" s="206"/>
      <c r="AG5" s="1" t="str">
        <f>IF(AC5=100%,IF(AC5&gt;0.01%,"CUMPLIDA","PENDIENTE"),IF(AC5&lt;0%,"INCUMPLIDA","PENDIENTE"))</f>
        <v>PENDIENTE</v>
      </c>
      <c r="BJ5" s="2" t="str">
        <f>IF(AG5="CUMPLIDA","CERRADO","ABIERTO")</f>
        <v>ABIERTO</v>
      </c>
    </row>
    <row r="6" spans="1:64" ht="35.1" customHeight="1">
      <c r="C6" s="175" t="s">
        <v>81</v>
      </c>
      <c r="E6" s="415"/>
      <c r="F6" s="416"/>
      <c r="G6" s="414"/>
      <c r="H6" s="417"/>
      <c r="I6" s="419"/>
      <c r="J6" s="342" t="s">
        <v>884</v>
      </c>
      <c r="K6" s="251" t="s">
        <v>885</v>
      </c>
      <c r="L6" s="251" t="s">
        <v>629</v>
      </c>
      <c r="M6" s="251">
        <v>1</v>
      </c>
      <c r="P6" s="251" t="s">
        <v>886</v>
      </c>
      <c r="Q6" s="251" t="s">
        <v>886</v>
      </c>
      <c r="T6" s="62">
        <v>1</v>
      </c>
      <c r="V6" s="343">
        <v>44427</v>
      </c>
      <c r="W6" s="343">
        <v>44530</v>
      </c>
      <c r="Y6" s="54">
        <v>44469</v>
      </c>
      <c r="AB6" s="193" t="str">
        <f t="shared" ref="AB6:AB23" si="2">(IF(AA6="","",IF(OR($M6=0,$M6="",$Y6=""),"",AA6/$M6)))</f>
        <v/>
      </c>
      <c r="AC6" s="194" t="str">
        <f t="shared" si="0"/>
        <v/>
      </c>
      <c r="AD6" s="173" t="str">
        <f t="shared" si="1"/>
        <v/>
      </c>
      <c r="AE6" s="175"/>
      <c r="AF6" s="206"/>
      <c r="AG6" s="1" t="str">
        <f t="shared" ref="AG6:AG23" si="3">IF(AC6=100%,IF(AC6&gt;0.01%,"CUMPLIDA","PENDIENTE"),IF(AC6&lt;0%,"INCUMPLIDA","PENDIENTE"))</f>
        <v>PENDIENTE</v>
      </c>
      <c r="BJ6" s="2" t="str">
        <f t="shared" ref="BJ6:BJ23" si="4">IF(AG6="CUMPLIDA","CERRADO","ABIERTO")</f>
        <v>ABIERTO</v>
      </c>
    </row>
    <row r="7" spans="1:64" ht="35.1" customHeight="1">
      <c r="C7" s="175" t="s">
        <v>81</v>
      </c>
      <c r="E7" s="415"/>
      <c r="F7" s="416"/>
      <c r="G7" s="414"/>
      <c r="H7" s="417"/>
      <c r="I7" s="419"/>
      <c r="J7" s="342" t="s">
        <v>887</v>
      </c>
      <c r="K7" s="251" t="s">
        <v>888</v>
      </c>
      <c r="L7" s="251" t="s">
        <v>629</v>
      </c>
      <c r="M7" s="251">
        <v>1</v>
      </c>
      <c r="P7" s="55" t="s">
        <v>189</v>
      </c>
      <c r="Q7" s="251" t="s">
        <v>889</v>
      </c>
      <c r="T7" s="62">
        <v>1</v>
      </c>
      <c r="V7" s="343">
        <v>44427</v>
      </c>
      <c r="W7" s="343">
        <v>44550</v>
      </c>
      <c r="Y7" s="54">
        <v>44469</v>
      </c>
      <c r="AB7" s="193" t="str">
        <f t="shared" si="2"/>
        <v/>
      </c>
      <c r="AC7" s="194" t="str">
        <f t="shared" si="0"/>
        <v/>
      </c>
      <c r="AD7" s="173" t="str">
        <f t="shared" si="1"/>
        <v/>
      </c>
      <c r="AE7" s="175"/>
      <c r="AF7" s="206"/>
      <c r="AG7" s="1" t="str">
        <f t="shared" si="3"/>
        <v>PENDIENTE</v>
      </c>
      <c r="BJ7" s="2" t="str">
        <f t="shared" si="4"/>
        <v>ABIERTO</v>
      </c>
    </row>
    <row r="8" spans="1:64" ht="35.1" customHeight="1">
      <c r="C8" s="175" t="s">
        <v>81</v>
      </c>
      <c r="E8" s="415"/>
      <c r="F8" s="416"/>
      <c r="G8" s="414"/>
      <c r="H8" s="417"/>
      <c r="I8" s="419"/>
      <c r="J8" s="342" t="s">
        <v>890</v>
      </c>
      <c r="K8" s="251" t="s">
        <v>891</v>
      </c>
      <c r="L8" s="251" t="s">
        <v>238</v>
      </c>
      <c r="M8" s="251">
        <v>1</v>
      </c>
      <c r="P8" s="55" t="s">
        <v>886</v>
      </c>
      <c r="Q8" s="251" t="s">
        <v>892</v>
      </c>
      <c r="T8" s="62">
        <v>1</v>
      </c>
      <c r="V8" s="343">
        <v>44427</v>
      </c>
      <c r="W8" s="347">
        <v>44454</v>
      </c>
      <c r="Y8" s="54">
        <v>44469</v>
      </c>
      <c r="AB8" s="193" t="str">
        <f t="shared" si="2"/>
        <v/>
      </c>
      <c r="AC8" s="194" t="str">
        <f t="shared" si="0"/>
        <v/>
      </c>
      <c r="AD8" s="173" t="str">
        <f t="shared" si="1"/>
        <v/>
      </c>
      <c r="AE8" s="175"/>
      <c r="AF8" s="206"/>
      <c r="AG8" s="1" t="str">
        <f t="shared" si="3"/>
        <v>PENDIENTE</v>
      </c>
      <c r="BJ8" s="2" t="str">
        <f t="shared" si="4"/>
        <v>ABIERTO</v>
      </c>
    </row>
    <row r="9" spans="1:64" ht="35.1" customHeight="1">
      <c r="C9" s="175" t="s">
        <v>81</v>
      </c>
      <c r="E9" s="415"/>
      <c r="F9" s="416"/>
      <c r="G9" s="414"/>
      <c r="H9" s="417"/>
      <c r="I9" s="419"/>
      <c r="J9" s="342"/>
      <c r="K9" s="251" t="s">
        <v>893</v>
      </c>
      <c r="L9" s="251" t="s">
        <v>894</v>
      </c>
      <c r="M9" s="251">
        <v>1</v>
      </c>
      <c r="P9" s="55" t="s">
        <v>881</v>
      </c>
      <c r="Q9" s="251" t="s">
        <v>882</v>
      </c>
      <c r="T9" s="62">
        <v>1</v>
      </c>
      <c r="V9" s="343">
        <v>44427</v>
      </c>
      <c r="W9" s="347">
        <v>44454</v>
      </c>
      <c r="Y9" s="54">
        <v>44469</v>
      </c>
      <c r="Z9" s="370" t="s">
        <v>895</v>
      </c>
      <c r="AA9" s="43">
        <v>0.2</v>
      </c>
      <c r="AB9" s="193">
        <f t="shared" si="2"/>
        <v>0.2</v>
      </c>
      <c r="AC9" s="194">
        <f t="shared" si="0"/>
        <v>0.2</v>
      </c>
      <c r="AD9" s="173" t="str">
        <f t="shared" si="1"/>
        <v>ALERTA</v>
      </c>
      <c r="AE9" s="175"/>
      <c r="AF9" s="206"/>
      <c r="AG9" s="1" t="str">
        <f t="shared" si="3"/>
        <v>PENDIENTE</v>
      </c>
      <c r="BJ9" s="2" t="str">
        <f t="shared" si="4"/>
        <v>ABIERTO</v>
      </c>
    </row>
    <row r="10" spans="1:64" ht="35.1" customHeight="1">
      <c r="C10" s="175" t="s">
        <v>81</v>
      </c>
      <c r="E10" s="415"/>
      <c r="F10" s="416"/>
      <c r="G10" s="414"/>
      <c r="H10" s="417"/>
      <c r="I10" s="419"/>
      <c r="J10" s="342" t="s">
        <v>896</v>
      </c>
      <c r="K10" s="251" t="s">
        <v>897</v>
      </c>
      <c r="L10" s="251" t="s">
        <v>898</v>
      </c>
      <c r="M10" s="251">
        <v>1</v>
      </c>
      <c r="P10" s="55" t="s">
        <v>899</v>
      </c>
      <c r="Q10" s="251" t="s">
        <v>900</v>
      </c>
      <c r="T10" s="62">
        <v>1</v>
      </c>
      <c r="V10" s="343">
        <v>44427</v>
      </c>
      <c r="W10" s="343">
        <v>44499</v>
      </c>
      <c r="Y10" s="54">
        <v>44469</v>
      </c>
      <c r="Z10" s="371" t="s">
        <v>901</v>
      </c>
      <c r="AA10" s="43">
        <v>1</v>
      </c>
      <c r="AB10" s="193">
        <f t="shared" si="2"/>
        <v>1</v>
      </c>
      <c r="AC10" s="194">
        <f t="shared" si="0"/>
        <v>1</v>
      </c>
      <c r="AD10" s="173" t="str">
        <f t="shared" si="1"/>
        <v>OK</v>
      </c>
      <c r="AE10" s="175"/>
      <c r="AF10" s="206"/>
      <c r="AG10" s="1" t="str">
        <f t="shared" si="3"/>
        <v>CUMPLIDA</v>
      </c>
      <c r="BJ10" s="2" t="str">
        <f t="shared" si="4"/>
        <v>CERRADO</v>
      </c>
    </row>
    <row r="11" spans="1:64" ht="35.1" customHeight="1">
      <c r="C11" s="175" t="s">
        <v>81</v>
      </c>
      <c r="E11" s="415"/>
      <c r="F11" s="416"/>
      <c r="G11" s="414"/>
      <c r="H11" s="417"/>
      <c r="I11" s="419"/>
      <c r="J11" s="342" t="s">
        <v>902</v>
      </c>
      <c r="K11" s="251" t="s">
        <v>903</v>
      </c>
      <c r="L11" s="251" t="s">
        <v>904</v>
      </c>
      <c r="M11" s="251">
        <v>2</v>
      </c>
      <c r="P11" s="55" t="s">
        <v>905</v>
      </c>
      <c r="Q11" s="251" t="s">
        <v>906</v>
      </c>
      <c r="T11" s="62">
        <v>1</v>
      </c>
      <c r="V11" s="343">
        <v>44427</v>
      </c>
      <c r="W11" s="343">
        <v>44520</v>
      </c>
      <c r="Y11" s="54">
        <v>44469</v>
      </c>
      <c r="AB11" s="193" t="str">
        <f t="shared" si="2"/>
        <v/>
      </c>
      <c r="AC11" s="194" t="str">
        <f t="shared" si="0"/>
        <v/>
      </c>
      <c r="AD11" s="173" t="str">
        <f t="shared" si="1"/>
        <v/>
      </c>
      <c r="AE11" s="175"/>
      <c r="AF11" s="206"/>
      <c r="AG11" s="1" t="str">
        <f t="shared" si="3"/>
        <v>PENDIENTE</v>
      </c>
      <c r="BJ11" s="2" t="str">
        <f t="shared" si="4"/>
        <v>ABIERTO</v>
      </c>
    </row>
    <row r="12" spans="1:64" ht="35.1" customHeight="1">
      <c r="C12" s="175" t="s">
        <v>81</v>
      </c>
      <c r="E12" s="415"/>
      <c r="F12" s="416"/>
      <c r="G12" s="414"/>
      <c r="H12" s="417"/>
      <c r="I12" s="419"/>
      <c r="J12" s="342" t="s">
        <v>907</v>
      </c>
      <c r="K12" s="251" t="s">
        <v>908</v>
      </c>
      <c r="L12" s="251" t="s">
        <v>904</v>
      </c>
      <c r="M12" s="251">
        <v>1</v>
      </c>
      <c r="P12" s="251" t="s">
        <v>909</v>
      </c>
      <c r="Q12" s="251" t="s">
        <v>909</v>
      </c>
      <c r="T12" s="62">
        <v>1</v>
      </c>
      <c r="V12" s="343">
        <v>44427</v>
      </c>
      <c r="W12" s="343">
        <v>44550</v>
      </c>
      <c r="Y12" s="54">
        <v>44469</v>
      </c>
      <c r="AB12" s="193" t="str">
        <f t="shared" si="2"/>
        <v/>
      </c>
      <c r="AC12" s="194" t="str">
        <f t="shared" si="0"/>
        <v/>
      </c>
      <c r="AD12" s="173" t="str">
        <f t="shared" si="1"/>
        <v/>
      </c>
      <c r="AE12" s="175"/>
      <c r="AF12" s="206"/>
      <c r="AG12" s="1" t="str">
        <f t="shared" si="3"/>
        <v>PENDIENTE</v>
      </c>
      <c r="BJ12" s="2" t="str">
        <f t="shared" si="4"/>
        <v>ABIERTO</v>
      </c>
    </row>
    <row r="13" spans="1:64" ht="35.1" customHeight="1">
      <c r="C13" s="175" t="s">
        <v>81</v>
      </c>
      <c r="E13" s="415"/>
      <c r="F13" s="416"/>
      <c r="G13" s="414"/>
      <c r="H13" s="417"/>
      <c r="I13" s="419"/>
      <c r="J13" s="342" t="s">
        <v>910</v>
      </c>
      <c r="K13" s="251" t="s">
        <v>911</v>
      </c>
      <c r="L13" s="251" t="s">
        <v>912</v>
      </c>
      <c r="M13" s="251">
        <v>2</v>
      </c>
      <c r="P13" s="55" t="s">
        <v>189</v>
      </c>
      <c r="Q13" s="251" t="s">
        <v>913</v>
      </c>
      <c r="T13" s="62">
        <v>1</v>
      </c>
      <c r="V13" s="343">
        <v>44427</v>
      </c>
      <c r="W13" s="343">
        <v>44561</v>
      </c>
      <c r="Y13" s="54">
        <v>44469</v>
      </c>
      <c r="AB13" s="193" t="str">
        <f t="shared" si="2"/>
        <v/>
      </c>
      <c r="AC13" s="194" t="str">
        <f t="shared" si="0"/>
        <v/>
      </c>
      <c r="AD13" s="173" t="str">
        <f t="shared" si="1"/>
        <v/>
      </c>
      <c r="AE13" s="175"/>
      <c r="AF13" s="206"/>
      <c r="AG13" s="1" t="str">
        <f t="shared" si="3"/>
        <v>PENDIENTE</v>
      </c>
      <c r="BJ13" s="2" t="str">
        <f t="shared" si="4"/>
        <v>ABIERTO</v>
      </c>
    </row>
    <row r="14" spans="1:64" ht="35.1" customHeight="1">
      <c r="C14" s="175" t="s">
        <v>81</v>
      </c>
      <c r="E14" s="415"/>
      <c r="F14" s="416"/>
      <c r="G14" s="414"/>
      <c r="H14" s="417"/>
      <c r="I14" s="419"/>
      <c r="J14" s="342" t="s">
        <v>914</v>
      </c>
      <c r="K14" s="251" t="s">
        <v>915</v>
      </c>
      <c r="L14" s="251" t="s">
        <v>916</v>
      </c>
      <c r="M14" s="251">
        <v>2</v>
      </c>
      <c r="P14" s="55" t="s">
        <v>881</v>
      </c>
      <c r="Q14" s="251" t="s">
        <v>882</v>
      </c>
      <c r="T14" s="62">
        <v>1</v>
      </c>
      <c r="V14" s="343">
        <v>44427</v>
      </c>
      <c r="W14" s="343">
        <v>44561</v>
      </c>
      <c r="Y14" s="54">
        <v>44469</v>
      </c>
      <c r="Z14" s="282" t="s">
        <v>917</v>
      </c>
      <c r="AA14" s="43">
        <v>1</v>
      </c>
      <c r="AB14" s="193">
        <f t="shared" si="2"/>
        <v>0.5</v>
      </c>
      <c r="AC14" s="194">
        <f t="shared" si="0"/>
        <v>0.5</v>
      </c>
      <c r="AD14" s="173" t="str">
        <f t="shared" si="1"/>
        <v>EN TERMINO</v>
      </c>
      <c r="AE14" s="175"/>
      <c r="AF14" s="206"/>
      <c r="AG14" s="1" t="str">
        <f t="shared" si="3"/>
        <v>PENDIENTE</v>
      </c>
      <c r="BJ14" s="2" t="str">
        <f t="shared" si="4"/>
        <v>ABIERTO</v>
      </c>
    </row>
    <row r="15" spans="1:64" ht="35.1" customHeight="1">
      <c r="C15" s="175" t="s">
        <v>81</v>
      </c>
      <c r="E15" s="415"/>
      <c r="F15" s="416"/>
      <c r="G15" s="414" t="s">
        <v>918</v>
      </c>
      <c r="H15" s="417"/>
      <c r="I15" s="420" t="s">
        <v>919</v>
      </c>
      <c r="J15" s="342" t="s">
        <v>920</v>
      </c>
      <c r="K15" s="251" t="s">
        <v>921</v>
      </c>
      <c r="L15" s="251" t="s">
        <v>922</v>
      </c>
      <c r="M15" s="251">
        <v>2</v>
      </c>
      <c r="P15" s="55" t="s">
        <v>886</v>
      </c>
      <c r="Q15" s="251" t="s">
        <v>892</v>
      </c>
      <c r="T15" s="62">
        <v>1</v>
      </c>
      <c r="V15" s="343">
        <v>44427</v>
      </c>
      <c r="W15" s="343">
        <v>44581</v>
      </c>
      <c r="Y15" s="54">
        <v>44469</v>
      </c>
      <c r="AB15" s="193" t="str">
        <f t="shared" si="2"/>
        <v/>
      </c>
      <c r="AC15" s="194" t="str">
        <f t="shared" si="0"/>
        <v/>
      </c>
      <c r="AD15" s="173" t="str">
        <f t="shared" si="1"/>
        <v/>
      </c>
      <c r="AE15" s="175"/>
      <c r="AF15" s="206"/>
      <c r="AG15" s="1" t="str">
        <f t="shared" si="3"/>
        <v>PENDIENTE</v>
      </c>
      <c r="BJ15" s="2" t="str">
        <f t="shared" si="4"/>
        <v>ABIERTO</v>
      </c>
    </row>
    <row r="16" spans="1:64" ht="35.1" customHeight="1">
      <c r="C16" s="175" t="s">
        <v>81</v>
      </c>
      <c r="E16" s="415"/>
      <c r="F16" s="416"/>
      <c r="G16" s="414"/>
      <c r="H16" s="417"/>
      <c r="I16" s="420"/>
      <c r="J16" s="344" t="s">
        <v>923</v>
      </c>
      <c r="K16" s="251" t="s">
        <v>924</v>
      </c>
      <c r="L16" s="251" t="s">
        <v>925</v>
      </c>
      <c r="M16" s="251">
        <v>1</v>
      </c>
      <c r="P16" s="55" t="s">
        <v>926</v>
      </c>
      <c r="Q16" s="251" t="s">
        <v>927</v>
      </c>
      <c r="T16" s="62">
        <v>1</v>
      </c>
      <c r="V16" s="343">
        <v>44427</v>
      </c>
      <c r="W16" s="347">
        <v>44454</v>
      </c>
      <c r="Y16" s="54">
        <v>44469</v>
      </c>
      <c r="Z16" s="372" t="s">
        <v>928</v>
      </c>
      <c r="AA16" s="43">
        <v>1</v>
      </c>
      <c r="AB16" s="193">
        <f t="shared" si="2"/>
        <v>1</v>
      </c>
      <c r="AC16" s="194">
        <f t="shared" si="0"/>
        <v>1</v>
      </c>
      <c r="AD16" s="173" t="str">
        <f t="shared" si="1"/>
        <v>OK</v>
      </c>
      <c r="AE16" s="175"/>
      <c r="AF16" s="206"/>
      <c r="AG16" s="1" t="str">
        <f t="shared" si="3"/>
        <v>CUMPLIDA</v>
      </c>
      <c r="BJ16" s="2" t="str">
        <f t="shared" si="4"/>
        <v>CERRADO</v>
      </c>
    </row>
    <row r="17" spans="3:62" ht="35.1" customHeight="1">
      <c r="C17" s="175" t="s">
        <v>81</v>
      </c>
      <c r="E17" s="415"/>
      <c r="F17" s="416"/>
      <c r="G17" s="414"/>
      <c r="H17" s="417"/>
      <c r="I17" s="420"/>
      <c r="J17" s="342" t="s">
        <v>929</v>
      </c>
      <c r="K17" s="251" t="s">
        <v>930</v>
      </c>
      <c r="L17" s="251" t="s">
        <v>922</v>
      </c>
      <c r="M17" s="251">
        <v>3</v>
      </c>
      <c r="P17" s="55" t="s">
        <v>931</v>
      </c>
      <c r="Q17" s="251" t="s">
        <v>932</v>
      </c>
      <c r="T17" s="62">
        <v>1</v>
      </c>
      <c r="V17" s="343">
        <v>44427</v>
      </c>
      <c r="W17" s="343">
        <v>44592</v>
      </c>
      <c r="Y17" s="54">
        <v>44469</v>
      </c>
      <c r="Z17" s="282" t="s">
        <v>933</v>
      </c>
      <c r="AA17" s="43">
        <v>1</v>
      </c>
      <c r="AB17" s="193">
        <f t="shared" si="2"/>
        <v>0.33333333333333331</v>
      </c>
      <c r="AC17" s="194">
        <f t="shared" si="0"/>
        <v>0.33333333333333331</v>
      </c>
      <c r="AD17" s="173" t="str">
        <f t="shared" si="1"/>
        <v>EN TERMINO</v>
      </c>
      <c r="AE17" s="175"/>
      <c r="AF17" s="206"/>
      <c r="AG17" s="1" t="str">
        <f t="shared" si="3"/>
        <v>PENDIENTE</v>
      </c>
      <c r="BJ17" s="2" t="str">
        <f t="shared" si="4"/>
        <v>ABIERTO</v>
      </c>
    </row>
    <row r="18" spans="3:62" ht="35.1" customHeight="1">
      <c r="C18" s="175" t="s">
        <v>81</v>
      </c>
      <c r="E18" s="415"/>
      <c r="F18" s="416"/>
      <c r="G18" s="345" t="s">
        <v>934</v>
      </c>
      <c r="H18" s="417"/>
      <c r="I18" s="345" t="s">
        <v>935</v>
      </c>
      <c r="J18" s="342"/>
      <c r="K18" s="251" t="s">
        <v>936</v>
      </c>
      <c r="L18" s="207" t="s">
        <v>937</v>
      </c>
      <c r="M18" s="251" t="s">
        <v>938</v>
      </c>
      <c r="P18" s="55" t="s">
        <v>926</v>
      </c>
      <c r="Q18" s="207" t="s">
        <v>939</v>
      </c>
      <c r="T18" s="62">
        <v>1</v>
      </c>
      <c r="V18" s="343">
        <v>44427</v>
      </c>
      <c r="W18" s="343">
        <v>44592</v>
      </c>
      <c r="Y18" s="54">
        <v>44469</v>
      </c>
      <c r="Z18" s="372" t="s">
        <v>940</v>
      </c>
      <c r="AB18" s="193" t="str">
        <f t="shared" si="2"/>
        <v/>
      </c>
      <c r="AC18" s="194" t="str">
        <f t="shared" si="0"/>
        <v/>
      </c>
      <c r="AD18" s="173" t="str">
        <f t="shared" si="1"/>
        <v/>
      </c>
      <c r="AE18" s="175"/>
      <c r="AF18" s="206"/>
      <c r="AG18" s="1" t="str">
        <f t="shared" si="3"/>
        <v>PENDIENTE</v>
      </c>
      <c r="BJ18" s="2" t="str">
        <f t="shared" si="4"/>
        <v>ABIERTO</v>
      </c>
    </row>
    <row r="19" spans="3:62" ht="35.1" customHeight="1">
      <c r="C19" s="175" t="s">
        <v>81</v>
      </c>
      <c r="E19" s="415"/>
      <c r="F19" s="416"/>
      <c r="G19" s="418" t="s">
        <v>941</v>
      </c>
      <c r="H19" s="417"/>
      <c r="I19" s="414" t="s">
        <v>942</v>
      </c>
      <c r="J19" s="342" t="s">
        <v>943</v>
      </c>
      <c r="K19" s="207" t="s">
        <v>944</v>
      </c>
      <c r="L19" s="207" t="s">
        <v>650</v>
      </c>
      <c r="M19" s="251">
        <v>1</v>
      </c>
      <c r="P19" s="55" t="s">
        <v>945</v>
      </c>
      <c r="Q19" s="207" t="s">
        <v>946</v>
      </c>
      <c r="T19" s="62">
        <v>1</v>
      </c>
      <c r="V19" s="343">
        <v>44427</v>
      </c>
      <c r="W19" s="343">
        <v>44560</v>
      </c>
      <c r="Y19" s="54">
        <v>44469</v>
      </c>
      <c r="AB19" s="193" t="str">
        <f t="shared" si="2"/>
        <v/>
      </c>
      <c r="AC19" s="194" t="str">
        <f t="shared" si="0"/>
        <v/>
      </c>
      <c r="AD19" s="173" t="str">
        <f t="shared" si="1"/>
        <v/>
      </c>
      <c r="AE19" s="175"/>
      <c r="AF19" s="206"/>
      <c r="AG19" s="1" t="str">
        <f t="shared" si="3"/>
        <v>PENDIENTE</v>
      </c>
      <c r="BJ19" s="2" t="str">
        <f t="shared" si="4"/>
        <v>ABIERTO</v>
      </c>
    </row>
    <row r="20" spans="3:62" ht="35.1" customHeight="1">
      <c r="C20" s="175" t="s">
        <v>81</v>
      </c>
      <c r="E20" s="415"/>
      <c r="F20" s="416"/>
      <c r="G20" s="418"/>
      <c r="H20" s="417"/>
      <c r="I20" s="414"/>
      <c r="J20" s="342" t="s">
        <v>943</v>
      </c>
      <c r="K20" s="207" t="s">
        <v>947</v>
      </c>
      <c r="L20" s="207" t="s">
        <v>650</v>
      </c>
      <c r="M20" s="251">
        <v>1</v>
      </c>
      <c r="P20" s="55" t="s">
        <v>948</v>
      </c>
      <c r="Q20" s="207" t="s">
        <v>949</v>
      </c>
      <c r="T20" s="62">
        <v>1</v>
      </c>
      <c r="V20" s="343">
        <v>44427</v>
      </c>
      <c r="W20" s="343">
        <v>44500</v>
      </c>
      <c r="Y20" s="54">
        <v>44469</v>
      </c>
      <c r="AB20" s="193" t="str">
        <f t="shared" si="2"/>
        <v/>
      </c>
      <c r="AC20" s="194" t="str">
        <f t="shared" si="0"/>
        <v/>
      </c>
      <c r="AD20" s="173" t="str">
        <f t="shared" si="1"/>
        <v/>
      </c>
      <c r="AE20" s="175"/>
      <c r="AF20" s="206"/>
      <c r="AG20" s="1" t="str">
        <f t="shared" si="3"/>
        <v>PENDIENTE</v>
      </c>
      <c r="BJ20" s="2" t="str">
        <f t="shared" si="4"/>
        <v>ABIERTO</v>
      </c>
    </row>
    <row r="21" spans="3:62" ht="35.1" customHeight="1">
      <c r="C21" s="175" t="s">
        <v>81</v>
      </c>
      <c r="E21" s="415"/>
      <c r="F21" s="416"/>
      <c r="G21" s="418" t="s">
        <v>950</v>
      </c>
      <c r="H21" s="417"/>
      <c r="I21" s="421" t="s">
        <v>951</v>
      </c>
      <c r="J21" s="342" t="s">
        <v>952</v>
      </c>
      <c r="K21" s="207" t="s">
        <v>953</v>
      </c>
      <c r="L21" s="207" t="s">
        <v>954</v>
      </c>
      <c r="M21" s="251">
        <v>2</v>
      </c>
      <c r="P21" s="55" t="s">
        <v>926</v>
      </c>
      <c r="Q21" s="207" t="s">
        <v>955</v>
      </c>
      <c r="T21" s="62">
        <v>1</v>
      </c>
      <c r="V21" s="343">
        <v>44427</v>
      </c>
      <c r="W21" s="343">
        <v>44561</v>
      </c>
      <c r="Y21" s="54">
        <v>44469</v>
      </c>
      <c r="AB21" s="193" t="str">
        <f t="shared" si="2"/>
        <v/>
      </c>
      <c r="AC21" s="194" t="str">
        <f t="shared" si="0"/>
        <v/>
      </c>
      <c r="AD21" s="173" t="str">
        <f t="shared" si="1"/>
        <v/>
      </c>
      <c r="AE21" s="175"/>
      <c r="AF21" s="206"/>
      <c r="AG21" s="1" t="str">
        <f t="shared" si="3"/>
        <v>PENDIENTE</v>
      </c>
      <c r="BJ21" s="2" t="str">
        <f t="shared" si="4"/>
        <v>ABIERTO</v>
      </c>
    </row>
    <row r="22" spans="3:62" ht="35.1" customHeight="1">
      <c r="C22" s="175" t="s">
        <v>81</v>
      </c>
      <c r="E22" s="415"/>
      <c r="F22" s="416"/>
      <c r="G22" s="418"/>
      <c r="H22" s="417"/>
      <c r="I22" s="421"/>
      <c r="J22" s="414" t="s">
        <v>956</v>
      </c>
      <c r="K22" s="207" t="s">
        <v>957</v>
      </c>
      <c r="L22" s="207" t="s">
        <v>629</v>
      </c>
      <c r="M22" s="251">
        <v>1</v>
      </c>
      <c r="P22" s="55" t="s">
        <v>881</v>
      </c>
      <c r="Q22" s="207" t="s">
        <v>958</v>
      </c>
      <c r="T22" s="62">
        <v>1</v>
      </c>
      <c r="V22" s="343">
        <v>44427</v>
      </c>
      <c r="W22" s="347">
        <v>44469</v>
      </c>
      <c r="Y22" s="54">
        <v>44469</v>
      </c>
      <c r="Z22" s="370" t="s">
        <v>959</v>
      </c>
      <c r="AA22" s="43">
        <v>1</v>
      </c>
      <c r="AB22" s="193">
        <f t="shared" si="2"/>
        <v>1</v>
      </c>
      <c r="AC22" s="194">
        <f t="shared" si="0"/>
        <v>1</v>
      </c>
      <c r="AD22" s="173" t="str">
        <f t="shared" si="1"/>
        <v>OK</v>
      </c>
      <c r="AE22" s="175"/>
      <c r="AF22" s="206"/>
      <c r="AG22" s="1" t="str">
        <f t="shared" si="3"/>
        <v>CUMPLIDA</v>
      </c>
      <c r="BJ22" s="2" t="str">
        <f t="shared" si="4"/>
        <v>CERRADO</v>
      </c>
    </row>
    <row r="23" spans="3:62" ht="35.1" customHeight="1">
      <c r="C23" s="175" t="s">
        <v>81</v>
      </c>
      <c r="E23" s="415"/>
      <c r="F23" s="416"/>
      <c r="G23" s="418"/>
      <c r="H23" s="417"/>
      <c r="I23" s="421"/>
      <c r="J23" s="414"/>
      <c r="K23" s="207" t="s">
        <v>960</v>
      </c>
      <c r="L23" s="207" t="s">
        <v>961</v>
      </c>
      <c r="M23" s="251">
        <v>1</v>
      </c>
      <c r="P23" s="55" t="s">
        <v>926</v>
      </c>
      <c r="Q23" s="207" t="s">
        <v>962</v>
      </c>
      <c r="T23" s="62">
        <v>1</v>
      </c>
      <c r="V23" s="343">
        <v>44427</v>
      </c>
      <c r="W23" s="343">
        <v>44561</v>
      </c>
      <c r="Y23" s="54">
        <v>44469</v>
      </c>
      <c r="Z23" s="282" t="s">
        <v>963</v>
      </c>
      <c r="AA23" s="43">
        <v>0.1</v>
      </c>
      <c r="AB23" s="193">
        <f t="shared" si="2"/>
        <v>0.1</v>
      </c>
      <c r="AC23" s="194">
        <f t="shared" si="0"/>
        <v>0.1</v>
      </c>
      <c r="AD23" s="173" t="str">
        <f t="shared" si="1"/>
        <v>ALERTA</v>
      </c>
      <c r="AE23" s="175"/>
      <c r="AF23" s="206"/>
      <c r="AG23" s="1" t="str">
        <f t="shared" si="3"/>
        <v>PENDIENTE</v>
      </c>
      <c r="BJ23" s="2" t="str">
        <f t="shared" si="4"/>
        <v>ABIERTO</v>
      </c>
    </row>
  </sheetData>
  <autoFilter ref="A3:BL3" xr:uid="{00000000-0009-0000-0000-000000000000}"/>
  <mergeCells count="76">
    <mergeCell ref="J22:J23"/>
    <mergeCell ref="E5:E23"/>
    <mergeCell ref="F5:F23"/>
    <mergeCell ref="H5:H23"/>
    <mergeCell ref="G5:G14"/>
    <mergeCell ref="G15:G17"/>
    <mergeCell ref="G19:G20"/>
    <mergeCell ref="G21:G23"/>
    <mergeCell ref="I5:I14"/>
    <mergeCell ref="I15:I17"/>
    <mergeCell ref="I19:I20"/>
    <mergeCell ref="I21:I23"/>
    <mergeCell ref="BI2:BI3"/>
    <mergeCell ref="BJ2:BJ3"/>
    <mergeCell ref="BK2:BK3"/>
    <mergeCell ref="BL2:BL4"/>
    <mergeCell ref="BC2:BC3"/>
    <mergeCell ref="BD2:BD3"/>
    <mergeCell ref="BE2:BE3"/>
    <mergeCell ref="BF2:BF3"/>
    <mergeCell ref="BG2:BG3"/>
    <mergeCell ref="BH2:BH3"/>
    <mergeCell ref="BB2:BB3"/>
    <mergeCell ref="AO2:AO3"/>
    <mergeCell ref="AQ2:AQ3"/>
    <mergeCell ref="AR2:AR3"/>
    <mergeCell ref="AS2:AS3"/>
    <mergeCell ref="AT2:AT3"/>
    <mergeCell ref="AU2:AU3"/>
    <mergeCell ref="AV2:AV3"/>
    <mergeCell ref="AW2:AW3"/>
    <mergeCell ref="AX2:AX3"/>
    <mergeCell ref="AZ2:AZ3"/>
    <mergeCell ref="BA2:BA3"/>
    <mergeCell ref="AN2:AN3"/>
    <mergeCell ref="AB2:AB3"/>
    <mergeCell ref="AC2:AC3"/>
    <mergeCell ref="AD2:AD3"/>
    <mergeCell ref="AE2:AE3"/>
    <mergeCell ref="AF2:AF3"/>
    <mergeCell ref="AH2:AH3"/>
    <mergeCell ref="AI2:AI3"/>
    <mergeCell ref="AJ2:AJ3"/>
    <mergeCell ref="AK2:AK3"/>
    <mergeCell ref="AL2:AL3"/>
    <mergeCell ref="AM2:AM3"/>
    <mergeCell ref="AA2:AA3"/>
    <mergeCell ref="O2:O3"/>
    <mergeCell ref="P2:P3"/>
    <mergeCell ref="Q2:Q3"/>
    <mergeCell ref="R2:R3"/>
    <mergeCell ref="S2:S3"/>
    <mergeCell ref="T2:T3"/>
    <mergeCell ref="U2:U3"/>
    <mergeCell ref="V2:V3"/>
    <mergeCell ref="W2:W3"/>
    <mergeCell ref="Y2:Y3"/>
    <mergeCell ref="Z2:Z3"/>
    <mergeCell ref="N2:N3"/>
    <mergeCell ref="A2:A3"/>
    <mergeCell ref="B2:B3"/>
    <mergeCell ref="C2:C3"/>
    <mergeCell ref="D2:D3"/>
    <mergeCell ref="E2:E3"/>
    <mergeCell ref="F2:F3"/>
    <mergeCell ref="G2:G3"/>
    <mergeCell ref="H2:H3"/>
    <mergeCell ref="I2:I3"/>
    <mergeCell ref="J2:J3"/>
    <mergeCell ref="K2:M2"/>
    <mergeCell ref="AZ1:BH1"/>
    <mergeCell ref="A1:I1"/>
    <mergeCell ref="J1:W1"/>
    <mergeCell ref="Y1:AG1"/>
    <mergeCell ref="AH1:AP1"/>
    <mergeCell ref="AQ1:AY1"/>
  </mergeCells>
  <conditionalFormatting sqref="AG5:AG23">
    <cfRule type="containsText" dxfId="9" priority="11" stopIfTrue="1" operator="containsText" text="CUMPLIDA">
      <formula>NOT(ISERROR(SEARCH("CUMPLIDA",AG5)))</formula>
    </cfRule>
  </conditionalFormatting>
  <conditionalFormatting sqref="AG5:AG23">
    <cfRule type="containsText" dxfId="8" priority="10" stopIfTrue="1" operator="containsText" text="INCUMPLIDA">
      <formula>NOT(ISERROR(SEARCH("INCUMPLIDA",AG5)))</formula>
    </cfRule>
  </conditionalFormatting>
  <conditionalFormatting sqref="AG5:AG23">
    <cfRule type="containsText" dxfId="7" priority="9" stopIfTrue="1" operator="containsText" text="PENDIENTE">
      <formula>NOT(ISERROR(SEARCH("PENDIENTE",AG5)))</formula>
    </cfRule>
  </conditionalFormatting>
  <conditionalFormatting sqref="AG5:AG23">
    <cfRule type="containsText" dxfId="6" priority="8" operator="containsText" text="PENDIENTE">
      <formula>NOT(ISERROR(SEARCH("PENDIENTE",AG5)))</formula>
    </cfRule>
  </conditionalFormatting>
  <conditionalFormatting sqref="BJ5:BJ23">
    <cfRule type="containsText" dxfId="5" priority="5" operator="containsText" text="cerrada">
      <formula>NOT(ISERROR(SEARCH("cerrada",BJ5)))</formula>
    </cfRule>
    <cfRule type="containsText" dxfId="4" priority="6" operator="containsText" text="cerrado">
      <formula>NOT(ISERROR(SEARCH("cerrado",BJ5)))</formula>
    </cfRule>
    <cfRule type="containsText" dxfId="3" priority="7" operator="containsText" text="Abierto">
      <formula>NOT(ISERROR(SEARCH("Abierto",BJ5)))</formula>
    </cfRule>
  </conditionalFormatting>
  <conditionalFormatting sqref="AD5:AD23">
    <cfRule type="containsText" dxfId="2" priority="1" stopIfTrue="1" operator="containsText" text="EN TERMINO">
      <formula>NOT(ISERROR(SEARCH("EN TERMINO",AD5)))</formula>
    </cfRule>
    <cfRule type="containsText" priority="2" operator="containsText" text="AMARILLO">
      <formula>NOT(ISERROR(SEARCH("AMARILLO",AD5)))</formula>
    </cfRule>
    <cfRule type="containsText" dxfId="1" priority="3" stopIfTrue="1" operator="containsText" text="ALERTA">
      <formula>NOT(ISERROR(SEARCH("ALERTA",AD5)))</formula>
    </cfRule>
    <cfRule type="containsText" dxfId="0" priority="4" stopIfTrue="1" operator="containsText" text="OK">
      <formula>NOT(ISERROR(SEARCH("OK",AD5)))</formula>
    </cfRule>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Maria del Carmen Bonilla</dc:creator>
  <cp:keywords/>
  <dc:description/>
  <cp:lastModifiedBy>Manuela Hernandez</cp:lastModifiedBy>
  <cp:revision/>
  <dcterms:created xsi:type="dcterms:W3CDTF">2019-01-04T19:58:30Z</dcterms:created>
  <dcterms:modified xsi:type="dcterms:W3CDTF">2022-06-14T19:56:00Z</dcterms:modified>
  <cp:category/>
  <cp:contentStatus/>
</cp:coreProperties>
</file>