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uis Carlos\Documents\COSAS MANU\TRABAJOLOTERÍA\SEPTIEMBRE2020\PLANES DE MEJORAMIENTO\"/>
    </mc:Choice>
  </mc:AlternateContent>
  <bookViews>
    <workbookView xWindow="0" yWindow="0" windowWidth="20490" windowHeight="6765" tabRatio="734"/>
  </bookViews>
  <sheets>
    <sheet name="CONSOLIDADO PLANESM" sheetId="3" r:id="rId1"/>
    <sheet name="RESUMEN" sheetId="27" r:id="rId2"/>
    <sheet name="S.GENERAL" sheetId="17" r:id="rId3"/>
    <sheet name="U. BS Y SS" sheetId="18" r:id="rId4"/>
    <sheet name="U.THUMANO" sheetId="19" r:id="rId5"/>
    <sheet name="SISTEMAS" sheetId="20" r:id="rId6"/>
    <sheet name="U.FINANYCONT" sheetId="21" r:id="rId7"/>
    <sheet name="U.APUESTAS" sheetId="22" r:id="rId8"/>
    <sheet name="PLANEACIÓN" sheetId="23" r:id="rId9"/>
    <sheet name="A.CLIENTEYCOMU." sheetId="24" r:id="rId10"/>
    <sheet name="SIPLAFT" sheetId="25" r:id="rId11"/>
    <sheet name="U.LOTERIAS" sheetId="26" r:id="rId12"/>
    <sheet name="CONSOLIDADOPMA.CALIDAD" sheetId="16" r:id="rId13"/>
    <sheet name="RESUMEN. CALIDAD" sheetId="28" r:id="rId14"/>
  </sheets>
  <externalReferences>
    <externalReference r:id="rId15"/>
    <externalReference r:id="rId16"/>
  </externalReferences>
  <definedNames>
    <definedName name="_xlnm._FilterDatabase" localSheetId="9" hidden="1">A.CLIENTEYCOMU.!$A$3:$CX$189</definedName>
    <definedName name="_xlnm._FilterDatabase" localSheetId="0" hidden="1">'CONSOLIDADO PLANESM'!$A$3:$CX$272</definedName>
    <definedName name="_xlnm._FilterDatabase" localSheetId="12" hidden="1">CONSOLIDADOPMA.CALIDAD!$A$3:$CX$12</definedName>
    <definedName name="_xlnm._FilterDatabase" localSheetId="8" hidden="1">PLANEACIÓN!$A$3:$CX$191</definedName>
    <definedName name="_xlnm._FilterDatabase" localSheetId="2" hidden="1">S.GENERAL!$A$3:$CX$191</definedName>
    <definedName name="_xlnm._FilterDatabase" localSheetId="10" hidden="1">SIPLAFT!$A$3:$CX$191</definedName>
    <definedName name="_xlnm._FilterDatabase" localSheetId="5" hidden="1">SISTEMAS!$A$3:$CX$191</definedName>
    <definedName name="_xlnm._FilterDatabase" localSheetId="3" hidden="1">'U. BS Y SS'!$A$3:$CX$191</definedName>
    <definedName name="_xlnm._FilterDatabase" localSheetId="7" hidden="1">U.APUESTAS!$A$3:$CX$191</definedName>
    <definedName name="_xlnm._FilterDatabase" localSheetId="6" hidden="1">U.FINANYCONT!$A$3:$CX$191</definedName>
    <definedName name="_xlnm._FilterDatabase" localSheetId="11" hidden="1">U.LOTERIAS!$A$3:$CX$191</definedName>
    <definedName name="_xlnm._FilterDatabase" localSheetId="4" hidden="1">U.THUMANO!$A$3:$CX$191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7" i="3" l="1"/>
  <c r="BG5" i="3"/>
  <c r="L34" i="27"/>
  <c r="K34" i="27"/>
  <c r="J34" i="27"/>
  <c r="I34" i="27"/>
  <c r="BI21" i="3"/>
  <c r="BG21" i="3"/>
  <c r="BG20" i="3"/>
  <c r="BI20" i="3" s="1"/>
  <c r="AJ20" i="3"/>
  <c r="AK20" i="3" s="1"/>
  <c r="BI19" i="3"/>
  <c r="BG19" i="3"/>
  <c r="BG18" i="3"/>
  <c r="BI18" i="3" s="1"/>
  <c r="AJ18" i="3"/>
  <c r="AK18" i="3" s="1"/>
  <c r="BI17" i="3"/>
  <c r="BG17" i="3"/>
  <c r="AK17" i="3"/>
  <c r="AO17" i="3" s="1"/>
  <c r="AJ17" i="3"/>
  <c r="BG16" i="3"/>
  <c r="BI16" i="3" s="1"/>
  <c r="AJ16" i="3"/>
  <c r="AK16" i="3" s="1"/>
  <c r="BI15" i="3"/>
  <c r="BG15" i="3"/>
  <c r="AK15" i="3"/>
  <c r="AO15" i="3" s="1"/>
  <c r="AJ15" i="3"/>
  <c r="AJ14" i="3"/>
  <c r="AK14" i="3" s="1"/>
  <c r="AK13" i="3"/>
  <c r="BG13" i="3" s="1"/>
  <c r="BI13" i="3" s="1"/>
  <c r="AJ13" i="3"/>
  <c r="AJ12" i="3"/>
  <c r="AK12" i="3" s="1"/>
  <c r="BI11" i="3"/>
  <c r="BG11" i="3"/>
  <c r="BI10" i="3"/>
  <c r="BG10" i="3"/>
  <c r="AJ10" i="3"/>
  <c r="AK10" i="3" s="1"/>
  <c r="BI9" i="3"/>
  <c r="BG9" i="3"/>
  <c r="BI8" i="3"/>
  <c r="BG8" i="3"/>
  <c r="BI7" i="3"/>
  <c r="AK7" i="3"/>
  <c r="AJ7" i="3"/>
  <c r="BI6" i="3"/>
  <c r="BG6" i="3"/>
  <c r="BD6" i="3"/>
  <c r="BB6" i="3"/>
  <c r="BC6" i="3" s="1"/>
  <c r="AU6" i="3"/>
  <c r="AT6" i="3"/>
  <c r="AS6" i="3"/>
  <c r="AK6" i="3"/>
  <c r="AO6" i="3" s="1"/>
  <c r="AJ6" i="3"/>
  <c r="BI5" i="3"/>
  <c r="BD5" i="3"/>
  <c r="BB5" i="3"/>
  <c r="BC5" i="3" s="1"/>
  <c r="AU5" i="3"/>
  <c r="AT5" i="3"/>
  <c r="AS5" i="3"/>
  <c r="AK5" i="3"/>
  <c r="AO5" i="3" s="1"/>
  <c r="AJ5" i="3"/>
  <c r="BI54" i="3"/>
  <c r="O54" i="3"/>
  <c r="BI53" i="3"/>
  <c r="O53" i="3"/>
  <c r="BI52" i="3"/>
  <c r="O52" i="3"/>
  <c r="BI51" i="3"/>
  <c r="AC51" i="3"/>
  <c r="AA51" i="3"/>
  <c r="AB51" i="3" s="1"/>
  <c r="O51" i="3"/>
  <c r="BI50" i="3"/>
  <c r="AC50" i="3"/>
  <c r="AB50" i="3"/>
  <c r="AA50" i="3"/>
  <c r="O50" i="3"/>
  <c r="BI49" i="3"/>
  <c r="AC49" i="3"/>
  <c r="AA49" i="3"/>
  <c r="AB49" i="3" s="1"/>
  <c r="O49" i="3"/>
  <c r="AO48" i="3"/>
  <c r="AK48" i="3"/>
  <c r="AL48" i="3" s="1"/>
  <c r="AJ48" i="3"/>
  <c r="AF48" i="3"/>
  <c r="BI48" i="3" s="1"/>
  <c r="AC48" i="3"/>
  <c r="AB48" i="3"/>
  <c r="AA48" i="3"/>
  <c r="O48" i="3"/>
  <c r="AA47" i="3"/>
  <c r="AB47" i="3" s="1"/>
  <c r="O47" i="3"/>
  <c r="AB46" i="3"/>
  <c r="BG46" i="3" s="1"/>
  <c r="AA46" i="3"/>
  <c r="O46" i="3"/>
  <c r="AA45" i="3"/>
  <c r="AB45" i="3" s="1"/>
  <c r="O45" i="3"/>
  <c r="AL44" i="3"/>
  <c r="AK44" i="3"/>
  <c r="AJ44" i="3"/>
  <c r="AC44" i="3"/>
  <c r="AB44" i="3"/>
  <c r="AF44" i="3" s="1"/>
  <c r="BI44" i="3" s="1"/>
  <c r="AA44" i="3"/>
  <c r="O44" i="3"/>
  <c r="AL43" i="3"/>
  <c r="AJ43" i="3"/>
  <c r="AK43" i="3" s="1"/>
  <c r="AC43" i="3"/>
  <c r="AA43" i="3"/>
  <c r="AB43" i="3" s="1"/>
  <c r="AF43" i="3" s="1"/>
  <c r="BI43" i="3" s="1"/>
  <c r="O43" i="3"/>
  <c r="AK42" i="3"/>
  <c r="BG42" i="3" s="1"/>
  <c r="AJ42" i="3"/>
  <c r="AC42" i="3"/>
  <c r="AA42" i="3"/>
  <c r="AB42" i="3" s="1"/>
  <c r="O42" i="3"/>
  <c r="AO41" i="3"/>
  <c r="BI41" i="3" s="1"/>
  <c r="AK41" i="3"/>
  <c r="AL41" i="3" s="1"/>
  <c r="AJ41" i="3"/>
  <c r="AC41" i="3"/>
  <c r="AA41" i="3"/>
  <c r="AB41" i="3" s="1"/>
  <c r="O41" i="3"/>
  <c r="AK40" i="3"/>
  <c r="BG40" i="3" s="1"/>
  <c r="AJ40" i="3"/>
  <c r="AC40" i="3"/>
  <c r="AB40" i="3"/>
  <c r="AF40" i="3" s="1"/>
  <c r="BI40" i="3" s="1"/>
  <c r="AA40" i="3"/>
  <c r="O40" i="3"/>
  <c r="AJ39" i="3"/>
  <c r="AK39" i="3" s="1"/>
  <c r="AC39" i="3"/>
  <c r="AA39" i="3"/>
  <c r="AB39" i="3" s="1"/>
  <c r="AF39" i="3" s="1"/>
  <c r="BI39" i="3" s="1"/>
  <c r="O39" i="3"/>
  <c r="AF38" i="3"/>
  <c r="BI38" i="3" s="1"/>
  <c r="AB38" i="3"/>
  <c r="AC38" i="3" s="1"/>
  <c r="AA38" i="3"/>
  <c r="O38" i="3"/>
  <c r="AA37" i="3"/>
  <c r="AB37" i="3" s="1"/>
  <c r="O37" i="3"/>
  <c r="AK36" i="3"/>
  <c r="BG36" i="3" s="1"/>
  <c r="AJ36" i="3"/>
  <c r="AC36" i="3"/>
  <c r="AB36" i="3"/>
  <c r="AF36" i="3" s="1"/>
  <c r="BI36" i="3" s="1"/>
  <c r="AA36" i="3"/>
  <c r="O36" i="3"/>
  <c r="AJ35" i="3"/>
  <c r="AK35" i="3" s="1"/>
  <c r="AC35" i="3"/>
  <c r="AB35" i="3"/>
  <c r="AA35" i="3"/>
  <c r="O35" i="3"/>
  <c r="AJ34" i="3"/>
  <c r="AK34" i="3" s="1"/>
  <c r="AA34" i="3"/>
  <c r="AB34" i="3" s="1"/>
  <c r="O34" i="3"/>
  <c r="AB33" i="3"/>
  <c r="BG33" i="3" s="1"/>
  <c r="AA33" i="3"/>
  <c r="O33" i="3"/>
  <c r="AA32" i="3"/>
  <c r="AB32" i="3" s="1"/>
  <c r="O32" i="3"/>
  <c r="AF31" i="3"/>
  <c r="BI31" i="3" s="1"/>
  <c r="AB31" i="3"/>
  <c r="AC31" i="3" s="1"/>
  <c r="AA31" i="3"/>
  <c r="O31" i="3"/>
  <c r="AA30" i="3"/>
  <c r="AB30" i="3" s="1"/>
  <c r="O30" i="3"/>
  <c r="AB29" i="3"/>
  <c r="BG29" i="3" s="1"/>
  <c r="AA29" i="3"/>
  <c r="O29" i="3"/>
  <c r="AJ28" i="3"/>
  <c r="AK28" i="3" s="1"/>
  <c r="AA28" i="3"/>
  <c r="AB28" i="3" s="1"/>
  <c r="O28" i="3"/>
  <c r="AJ56" i="3"/>
  <c r="AK56" i="3" s="1"/>
  <c r="AA56" i="3"/>
  <c r="AB56" i="3" s="1"/>
  <c r="O56" i="3"/>
  <c r="AA55" i="3"/>
  <c r="AB55" i="3" s="1"/>
  <c r="O55" i="3"/>
  <c r="AJ146" i="3"/>
  <c r="AA272" i="3"/>
  <c r="AB272" i="3" s="1"/>
  <c r="O272" i="3"/>
  <c r="AB271" i="3"/>
  <c r="BG271" i="3" s="1"/>
  <c r="AA271" i="3"/>
  <c r="O271" i="3"/>
  <c r="AA270" i="3"/>
  <c r="AB270" i="3" s="1"/>
  <c r="O270" i="3"/>
  <c r="AB269" i="3"/>
  <c r="AC269" i="3" s="1"/>
  <c r="AA269" i="3"/>
  <c r="O269" i="3"/>
  <c r="AA268" i="3"/>
  <c r="AB268" i="3" s="1"/>
  <c r="O268" i="3"/>
  <c r="AF267" i="3"/>
  <c r="BI267" i="3" s="1"/>
  <c r="AB267" i="3"/>
  <c r="BG267" i="3" s="1"/>
  <c r="AA267" i="3"/>
  <c r="O267" i="3"/>
  <c r="J267" i="3"/>
  <c r="AF266" i="3"/>
  <c r="BI266" i="3" s="1"/>
  <c r="AB266" i="3"/>
  <c r="BG266" i="3" s="1"/>
  <c r="AA266" i="3"/>
  <c r="O266" i="3"/>
  <c r="L266" i="3"/>
  <c r="AF265" i="3"/>
  <c r="BI265" i="3" s="1"/>
  <c r="AB265" i="3"/>
  <c r="BG265" i="3" s="1"/>
  <c r="AA265" i="3"/>
  <c r="O265" i="3"/>
  <c r="AA264" i="3"/>
  <c r="AB264" i="3" s="1"/>
  <c r="O264" i="3"/>
  <c r="AB263" i="3"/>
  <c r="AC263" i="3" s="1"/>
  <c r="AA263" i="3"/>
  <c r="O263" i="3"/>
  <c r="AA262" i="3"/>
  <c r="AB262" i="3" s="1"/>
  <c r="O262" i="3"/>
  <c r="AJ261" i="3"/>
  <c r="AK261" i="3" s="1"/>
  <c r="AL261" i="3" s="1"/>
  <c r="AA261" i="3"/>
  <c r="AB261" i="3" s="1"/>
  <c r="O261" i="3"/>
  <c r="AB260" i="3"/>
  <c r="AC260" i="3" s="1"/>
  <c r="AA260" i="3"/>
  <c r="O260" i="3"/>
  <c r="AA259" i="3"/>
  <c r="AB259" i="3" s="1"/>
  <c r="O259" i="3"/>
  <c r="L259" i="3"/>
  <c r="K259" i="3"/>
  <c r="AB258" i="3"/>
  <c r="AC258" i="3" s="1"/>
  <c r="AA258" i="3"/>
  <c r="O258" i="3"/>
  <c r="AA257" i="3"/>
  <c r="AB257" i="3" s="1"/>
  <c r="O257" i="3"/>
  <c r="AF256" i="3"/>
  <c r="BI256" i="3" s="1"/>
  <c r="AB256" i="3"/>
  <c r="BG256" i="3" s="1"/>
  <c r="AA256" i="3"/>
  <c r="O256" i="3"/>
  <c r="AL255" i="3"/>
  <c r="AJ255" i="3"/>
  <c r="AK255" i="3" s="1"/>
  <c r="AA255" i="3"/>
  <c r="AB255" i="3" s="1"/>
  <c r="AF255" i="3" s="1"/>
  <c r="O255" i="3"/>
  <c r="AB254" i="3"/>
  <c r="AA254" i="3"/>
  <c r="O254" i="3"/>
  <c r="AA253" i="3"/>
  <c r="AB253" i="3" s="1"/>
  <c r="O253" i="3"/>
  <c r="AF252" i="3"/>
  <c r="AB252" i="3"/>
  <c r="BG252" i="3" s="1"/>
  <c r="BI252" i="3" s="1"/>
  <c r="AA252" i="3"/>
  <c r="O252" i="3"/>
  <c r="AJ251" i="3"/>
  <c r="AK251" i="3" s="1"/>
  <c r="AA251" i="3"/>
  <c r="AB251" i="3" s="1"/>
  <c r="AF251" i="3" s="1"/>
  <c r="O251" i="3"/>
  <c r="AK250" i="3"/>
  <c r="AJ250" i="3"/>
  <c r="AB250" i="3"/>
  <c r="AA250" i="3"/>
  <c r="O250" i="3"/>
  <c r="BG249" i="3"/>
  <c r="AA249" i="3"/>
  <c r="AB249" i="3" s="1"/>
  <c r="O249" i="3"/>
  <c r="AA248" i="3"/>
  <c r="AB248" i="3" s="1"/>
  <c r="BG248" i="3" s="1"/>
  <c r="O248" i="3"/>
  <c r="AA247" i="3"/>
  <c r="AB247" i="3" s="1"/>
  <c r="O247" i="3"/>
  <c r="L247" i="3"/>
  <c r="L248" i="3" s="1"/>
  <c r="L249" i="3" s="1"/>
  <c r="AA246" i="3"/>
  <c r="AB246" i="3" s="1"/>
  <c r="BG246" i="3" s="1"/>
  <c r="O246" i="3"/>
  <c r="AF245" i="3"/>
  <c r="BI245" i="3" s="1"/>
  <c r="AB245" i="3"/>
  <c r="BG245" i="3" s="1"/>
  <c r="AA245" i="3"/>
  <c r="O245" i="3"/>
  <c r="AC244" i="3"/>
  <c r="AA244" i="3"/>
  <c r="AB244" i="3" s="1"/>
  <c r="O244" i="3"/>
  <c r="AB243" i="3"/>
  <c r="AA243" i="3"/>
  <c r="O243" i="3"/>
  <c r="BG242" i="3"/>
  <c r="AA242" i="3"/>
  <c r="AB242" i="3" s="1"/>
  <c r="O242" i="3"/>
  <c r="BG241" i="3"/>
  <c r="AO241" i="3"/>
  <c r="BI241" i="3" s="1"/>
  <c r="AK241" i="3"/>
  <c r="AL241" i="3" s="1"/>
  <c r="AJ241" i="3"/>
  <c r="AF241" i="3"/>
  <c r="AB241" i="3"/>
  <c r="AC241" i="3" s="1"/>
  <c r="AA241" i="3"/>
  <c r="O241" i="3"/>
  <c r="BI240" i="3"/>
  <c r="BG240" i="3"/>
  <c r="AC240" i="3"/>
  <c r="AB240" i="3"/>
  <c r="AA240" i="3"/>
  <c r="O240" i="3"/>
  <c r="AJ239" i="3"/>
  <c r="AK239" i="3" s="1"/>
  <c r="AA239" i="3"/>
  <c r="AB239" i="3" s="1"/>
  <c r="O239" i="3"/>
  <c r="AK238" i="3"/>
  <c r="AJ238" i="3"/>
  <c r="AB238" i="3"/>
  <c r="AC238" i="3" s="1"/>
  <c r="AA238" i="3"/>
  <c r="O238" i="3"/>
  <c r="AA237" i="3"/>
  <c r="AB237" i="3" s="1"/>
  <c r="AF237" i="3" s="1"/>
  <c r="BI237" i="3" s="1"/>
  <c r="O237" i="3"/>
  <c r="AB236" i="3"/>
  <c r="AA236" i="3"/>
  <c r="O236" i="3"/>
  <c r="BI5" i="17"/>
  <c r="BI6" i="17"/>
  <c r="BI7" i="17"/>
  <c r="BI8" i="17"/>
  <c r="BI9" i="17"/>
  <c r="BI10" i="17"/>
  <c r="BI13" i="17"/>
  <c r="BI14" i="17"/>
  <c r="BI15" i="17"/>
  <c r="BI16" i="17"/>
  <c r="BI17" i="17"/>
  <c r="BI18" i="17"/>
  <c r="BI19" i="17"/>
  <c r="BI20" i="17"/>
  <c r="BI21" i="17"/>
  <c r="BI12" i="17"/>
  <c r="BI11" i="17"/>
  <c r="BG13" i="17"/>
  <c r="BG14" i="17"/>
  <c r="BG12" i="17"/>
  <c r="BG7" i="17"/>
  <c r="BG12" i="19"/>
  <c r="BG9" i="19"/>
  <c r="BG7" i="19"/>
  <c r="BG6" i="19"/>
  <c r="AF12" i="21"/>
  <c r="BI21" i="26"/>
  <c r="BI22" i="26"/>
  <c r="BI23" i="26"/>
  <c r="BI24" i="26"/>
  <c r="BI20" i="26"/>
  <c r="BI19" i="26"/>
  <c r="BI18" i="26"/>
  <c r="BI10" i="26"/>
  <c r="BI9" i="26"/>
  <c r="BI8" i="26"/>
  <c r="BG20" i="26"/>
  <c r="AL12" i="3" l="1"/>
  <c r="BG12" i="3"/>
  <c r="BI12" i="3" s="1"/>
  <c r="AO12" i="3"/>
  <c r="AL16" i="3"/>
  <c r="AO16" i="3"/>
  <c r="AL18" i="3"/>
  <c r="AO18" i="3"/>
  <c r="AL20" i="3"/>
  <c r="AO20" i="3"/>
  <c r="AL10" i="3"/>
  <c r="AO10" i="3"/>
  <c r="AL14" i="3"/>
  <c r="BG14" i="3"/>
  <c r="BI14" i="3" s="1"/>
  <c r="AO14" i="3"/>
  <c r="AL5" i="3"/>
  <c r="AL6" i="3"/>
  <c r="AL7" i="3"/>
  <c r="AL13" i="3"/>
  <c r="AL15" i="3"/>
  <c r="AL17" i="3"/>
  <c r="AO7" i="3"/>
  <c r="AO13" i="3"/>
  <c r="AO35" i="3"/>
  <c r="BI35" i="3" s="1"/>
  <c r="BG35" i="3"/>
  <c r="AL35" i="3"/>
  <c r="AO39" i="3"/>
  <c r="AL39" i="3"/>
  <c r="BG39" i="3"/>
  <c r="BG47" i="3"/>
  <c r="AF47" i="3"/>
  <c r="BI47" i="3" s="1"/>
  <c r="AC47" i="3"/>
  <c r="AF28" i="3"/>
  <c r="BI28" i="3" s="1"/>
  <c r="AC28" i="3"/>
  <c r="AF32" i="3"/>
  <c r="BI32" i="3" s="1"/>
  <c r="AC32" i="3"/>
  <c r="BG32" i="3"/>
  <c r="BG37" i="3"/>
  <c r="AF37" i="3"/>
  <c r="BI37" i="3" s="1"/>
  <c r="AC37" i="3"/>
  <c r="AO28" i="3"/>
  <c r="BG28" i="3"/>
  <c r="AL28" i="3"/>
  <c r="AC34" i="3"/>
  <c r="AF34" i="3"/>
  <c r="BG30" i="3"/>
  <c r="AC30" i="3"/>
  <c r="AF30" i="3"/>
  <c r="BI30" i="3" s="1"/>
  <c r="AL34" i="3"/>
  <c r="BG34" i="3"/>
  <c r="AO34" i="3"/>
  <c r="BI34" i="3" s="1"/>
  <c r="AF45" i="3"/>
  <c r="BI45" i="3" s="1"/>
  <c r="AC45" i="3"/>
  <c r="BG45" i="3"/>
  <c r="AC29" i="3"/>
  <c r="BG31" i="3"/>
  <c r="AC33" i="3"/>
  <c r="AL36" i="3"/>
  <c r="BG38" i="3"/>
  <c r="AL40" i="3"/>
  <c r="BG41" i="3"/>
  <c r="AL42" i="3"/>
  <c r="AC46" i="3"/>
  <c r="BG48" i="3"/>
  <c r="AF33" i="3"/>
  <c r="BI33" i="3" s="1"/>
  <c r="AO36" i="3"/>
  <c r="AO40" i="3"/>
  <c r="AO42" i="3"/>
  <c r="BI42" i="3" s="1"/>
  <c r="AF46" i="3"/>
  <c r="BI46" i="3" s="1"/>
  <c r="AF29" i="3"/>
  <c r="BI29" i="3" s="1"/>
  <c r="BG55" i="3"/>
  <c r="AC55" i="3"/>
  <c r="AF55" i="3"/>
  <c r="BI55" i="3" s="1"/>
  <c r="AF56" i="3"/>
  <c r="AC56" i="3"/>
  <c r="BG56" i="3"/>
  <c r="AO56" i="3"/>
  <c r="BI56" i="3" s="1"/>
  <c r="AL56" i="3"/>
  <c r="BG262" i="3"/>
  <c r="AF262" i="3"/>
  <c r="BI262" i="3" s="1"/>
  <c r="AC262" i="3"/>
  <c r="AC236" i="3"/>
  <c r="BG236" i="3"/>
  <c r="BG238" i="3"/>
  <c r="AL238" i="3"/>
  <c r="AF247" i="3"/>
  <c r="BI247" i="3" s="1"/>
  <c r="AC247" i="3"/>
  <c r="AF253" i="3"/>
  <c r="AC253" i="3"/>
  <c r="AC255" i="3"/>
  <c r="BG261" i="3"/>
  <c r="AF261" i="3"/>
  <c r="BI261" i="3" s="1"/>
  <c r="AC261" i="3"/>
  <c r="AF264" i="3"/>
  <c r="BI264" i="3" s="1"/>
  <c r="AC264" i="3"/>
  <c r="BG264" i="3"/>
  <c r="AF236" i="3"/>
  <c r="BI236" i="3" s="1"/>
  <c r="AC237" i="3"/>
  <c r="AO238" i="3"/>
  <c r="BI238" i="3" s="1"/>
  <c r="AO239" i="3"/>
  <c r="BI239" i="3" s="1"/>
  <c r="AL239" i="3"/>
  <c r="AF244" i="3"/>
  <c r="BI244" i="3" s="1"/>
  <c r="BG244" i="3"/>
  <c r="BG247" i="3"/>
  <c r="AO251" i="3"/>
  <c r="BG251" i="3"/>
  <c r="BI251" i="3" s="1"/>
  <c r="BG253" i="3"/>
  <c r="BI253" i="3" s="1"/>
  <c r="AO255" i="3"/>
  <c r="BG255" i="3"/>
  <c r="BI255" i="3" s="1"/>
  <c r="AF270" i="3"/>
  <c r="BI270" i="3" s="1"/>
  <c r="AC270" i="3"/>
  <c r="BG270" i="3"/>
  <c r="AF248" i="3"/>
  <c r="BI248" i="3" s="1"/>
  <c r="AC248" i="3"/>
  <c r="BG259" i="3"/>
  <c r="AF259" i="3"/>
  <c r="BI259" i="3" s="1"/>
  <c r="AC259" i="3"/>
  <c r="AF239" i="3"/>
  <c r="AC239" i="3"/>
  <c r="AF246" i="3"/>
  <c r="BI246" i="3" s="1"/>
  <c r="AC246" i="3"/>
  <c r="AL250" i="3"/>
  <c r="BG250" i="3"/>
  <c r="BI250" i="3" s="1"/>
  <c r="AO250" i="3"/>
  <c r="AC251" i="3"/>
  <c r="AC254" i="3"/>
  <c r="BG254" i="3"/>
  <c r="BI254" i="3" s="1"/>
  <c r="AF254" i="3"/>
  <c r="BG257" i="3"/>
  <c r="AF257" i="3"/>
  <c r="BI257" i="3" s="1"/>
  <c r="AC257" i="3"/>
  <c r="BG268" i="3"/>
  <c r="AF268" i="3"/>
  <c r="BI268" i="3" s="1"/>
  <c r="AC268" i="3"/>
  <c r="BG237" i="3"/>
  <c r="AF238" i="3"/>
  <c r="BG239" i="3"/>
  <c r="AF242" i="3"/>
  <c r="BI242" i="3" s="1"/>
  <c r="AC242" i="3"/>
  <c r="AC243" i="3"/>
  <c r="BG243" i="3"/>
  <c r="AF243" i="3"/>
  <c r="BI243" i="3" s="1"/>
  <c r="AF249" i="3"/>
  <c r="BI249" i="3" s="1"/>
  <c r="AC249" i="3"/>
  <c r="AC250" i="3"/>
  <c r="AF250" i="3"/>
  <c r="AL251" i="3"/>
  <c r="BG272" i="3"/>
  <c r="AF272" i="3"/>
  <c r="BI272" i="3" s="1"/>
  <c r="AC272" i="3"/>
  <c r="AF258" i="3"/>
  <c r="BI258" i="3" s="1"/>
  <c r="AF260" i="3"/>
  <c r="BI260" i="3" s="1"/>
  <c r="AF263" i="3"/>
  <c r="BI263" i="3" s="1"/>
  <c r="AF269" i="3"/>
  <c r="BI269" i="3" s="1"/>
  <c r="AC245" i="3"/>
  <c r="AC252" i="3"/>
  <c r="AC256" i="3"/>
  <c r="BG258" i="3"/>
  <c r="BG260" i="3"/>
  <c r="BG263" i="3"/>
  <c r="AC265" i="3"/>
  <c r="AC266" i="3"/>
  <c r="AC267" i="3"/>
  <c r="BG269" i="3"/>
  <c r="AC271" i="3"/>
  <c r="AF271" i="3"/>
  <c r="BI271" i="3" s="1"/>
  <c r="AO16" i="18"/>
  <c r="AO25" i="18"/>
  <c r="BG25" i="18"/>
  <c r="BG18" i="18"/>
  <c r="BG17" i="18"/>
  <c r="BG16" i="18"/>
  <c r="BG13" i="18"/>
  <c r="BG12" i="18"/>
  <c r="AO19" i="26"/>
  <c r="AO20" i="26"/>
  <c r="AL20" i="26"/>
  <c r="AJ20" i="26"/>
  <c r="AK20" i="26"/>
  <c r="BG9" i="26"/>
  <c r="AO20" i="17"/>
  <c r="AO15" i="17"/>
  <c r="AO16" i="17"/>
  <c r="AO17" i="17"/>
  <c r="AO18" i="17"/>
  <c r="AO13" i="17"/>
  <c r="AO14" i="17"/>
  <c r="AO6" i="17"/>
  <c r="AO7" i="17"/>
  <c r="AO5" i="17"/>
  <c r="AO12" i="17"/>
  <c r="AO10" i="17"/>
  <c r="AO8" i="19"/>
  <c r="AJ17" i="17"/>
  <c r="AK17" i="17"/>
  <c r="AL17" i="17" s="1"/>
  <c r="AJ18" i="17"/>
  <c r="AK18" i="17"/>
  <c r="AL18" i="17" s="1"/>
  <c r="AJ13" i="17"/>
  <c r="AK13" i="17"/>
  <c r="AL13" i="17"/>
  <c r="AJ14" i="17"/>
  <c r="AK14" i="17" s="1"/>
  <c r="AL14" i="17"/>
  <c r="AJ15" i="17"/>
  <c r="AK15" i="17"/>
  <c r="AL15" i="17"/>
  <c r="AJ20" i="17"/>
  <c r="AK20" i="17" s="1"/>
  <c r="AL20" i="17" s="1"/>
  <c r="AJ16" i="17"/>
  <c r="AK16" i="17" s="1"/>
  <c r="AL16" i="17" s="1"/>
  <c r="AK12" i="17"/>
  <c r="AL12" i="17" s="1"/>
  <c r="AJ12" i="17"/>
  <c r="AJ10" i="17"/>
  <c r="AK10" i="17" s="1"/>
  <c r="AL10" i="17" s="1"/>
  <c r="AJ6" i="17"/>
  <c r="AK6" i="17"/>
  <c r="AL6" i="17"/>
  <c r="AJ7" i="17"/>
  <c r="AK7" i="17" s="1"/>
  <c r="AL7" i="17" s="1"/>
  <c r="AL25" i="18"/>
  <c r="AO17" i="18"/>
  <c r="AO5" i="18"/>
  <c r="AK19" i="26"/>
  <c r="BG19" i="26" s="1"/>
  <c r="AJ19" i="26"/>
  <c r="BG24" i="26"/>
  <c r="AO24" i="26"/>
  <c r="AK24" i="26"/>
  <c r="AJ24" i="26"/>
  <c r="BG10" i="26"/>
  <c r="AK10" i="26"/>
  <c r="AL10" i="26" s="1"/>
  <c r="AJ10" i="26"/>
  <c r="BG8" i="26"/>
  <c r="AO8" i="26"/>
  <c r="AJ8" i="26"/>
  <c r="AK8" i="26"/>
  <c r="AL8" i="26"/>
  <c r="BG7" i="26"/>
  <c r="AO7" i="26"/>
  <c r="AJ7" i="26"/>
  <c r="AK7" i="26" s="1"/>
  <c r="AO10" i="26" l="1"/>
  <c r="AL19" i="26"/>
  <c r="AL24" i="26"/>
  <c r="BI7" i="26"/>
  <c r="AL7" i="26"/>
  <c r="E33" i="27"/>
  <c r="H33" i="27" s="1"/>
  <c r="F33" i="27" l="1"/>
  <c r="G33" i="27"/>
  <c r="BI6" i="21" l="1"/>
  <c r="BG6" i="21"/>
  <c r="AB41" i="26"/>
  <c r="BG41" i="26" s="1"/>
  <c r="AA41" i="26"/>
  <c r="O41" i="26"/>
  <c r="AA40" i="26"/>
  <c r="AB40" i="26" s="1"/>
  <c r="O40" i="26"/>
  <c r="AF39" i="26"/>
  <c r="BI39" i="26" s="1"/>
  <c r="AB39" i="26"/>
  <c r="AC39" i="26" s="1"/>
  <c r="AA39" i="26"/>
  <c r="O39" i="26"/>
  <c r="AA38" i="26"/>
  <c r="AB38" i="26" s="1"/>
  <c r="O38" i="26"/>
  <c r="AB37" i="26"/>
  <c r="BG37" i="26" s="1"/>
  <c r="AA37" i="26"/>
  <c r="O37" i="26"/>
  <c r="AA36" i="26"/>
  <c r="AB36" i="26" s="1"/>
  <c r="O36" i="26"/>
  <c r="J36" i="26"/>
  <c r="AA35" i="26"/>
  <c r="AB35" i="26" s="1"/>
  <c r="O35" i="26"/>
  <c r="L35" i="26"/>
  <c r="AA34" i="26"/>
  <c r="AB34" i="26" s="1"/>
  <c r="O34" i="26"/>
  <c r="AF33" i="26"/>
  <c r="BI33" i="26" s="1"/>
  <c r="AC33" i="26"/>
  <c r="AB33" i="26"/>
  <c r="BG33" i="26" s="1"/>
  <c r="AA33" i="26"/>
  <c r="O33" i="26"/>
  <c r="AC32" i="26"/>
  <c r="AB32" i="26"/>
  <c r="BG32" i="26" s="1"/>
  <c r="AA32" i="26"/>
  <c r="O32" i="26"/>
  <c r="AB31" i="26"/>
  <c r="BG31" i="26" s="1"/>
  <c r="AA31" i="26"/>
  <c r="O31" i="26"/>
  <c r="BG30" i="26"/>
  <c r="AK30" i="26"/>
  <c r="AL30" i="26" s="1"/>
  <c r="AJ30" i="26"/>
  <c r="AF30" i="26"/>
  <c r="BI30" i="26" s="1"/>
  <c r="AB30" i="26"/>
  <c r="AC30" i="26" s="1"/>
  <c r="AA30" i="26"/>
  <c r="O30" i="26"/>
  <c r="AA29" i="26"/>
  <c r="AB29" i="26" s="1"/>
  <c r="O29" i="26"/>
  <c r="AB28" i="26"/>
  <c r="BG28" i="26" s="1"/>
  <c r="AA28" i="26"/>
  <c r="O28" i="26"/>
  <c r="L28" i="26"/>
  <c r="K28" i="26"/>
  <c r="AA27" i="26"/>
  <c r="AB27" i="26" s="1"/>
  <c r="O27" i="26"/>
  <c r="AB26" i="26"/>
  <c r="BG26" i="26" s="1"/>
  <c r="AA26" i="26"/>
  <c r="O26" i="26"/>
  <c r="AA25" i="26"/>
  <c r="AB25" i="26" s="1"/>
  <c r="O25" i="26"/>
  <c r="AF24" i="26"/>
  <c r="AB24" i="26"/>
  <c r="AC24" i="26" s="1"/>
  <c r="AA24" i="26"/>
  <c r="O24" i="26"/>
  <c r="AA23" i="26"/>
  <c r="AB23" i="26" s="1"/>
  <c r="O23" i="26"/>
  <c r="AB22" i="26"/>
  <c r="BG22" i="26" s="1"/>
  <c r="AA22" i="26"/>
  <c r="O22" i="26"/>
  <c r="AA21" i="26"/>
  <c r="AB21" i="26" s="1"/>
  <c r="O21" i="26"/>
  <c r="AF20" i="26"/>
  <c r="AB20" i="26"/>
  <c r="AC20" i="26" s="1"/>
  <c r="AA20" i="26"/>
  <c r="O20" i="26"/>
  <c r="AA19" i="26"/>
  <c r="AB19" i="26" s="1"/>
  <c r="O19" i="26"/>
  <c r="AB18" i="26"/>
  <c r="BG18" i="26" s="1"/>
  <c r="AA18" i="26"/>
  <c r="O18" i="26"/>
  <c r="AB17" i="26"/>
  <c r="BG17" i="26" s="1"/>
  <c r="AA17" i="26"/>
  <c r="O17" i="26"/>
  <c r="AB16" i="26"/>
  <c r="BG16" i="26" s="1"/>
  <c r="AA16" i="26"/>
  <c r="O16" i="26"/>
  <c r="L16" i="26"/>
  <c r="L17" i="26" s="1"/>
  <c r="L18" i="26" s="1"/>
  <c r="AB15" i="26"/>
  <c r="BG15" i="26" s="1"/>
  <c r="AA15" i="26"/>
  <c r="O15" i="26"/>
  <c r="AA14" i="26"/>
  <c r="AB14" i="26" s="1"/>
  <c r="O14" i="26"/>
  <c r="AF13" i="26"/>
  <c r="BI13" i="26" s="1"/>
  <c r="AB13" i="26"/>
  <c r="AC13" i="26" s="1"/>
  <c r="AA13" i="26"/>
  <c r="O13" i="26"/>
  <c r="AA12" i="26"/>
  <c r="AB12" i="26" s="1"/>
  <c r="O12" i="26"/>
  <c r="AB11" i="26"/>
  <c r="BG11" i="26" s="1"/>
  <c r="AA11" i="26"/>
  <c r="O11" i="26"/>
  <c r="AA10" i="26"/>
  <c r="AB10" i="26" s="1"/>
  <c r="O10" i="26"/>
  <c r="AC9" i="26"/>
  <c r="AA9" i="26"/>
  <c r="AB9" i="26" s="1"/>
  <c r="O9" i="26"/>
  <c r="AB8" i="26"/>
  <c r="AA8" i="26"/>
  <c r="O8" i="26"/>
  <c r="AA7" i="26"/>
  <c r="AB7" i="26" s="1"/>
  <c r="O7" i="26"/>
  <c r="AF6" i="26"/>
  <c r="BI6" i="26" s="1"/>
  <c r="AB6" i="26"/>
  <c r="AC6" i="26" s="1"/>
  <c r="AA6" i="26"/>
  <c r="O6" i="26"/>
  <c r="AA5" i="26"/>
  <c r="AB5" i="26" s="1"/>
  <c r="O5" i="26"/>
  <c r="AC13" i="24"/>
  <c r="AA13" i="24"/>
  <c r="AB13" i="24" s="1"/>
  <c r="AF13" i="24" s="1"/>
  <c r="BI13" i="24" s="1"/>
  <c r="O13" i="24"/>
  <c r="AC12" i="24"/>
  <c r="AB12" i="24"/>
  <c r="AF12" i="24" s="1"/>
  <c r="BI12" i="24" s="1"/>
  <c r="AA12" i="24"/>
  <c r="O12" i="24"/>
  <c r="AC11" i="24"/>
  <c r="AA11" i="24"/>
  <c r="AB11" i="24" s="1"/>
  <c r="AF11" i="24" s="1"/>
  <c r="BI11" i="24" s="1"/>
  <c r="O11" i="24"/>
  <c r="AC10" i="24"/>
  <c r="AB10" i="24"/>
  <c r="AF10" i="24" s="1"/>
  <c r="BI10" i="24" s="1"/>
  <c r="AA10" i="24"/>
  <c r="O10" i="24"/>
  <c r="AC9" i="24"/>
  <c r="AA9" i="24"/>
  <c r="AB9" i="24" s="1"/>
  <c r="AF9" i="24" s="1"/>
  <c r="BI9" i="24" s="1"/>
  <c r="O9" i="24"/>
  <c r="AC8" i="24"/>
  <c r="AB8" i="24"/>
  <c r="AF8" i="24" s="1"/>
  <c r="BI8" i="24" s="1"/>
  <c r="AA8" i="24"/>
  <c r="O8" i="24"/>
  <c r="AC7" i="24"/>
  <c r="AA7" i="24"/>
  <c r="AB7" i="24" s="1"/>
  <c r="AF7" i="24" s="1"/>
  <c r="BI7" i="24" s="1"/>
  <c r="O7" i="24"/>
  <c r="AC6" i="24"/>
  <c r="AB6" i="24"/>
  <c r="AF6" i="24" s="1"/>
  <c r="BI6" i="24" s="1"/>
  <c r="AA6" i="24"/>
  <c r="O6" i="24"/>
  <c r="AC5" i="24"/>
  <c r="AA5" i="24"/>
  <c r="AB5" i="24" s="1"/>
  <c r="AF5" i="24" s="1"/>
  <c r="BI5" i="24" s="1"/>
  <c r="O5" i="24"/>
  <c r="AC15" i="23"/>
  <c r="AA15" i="23"/>
  <c r="AB15" i="23" s="1"/>
  <c r="O15" i="23"/>
  <c r="AC14" i="23"/>
  <c r="AA14" i="23"/>
  <c r="AB14" i="23" s="1"/>
  <c r="O14" i="23"/>
  <c r="AC13" i="23"/>
  <c r="AA13" i="23"/>
  <c r="AB13" i="23" s="1"/>
  <c r="O13" i="23"/>
  <c r="AC12" i="23"/>
  <c r="AA12" i="23"/>
  <c r="AB12" i="23" s="1"/>
  <c r="O12" i="23"/>
  <c r="AC11" i="23"/>
  <c r="AA11" i="23"/>
  <c r="AB11" i="23" s="1"/>
  <c r="O11" i="23"/>
  <c r="AC10" i="23"/>
  <c r="AA10" i="23"/>
  <c r="AB10" i="23" s="1"/>
  <c r="O10" i="23"/>
  <c r="AC9" i="23"/>
  <c r="AA9" i="23"/>
  <c r="AB9" i="23" s="1"/>
  <c r="O9" i="23"/>
  <c r="AC8" i="23"/>
  <c r="AA8" i="23"/>
  <c r="AB8" i="23" s="1"/>
  <c r="O8" i="23"/>
  <c r="AC7" i="23"/>
  <c r="AA7" i="23"/>
  <c r="AB7" i="23" s="1"/>
  <c r="O7" i="23"/>
  <c r="AC6" i="23"/>
  <c r="AA6" i="23"/>
  <c r="AB6" i="23" s="1"/>
  <c r="O6" i="23"/>
  <c r="AC5" i="23"/>
  <c r="AA5" i="23"/>
  <c r="AB5" i="23" s="1"/>
  <c r="O5" i="23"/>
  <c r="AJ18" i="22"/>
  <c r="AK18" i="22" s="1"/>
  <c r="AC18" i="22"/>
  <c r="AA18" i="22"/>
  <c r="AB18" i="22" s="1"/>
  <c r="AF18" i="22" s="1"/>
  <c r="O18" i="22"/>
  <c r="AK17" i="22"/>
  <c r="BG17" i="22" s="1"/>
  <c r="AJ17" i="22"/>
  <c r="AC17" i="22"/>
  <c r="AB17" i="22"/>
  <c r="AF17" i="22" s="1"/>
  <c r="AA17" i="22"/>
  <c r="O17" i="22"/>
  <c r="AJ16" i="22"/>
  <c r="AK16" i="22" s="1"/>
  <c r="AC16" i="22"/>
  <c r="AA16" i="22"/>
  <c r="AB16" i="22" s="1"/>
  <c r="AF16" i="22" s="1"/>
  <c r="O16" i="22"/>
  <c r="AJ15" i="22"/>
  <c r="AK15" i="22" s="1"/>
  <c r="AC15" i="22"/>
  <c r="AA15" i="22"/>
  <c r="AB15" i="22" s="1"/>
  <c r="AF15" i="22" s="1"/>
  <c r="O15" i="22"/>
  <c r="AJ14" i="22"/>
  <c r="AK14" i="22" s="1"/>
  <c r="AC14" i="22"/>
  <c r="AA14" i="22"/>
  <c r="AB14" i="22" s="1"/>
  <c r="AF14" i="22" s="1"/>
  <c r="O14" i="22"/>
  <c r="AK13" i="22"/>
  <c r="BG13" i="22" s="1"/>
  <c r="AJ13" i="22"/>
  <c r="AC13" i="22"/>
  <c r="AB13" i="22"/>
  <c r="AF13" i="22" s="1"/>
  <c r="AA13" i="22"/>
  <c r="O13" i="22"/>
  <c r="AJ12" i="22"/>
  <c r="AK12" i="22" s="1"/>
  <c r="AC12" i="22"/>
  <c r="AA12" i="22"/>
  <c r="AB12" i="22" s="1"/>
  <c r="AF12" i="22" s="1"/>
  <c r="O12" i="22"/>
  <c r="AJ11" i="22"/>
  <c r="AK11" i="22" s="1"/>
  <c r="AC11" i="22"/>
  <c r="AA11" i="22"/>
  <c r="AB11" i="22" s="1"/>
  <c r="AF11" i="22" s="1"/>
  <c r="O11" i="22"/>
  <c r="AJ10" i="22"/>
  <c r="AK10" i="22" s="1"/>
  <c r="AC10" i="22"/>
  <c r="AA10" i="22"/>
  <c r="AB10" i="22" s="1"/>
  <c r="AF10" i="22" s="1"/>
  <c r="O10" i="22"/>
  <c r="AK9" i="22"/>
  <c r="BG9" i="22" s="1"/>
  <c r="AJ9" i="22"/>
  <c r="AC9" i="22"/>
  <c r="AB9" i="22"/>
  <c r="AF9" i="22" s="1"/>
  <c r="AA9" i="22"/>
  <c r="O9" i="22"/>
  <c r="AJ8" i="22"/>
  <c r="AK8" i="22" s="1"/>
  <c r="AC8" i="22"/>
  <c r="AA8" i="22"/>
  <c r="AB8" i="22" s="1"/>
  <c r="AF8" i="22" s="1"/>
  <c r="O8" i="22"/>
  <c r="AA7" i="22"/>
  <c r="AB7" i="22" s="1"/>
  <c r="O7" i="22"/>
  <c r="AA6" i="22"/>
  <c r="AB6" i="22" s="1"/>
  <c r="O6" i="22"/>
  <c r="AB5" i="22"/>
  <c r="BG5" i="22" s="1"/>
  <c r="AA5" i="22"/>
  <c r="O5" i="22"/>
  <c r="AC49" i="21"/>
  <c r="AB49" i="21"/>
  <c r="AA49" i="21"/>
  <c r="O49" i="21"/>
  <c r="AC48" i="21"/>
  <c r="AA48" i="21"/>
  <c r="AB48" i="21" s="1"/>
  <c r="O48" i="21"/>
  <c r="AF47" i="21"/>
  <c r="BI47" i="21" s="1"/>
  <c r="AC47" i="21"/>
  <c r="AB47" i="21"/>
  <c r="AA47" i="21"/>
  <c r="O47" i="21"/>
  <c r="AC46" i="21"/>
  <c r="AA46" i="21"/>
  <c r="AB46" i="21" s="1"/>
  <c r="O46" i="21"/>
  <c r="AC45" i="21"/>
  <c r="AB45" i="21"/>
  <c r="AA45" i="21"/>
  <c r="O45" i="21"/>
  <c r="AA44" i="21"/>
  <c r="AB44" i="21" s="1"/>
  <c r="O44" i="21"/>
  <c r="AF43" i="21"/>
  <c r="BI43" i="21" s="1"/>
  <c r="AB43" i="21"/>
  <c r="AC43" i="21" s="1"/>
  <c r="AA43" i="21"/>
  <c r="O43" i="21"/>
  <c r="AA42" i="21"/>
  <c r="AB42" i="21" s="1"/>
  <c r="O42" i="21"/>
  <c r="AB41" i="21"/>
  <c r="BG41" i="21" s="1"/>
  <c r="AA41" i="21"/>
  <c r="O41" i="21"/>
  <c r="AA40" i="21"/>
  <c r="AB40" i="21" s="1"/>
  <c r="O40" i="21"/>
  <c r="AF39" i="21"/>
  <c r="BI39" i="21" s="1"/>
  <c r="AB39" i="21"/>
  <c r="AC39" i="21" s="1"/>
  <c r="AA39" i="21"/>
  <c r="O39" i="21"/>
  <c r="AA38" i="21"/>
  <c r="AB38" i="21" s="1"/>
  <c r="O38" i="21"/>
  <c r="AB37" i="21"/>
  <c r="BG37" i="21" s="1"/>
  <c r="AA37" i="21"/>
  <c r="O37" i="21"/>
  <c r="AA36" i="21"/>
  <c r="AB36" i="21" s="1"/>
  <c r="O36" i="21"/>
  <c r="AF35" i="21"/>
  <c r="BI35" i="21" s="1"/>
  <c r="AB35" i="21"/>
  <c r="AC35" i="21" s="1"/>
  <c r="AA35" i="21"/>
  <c r="O35" i="21"/>
  <c r="AA34" i="21"/>
  <c r="AB34" i="21" s="1"/>
  <c r="O34" i="21"/>
  <c r="AC33" i="21"/>
  <c r="AA33" i="21"/>
  <c r="AB33" i="21" s="1"/>
  <c r="O33" i="21"/>
  <c r="AC32" i="21"/>
  <c r="AB32" i="21"/>
  <c r="AF32" i="21" s="1"/>
  <c r="BI32" i="21" s="1"/>
  <c r="AA32" i="21"/>
  <c r="O32" i="21"/>
  <c r="AB31" i="21"/>
  <c r="BG31" i="21" s="1"/>
  <c r="AA31" i="21"/>
  <c r="O31" i="21"/>
  <c r="AA30" i="21"/>
  <c r="AB30" i="21" s="1"/>
  <c r="O30" i="21"/>
  <c r="AF29" i="21"/>
  <c r="BI29" i="21" s="1"/>
  <c r="AC29" i="21"/>
  <c r="AB29" i="21"/>
  <c r="BG29" i="21" s="1"/>
  <c r="AA29" i="21"/>
  <c r="O29" i="21"/>
  <c r="AC28" i="21"/>
  <c r="AB28" i="21"/>
  <c r="BG28" i="21" s="1"/>
  <c r="AA28" i="21"/>
  <c r="O28" i="21"/>
  <c r="AB27" i="21"/>
  <c r="BG27" i="21" s="1"/>
  <c r="AA27" i="21"/>
  <c r="O27" i="21"/>
  <c r="AA26" i="21"/>
  <c r="AB26" i="21" s="1"/>
  <c r="O26" i="21"/>
  <c r="AC25" i="21"/>
  <c r="AB25" i="21"/>
  <c r="AF25" i="21" s="1"/>
  <c r="BI25" i="21" s="1"/>
  <c r="AA25" i="21"/>
  <c r="O25" i="21"/>
  <c r="AB24" i="21"/>
  <c r="BG24" i="21" s="1"/>
  <c r="AA24" i="21"/>
  <c r="O24" i="21"/>
  <c r="AF23" i="21"/>
  <c r="BI23" i="21" s="1"/>
  <c r="AC23" i="21"/>
  <c r="AB23" i="21"/>
  <c r="AA23" i="21"/>
  <c r="O23" i="21"/>
  <c r="AC22" i="21"/>
  <c r="AB22" i="21"/>
  <c r="AF22" i="21" s="1"/>
  <c r="BI22" i="21" s="1"/>
  <c r="AA22" i="21"/>
  <c r="O22" i="21"/>
  <c r="AF21" i="21"/>
  <c r="BI21" i="21" s="1"/>
  <c r="AC21" i="21"/>
  <c r="AB21" i="21"/>
  <c r="AA21" i="21"/>
  <c r="O21" i="21"/>
  <c r="AC20" i="21"/>
  <c r="AB20" i="21"/>
  <c r="AF20" i="21" s="1"/>
  <c r="BI20" i="21" s="1"/>
  <c r="AA20" i="21"/>
  <c r="O20" i="21"/>
  <c r="AF19" i="21"/>
  <c r="BI19" i="21" s="1"/>
  <c r="AC19" i="21"/>
  <c r="AB19" i="21"/>
  <c r="AA19" i="21"/>
  <c r="O19" i="21"/>
  <c r="AC18" i="21"/>
  <c r="AB18" i="21"/>
  <c r="AF18" i="21" s="1"/>
  <c r="BI18" i="21" s="1"/>
  <c r="AA18" i="21"/>
  <c r="O18" i="21"/>
  <c r="AF17" i="21"/>
  <c r="BI17" i="21" s="1"/>
  <c r="AC17" i="21"/>
  <c r="AB17" i="21"/>
  <c r="AA17" i="21"/>
  <c r="O17" i="21"/>
  <c r="AC16" i="21"/>
  <c r="AB16" i="21"/>
  <c r="AF16" i="21" s="1"/>
  <c r="BI16" i="21" s="1"/>
  <c r="AA16" i="21"/>
  <c r="O16" i="21"/>
  <c r="AA15" i="21"/>
  <c r="AB15" i="21" s="1"/>
  <c r="O15" i="21"/>
  <c r="AC14" i="21"/>
  <c r="AB14" i="21"/>
  <c r="AF14" i="21" s="1"/>
  <c r="AA14" i="21"/>
  <c r="O14" i="21"/>
  <c r="AA13" i="21"/>
  <c r="AB13" i="21" s="1"/>
  <c r="O13" i="21"/>
  <c r="AA12" i="21"/>
  <c r="AB12" i="21" s="1"/>
  <c r="O12" i="21"/>
  <c r="AF11" i="21"/>
  <c r="AC11" i="21"/>
  <c r="AB11" i="21"/>
  <c r="AA11" i="21"/>
  <c r="O11" i="21"/>
  <c r="AC10" i="21"/>
  <c r="AA10" i="21"/>
  <c r="AB10" i="21" s="1"/>
  <c r="AF10" i="21" s="1"/>
  <c r="O10" i="21"/>
  <c r="AF9" i="21"/>
  <c r="BI9" i="21" s="1"/>
  <c r="AB9" i="21"/>
  <c r="AC9" i="21" s="1"/>
  <c r="AA9" i="21"/>
  <c r="O9" i="21"/>
  <c r="AA8" i="21"/>
  <c r="AB8" i="21" s="1"/>
  <c r="O8" i="21"/>
  <c r="AB7" i="21"/>
  <c r="BG7" i="21" s="1"/>
  <c r="AA7" i="21"/>
  <c r="O7" i="21"/>
  <c r="AA6" i="21"/>
  <c r="AB6" i="21" s="1"/>
  <c r="O6" i="21"/>
  <c r="O5" i="21"/>
  <c r="BI96" i="20"/>
  <c r="AJ96" i="20"/>
  <c r="AK96" i="20" s="1"/>
  <c r="AL96" i="20" s="1"/>
  <c r="BI95" i="20"/>
  <c r="AJ95" i="20"/>
  <c r="AK95" i="20" s="1"/>
  <c r="AL95" i="20" s="1"/>
  <c r="BI94" i="20"/>
  <c r="AJ94" i="20"/>
  <c r="AK94" i="20" s="1"/>
  <c r="AL94" i="20" s="1"/>
  <c r="BI93" i="20"/>
  <c r="AJ93" i="20"/>
  <c r="AK93" i="20" s="1"/>
  <c r="AL93" i="20" s="1"/>
  <c r="BI92" i="20"/>
  <c r="AJ92" i="20"/>
  <c r="AK92" i="20" s="1"/>
  <c r="AL92" i="20" s="1"/>
  <c r="BI91" i="20"/>
  <c r="AJ91" i="20"/>
  <c r="AK91" i="20" s="1"/>
  <c r="AL91" i="20" s="1"/>
  <c r="BI90" i="20"/>
  <c r="AJ90" i="20"/>
  <c r="AK90" i="20" s="1"/>
  <c r="AL90" i="20" s="1"/>
  <c r="BI89" i="20"/>
  <c r="AJ89" i="20"/>
  <c r="AK89" i="20" s="1"/>
  <c r="AL89" i="20" s="1"/>
  <c r="BI88" i="20"/>
  <c r="AJ88" i="20"/>
  <c r="AK88" i="20" s="1"/>
  <c r="AL88" i="20" s="1"/>
  <c r="BI87" i="20"/>
  <c r="AJ87" i="20"/>
  <c r="AK87" i="20" s="1"/>
  <c r="AL87" i="20" s="1"/>
  <c r="BI86" i="20"/>
  <c r="AJ86" i="20"/>
  <c r="AK86" i="20" s="1"/>
  <c r="AL86" i="20" s="1"/>
  <c r="BI85" i="20"/>
  <c r="AJ85" i="20"/>
  <c r="AK85" i="20" s="1"/>
  <c r="AL85" i="20" s="1"/>
  <c r="BI84" i="20"/>
  <c r="AJ84" i="20"/>
  <c r="AK84" i="20" s="1"/>
  <c r="AL84" i="20" s="1"/>
  <c r="BI83" i="20"/>
  <c r="AJ83" i="20"/>
  <c r="AK83" i="20" s="1"/>
  <c r="AL83" i="20" s="1"/>
  <c r="BI82" i="20"/>
  <c r="AJ82" i="20"/>
  <c r="AK82" i="20" s="1"/>
  <c r="AL82" i="20" s="1"/>
  <c r="BI81" i="20"/>
  <c r="AJ81" i="20"/>
  <c r="AK81" i="20" s="1"/>
  <c r="AL81" i="20" s="1"/>
  <c r="BI80" i="20"/>
  <c r="AJ80" i="20"/>
  <c r="AK80" i="20" s="1"/>
  <c r="AL80" i="20" s="1"/>
  <c r="BI79" i="20"/>
  <c r="AJ79" i="20"/>
  <c r="AK79" i="20" s="1"/>
  <c r="AL79" i="20" s="1"/>
  <c r="BI78" i="20"/>
  <c r="AJ78" i="20"/>
  <c r="AK78" i="20" s="1"/>
  <c r="AL78" i="20" s="1"/>
  <c r="BI77" i="20"/>
  <c r="AJ77" i="20"/>
  <c r="AK77" i="20" s="1"/>
  <c r="AL77" i="20" s="1"/>
  <c r="BI76" i="20"/>
  <c r="AJ76" i="20"/>
  <c r="AK76" i="20" s="1"/>
  <c r="AL76" i="20" s="1"/>
  <c r="BI75" i="20"/>
  <c r="AJ75" i="20"/>
  <c r="AK75" i="20" s="1"/>
  <c r="AL75" i="20" s="1"/>
  <c r="BI74" i="20"/>
  <c r="AJ74" i="20"/>
  <c r="AK74" i="20" s="1"/>
  <c r="AL74" i="20" s="1"/>
  <c r="BI73" i="20"/>
  <c r="AJ73" i="20"/>
  <c r="AK73" i="20" s="1"/>
  <c r="AL73" i="20" s="1"/>
  <c r="BI72" i="20"/>
  <c r="AJ72" i="20"/>
  <c r="AK72" i="20" s="1"/>
  <c r="AL72" i="20" s="1"/>
  <c r="BI71" i="20"/>
  <c r="AJ71" i="20"/>
  <c r="AK71" i="20" s="1"/>
  <c r="AL71" i="20" s="1"/>
  <c r="BI70" i="20"/>
  <c r="AJ70" i="20"/>
  <c r="AK70" i="20" s="1"/>
  <c r="AL70" i="20" s="1"/>
  <c r="BI69" i="20"/>
  <c r="AJ69" i="20"/>
  <c r="AK69" i="20" s="1"/>
  <c r="AL69" i="20" s="1"/>
  <c r="BI68" i="20"/>
  <c r="AJ68" i="20"/>
  <c r="AK68" i="20" s="1"/>
  <c r="AL68" i="20" s="1"/>
  <c r="BI67" i="20"/>
  <c r="AJ67" i="20"/>
  <c r="AK67" i="20" s="1"/>
  <c r="AL67" i="20" s="1"/>
  <c r="BI66" i="20"/>
  <c r="AJ66" i="20"/>
  <c r="AK66" i="20" s="1"/>
  <c r="AL66" i="20" s="1"/>
  <c r="BI65" i="20"/>
  <c r="AL65" i="20"/>
  <c r="AJ65" i="20"/>
  <c r="AK65" i="20" s="1"/>
  <c r="BI64" i="20"/>
  <c r="AJ64" i="20"/>
  <c r="AK64" i="20" s="1"/>
  <c r="AL64" i="20" s="1"/>
  <c r="BI63" i="20"/>
  <c r="AL63" i="20"/>
  <c r="AJ63" i="20"/>
  <c r="AK63" i="20" s="1"/>
  <c r="BI62" i="20"/>
  <c r="AL62" i="20"/>
  <c r="AJ62" i="20"/>
  <c r="AK62" i="20" s="1"/>
  <c r="BI61" i="20"/>
  <c r="AL61" i="20"/>
  <c r="AJ61" i="20"/>
  <c r="AK61" i="20" s="1"/>
  <c r="BI60" i="20"/>
  <c r="AL60" i="20"/>
  <c r="AJ60" i="20"/>
  <c r="AK60" i="20" s="1"/>
  <c r="BI59" i="20"/>
  <c r="AL59" i="20"/>
  <c r="AJ59" i="20"/>
  <c r="AK59" i="20" s="1"/>
  <c r="BI58" i="20"/>
  <c r="AJ58" i="20"/>
  <c r="AK58" i="20" s="1"/>
  <c r="AL58" i="20" s="1"/>
  <c r="BI57" i="20"/>
  <c r="AJ57" i="20"/>
  <c r="AK57" i="20" s="1"/>
  <c r="AL57" i="20" s="1"/>
  <c r="BI56" i="20"/>
  <c r="AL56" i="20"/>
  <c r="AJ56" i="20"/>
  <c r="AK56" i="20" s="1"/>
  <c r="BI55" i="20"/>
  <c r="AL55" i="20"/>
  <c r="AJ55" i="20"/>
  <c r="AK55" i="20" s="1"/>
  <c r="BI54" i="20"/>
  <c r="AL54" i="20"/>
  <c r="AJ54" i="20"/>
  <c r="AK54" i="20" s="1"/>
  <c r="BI53" i="20"/>
  <c r="AL53" i="20"/>
  <c r="AJ53" i="20"/>
  <c r="AK53" i="20" s="1"/>
  <c r="BI52" i="20"/>
  <c r="AL52" i="20"/>
  <c r="AJ52" i="20"/>
  <c r="AK52" i="20" s="1"/>
  <c r="BI51" i="20"/>
  <c r="AL51" i="20"/>
  <c r="AJ51" i="20"/>
  <c r="AK51" i="20" s="1"/>
  <c r="BI50" i="20"/>
  <c r="AJ50" i="20"/>
  <c r="AK50" i="20" s="1"/>
  <c r="AL50" i="20" s="1"/>
  <c r="BI49" i="20"/>
  <c r="AJ49" i="20"/>
  <c r="AK49" i="20" s="1"/>
  <c r="AL49" i="20" s="1"/>
  <c r="BI48" i="20"/>
  <c r="AJ48" i="20"/>
  <c r="AK48" i="20" s="1"/>
  <c r="AL48" i="20" s="1"/>
  <c r="BI47" i="20"/>
  <c r="AJ47" i="20"/>
  <c r="AK47" i="20" s="1"/>
  <c r="AL47" i="20" s="1"/>
  <c r="BI46" i="20"/>
  <c r="AJ46" i="20"/>
  <c r="AK46" i="20" s="1"/>
  <c r="AL46" i="20" s="1"/>
  <c r="BI45" i="20"/>
  <c r="AJ45" i="20"/>
  <c r="AK45" i="20" s="1"/>
  <c r="AL45" i="20" s="1"/>
  <c r="BI44" i="20"/>
  <c r="AJ44" i="20"/>
  <c r="AK44" i="20" s="1"/>
  <c r="AL44" i="20" s="1"/>
  <c r="BI43" i="20"/>
  <c r="AJ43" i="20"/>
  <c r="AK43" i="20" s="1"/>
  <c r="AL43" i="20" s="1"/>
  <c r="BI42" i="20"/>
  <c r="AJ42" i="20"/>
  <c r="AK42" i="20" s="1"/>
  <c r="AL42" i="20" s="1"/>
  <c r="BI41" i="20"/>
  <c r="AJ41" i="20"/>
  <c r="AK41" i="20" s="1"/>
  <c r="AL41" i="20" s="1"/>
  <c r="BI40" i="20"/>
  <c r="AJ40" i="20"/>
  <c r="AK40" i="20" s="1"/>
  <c r="AL40" i="20" s="1"/>
  <c r="BI39" i="20"/>
  <c r="AJ39" i="20"/>
  <c r="AK39" i="20" s="1"/>
  <c r="AL39" i="20" s="1"/>
  <c r="BI38" i="20"/>
  <c r="AJ38" i="20"/>
  <c r="AK38" i="20" s="1"/>
  <c r="AL38" i="20" s="1"/>
  <c r="BI37" i="20"/>
  <c r="AJ37" i="20"/>
  <c r="AK37" i="20" s="1"/>
  <c r="AL37" i="20" s="1"/>
  <c r="BI36" i="20"/>
  <c r="AJ36" i="20"/>
  <c r="AK36" i="20" s="1"/>
  <c r="AL36" i="20" s="1"/>
  <c r="BI35" i="20"/>
  <c r="AJ35" i="20"/>
  <c r="AK35" i="20" s="1"/>
  <c r="AL35" i="20" s="1"/>
  <c r="BI34" i="20"/>
  <c r="AJ34" i="20"/>
  <c r="AK34" i="20" s="1"/>
  <c r="AL34" i="20" s="1"/>
  <c r="BI33" i="20"/>
  <c r="AL33" i="20"/>
  <c r="AJ33" i="20"/>
  <c r="AK33" i="20" s="1"/>
  <c r="BI32" i="20"/>
  <c r="BI31" i="20"/>
  <c r="BI30" i="20"/>
  <c r="AK30" i="20"/>
  <c r="AL30" i="20" s="1"/>
  <c r="AJ30" i="20"/>
  <c r="BI29" i="20"/>
  <c r="AK29" i="20"/>
  <c r="AL29" i="20" s="1"/>
  <c r="AJ29" i="20"/>
  <c r="BI28" i="20"/>
  <c r="AK28" i="20"/>
  <c r="AL28" i="20" s="1"/>
  <c r="AJ28" i="20"/>
  <c r="BI27" i="20"/>
  <c r="AK27" i="20"/>
  <c r="AL27" i="20" s="1"/>
  <c r="AJ27" i="20"/>
  <c r="BI26" i="20"/>
  <c r="AK26" i="20"/>
  <c r="AL26" i="20" s="1"/>
  <c r="AJ26" i="20"/>
  <c r="BI25" i="20"/>
  <c r="AK25" i="20"/>
  <c r="AL25" i="20" s="1"/>
  <c r="AJ25" i="20"/>
  <c r="BI24" i="20"/>
  <c r="AK24" i="20"/>
  <c r="AL24" i="20" s="1"/>
  <c r="AJ24" i="20"/>
  <c r="AO23" i="20"/>
  <c r="BI23" i="20" s="1"/>
  <c r="AL23" i="20"/>
  <c r="AK23" i="20"/>
  <c r="AJ23" i="20"/>
  <c r="AJ22" i="20"/>
  <c r="AK22" i="20" s="1"/>
  <c r="AJ21" i="20"/>
  <c r="AK21" i="20" s="1"/>
  <c r="AK20" i="20"/>
  <c r="AJ20" i="20"/>
  <c r="AO19" i="20"/>
  <c r="BI19" i="20" s="1"/>
  <c r="AL19" i="20"/>
  <c r="AK19" i="20"/>
  <c r="AJ19" i="20"/>
  <c r="AA18" i="20"/>
  <c r="AB18" i="20" s="1"/>
  <c r="O18" i="20"/>
  <c r="AC17" i="20"/>
  <c r="AA17" i="20"/>
  <c r="AB17" i="20" s="1"/>
  <c r="O17" i="20"/>
  <c r="AC16" i="20"/>
  <c r="AB16" i="20"/>
  <c r="AA16" i="20"/>
  <c r="O16" i="20"/>
  <c r="AB15" i="20"/>
  <c r="AA15" i="20"/>
  <c r="O15" i="20"/>
  <c r="AA14" i="20"/>
  <c r="AB14" i="20" s="1"/>
  <c r="O14" i="20"/>
  <c r="AC13" i="20"/>
  <c r="AB13" i="20"/>
  <c r="BG13" i="20" s="1"/>
  <c r="AA13" i="20"/>
  <c r="O13" i="20"/>
  <c r="AA12" i="20"/>
  <c r="AB12" i="20" s="1"/>
  <c r="O12" i="20"/>
  <c r="AF11" i="20"/>
  <c r="BI11" i="20" s="1"/>
  <c r="AA11" i="20"/>
  <c r="AB11" i="20" s="1"/>
  <c r="BG11" i="20" s="1"/>
  <c r="O11" i="20"/>
  <c r="AA10" i="20"/>
  <c r="AB10" i="20" s="1"/>
  <c r="O10" i="20"/>
  <c r="BG9" i="20"/>
  <c r="AA9" i="20"/>
  <c r="AB9" i="20" s="1"/>
  <c r="AC9" i="20" s="1"/>
  <c r="O9" i="20"/>
  <c r="AF8" i="20"/>
  <c r="BI8" i="20" s="1"/>
  <c r="AC8" i="20"/>
  <c r="AB8" i="20"/>
  <c r="BG8" i="20" s="1"/>
  <c r="AA8" i="20"/>
  <c r="O8" i="20"/>
  <c r="AB7" i="20"/>
  <c r="AA7" i="20"/>
  <c r="O7" i="20"/>
  <c r="AF6" i="20"/>
  <c r="AC6" i="20"/>
  <c r="AA6" i="20"/>
  <c r="AB6" i="20" s="1"/>
  <c r="O6" i="20"/>
  <c r="AC5" i="20"/>
  <c r="AB5" i="20"/>
  <c r="AA5" i="20"/>
  <c r="O5" i="20"/>
  <c r="AK12" i="19"/>
  <c r="AO12" i="19" s="1"/>
  <c r="BI12" i="19" s="1"/>
  <c r="AJ12" i="19"/>
  <c r="AB12" i="19"/>
  <c r="AF12" i="19" s="1"/>
  <c r="AA12" i="19"/>
  <c r="O12" i="19"/>
  <c r="AA11" i="19"/>
  <c r="AB11" i="19" s="1"/>
  <c r="O11" i="19"/>
  <c r="AA10" i="19"/>
  <c r="AB10" i="19" s="1"/>
  <c r="O10" i="19"/>
  <c r="AK9" i="19"/>
  <c r="AO9" i="19" s="1"/>
  <c r="BI9" i="19" s="1"/>
  <c r="AJ9" i="19"/>
  <c r="AC9" i="19"/>
  <c r="AB9" i="19"/>
  <c r="AF9" i="19" s="1"/>
  <c r="AA9" i="19"/>
  <c r="O9" i="19"/>
  <c r="AJ8" i="19"/>
  <c r="AK8" i="19" s="1"/>
  <c r="AC8" i="19"/>
  <c r="AA8" i="19"/>
  <c r="AB8" i="19" s="1"/>
  <c r="AF8" i="19" s="1"/>
  <c r="O8" i="19"/>
  <c r="AO7" i="19"/>
  <c r="BI7" i="19" s="1"/>
  <c r="AL7" i="19"/>
  <c r="AK7" i="19"/>
  <c r="AJ7" i="19"/>
  <c r="AF7" i="19"/>
  <c r="AC7" i="19"/>
  <c r="AB7" i="19"/>
  <c r="AA7" i="19"/>
  <c r="O7" i="19"/>
  <c r="AK6" i="19"/>
  <c r="AJ6" i="19"/>
  <c r="AB6" i="19"/>
  <c r="AF6" i="19" s="1"/>
  <c r="AA6" i="19"/>
  <c r="O6" i="19"/>
  <c r="AA5" i="19"/>
  <c r="AB5" i="19" s="1"/>
  <c r="O5" i="19"/>
  <c r="BI31" i="18"/>
  <c r="O31" i="18"/>
  <c r="BI30" i="18"/>
  <c r="O30" i="18"/>
  <c r="BI29" i="18"/>
  <c r="O29" i="18"/>
  <c r="AC28" i="18"/>
  <c r="AA28" i="18"/>
  <c r="AB28" i="18" s="1"/>
  <c r="O28" i="18"/>
  <c r="AC27" i="18"/>
  <c r="AA27" i="18"/>
  <c r="AB27" i="18" s="1"/>
  <c r="O27" i="18"/>
  <c r="AC26" i="18"/>
  <c r="AB26" i="18"/>
  <c r="AA26" i="18"/>
  <c r="O26" i="18"/>
  <c r="AJ25" i="18"/>
  <c r="AK25" i="18" s="1"/>
  <c r="AF25" i="18"/>
  <c r="BI25" i="18" s="1"/>
  <c r="AC25" i="18"/>
  <c r="AA25" i="18"/>
  <c r="AB25" i="18" s="1"/>
  <c r="O25" i="18"/>
  <c r="AC24" i="18"/>
  <c r="AA24" i="18"/>
  <c r="AB24" i="18" s="1"/>
  <c r="O24" i="18"/>
  <c r="AB23" i="18"/>
  <c r="AA23" i="18"/>
  <c r="O23" i="18"/>
  <c r="AA22" i="18"/>
  <c r="AB22" i="18" s="1"/>
  <c r="O22" i="18"/>
  <c r="AL21" i="18"/>
  <c r="AK21" i="18"/>
  <c r="AJ21" i="18"/>
  <c r="AC21" i="18"/>
  <c r="AB21" i="18"/>
  <c r="AF21" i="18" s="1"/>
  <c r="BI21" i="18" s="1"/>
  <c r="AA21" i="18"/>
  <c r="O21" i="18"/>
  <c r="AL20" i="18"/>
  <c r="AJ20" i="18"/>
  <c r="AK20" i="18" s="1"/>
  <c r="AC20" i="18"/>
  <c r="AA20" i="18"/>
  <c r="AB20" i="18" s="1"/>
  <c r="AF20" i="18" s="1"/>
  <c r="BI20" i="18" s="1"/>
  <c r="O20" i="18"/>
  <c r="AK19" i="18"/>
  <c r="AJ19" i="18"/>
  <c r="AC19" i="18"/>
  <c r="AA19" i="18"/>
  <c r="AB19" i="18" s="1"/>
  <c r="O19" i="18"/>
  <c r="AO18" i="18"/>
  <c r="BI18" i="18" s="1"/>
  <c r="AJ18" i="18"/>
  <c r="AK18" i="18" s="1"/>
  <c r="AC18" i="18"/>
  <c r="AA18" i="18"/>
  <c r="AB18" i="18" s="1"/>
  <c r="O18" i="18"/>
  <c r="AJ17" i="18"/>
  <c r="AK17" i="18" s="1"/>
  <c r="AL17" i="18" s="1"/>
  <c r="AC17" i="18"/>
  <c r="AA17" i="18"/>
  <c r="AB17" i="18" s="1"/>
  <c r="O17" i="18"/>
  <c r="AJ16" i="18"/>
  <c r="AK16" i="18" s="1"/>
  <c r="AL16" i="18" s="1"/>
  <c r="AC16" i="18"/>
  <c r="AA16" i="18"/>
  <c r="AB16" i="18" s="1"/>
  <c r="O16" i="18"/>
  <c r="AB15" i="18"/>
  <c r="AA15" i="18"/>
  <c r="O15" i="18"/>
  <c r="AA14" i="18"/>
  <c r="AB14" i="18" s="1"/>
  <c r="O14" i="18"/>
  <c r="AJ13" i="18"/>
  <c r="AK13" i="18" s="1"/>
  <c r="AL13" i="18" s="1"/>
  <c r="AF13" i="18"/>
  <c r="BI13" i="18" s="1"/>
  <c r="AC13" i="18"/>
  <c r="AA13" i="18"/>
  <c r="AB13" i="18" s="1"/>
  <c r="O13" i="18"/>
  <c r="AJ12" i="18"/>
  <c r="AK12" i="18" s="1"/>
  <c r="AL12" i="18" s="1"/>
  <c r="AC12" i="18"/>
  <c r="AB12" i="18"/>
  <c r="AA12" i="18"/>
  <c r="O12" i="18"/>
  <c r="AK11" i="18"/>
  <c r="AJ11" i="18"/>
  <c r="AA11" i="18"/>
  <c r="AB11" i="18" s="1"/>
  <c r="O11" i="18"/>
  <c r="AA10" i="18"/>
  <c r="AB10" i="18" s="1"/>
  <c r="AC10" i="18" s="1"/>
  <c r="O10" i="18"/>
  <c r="AA9" i="18"/>
  <c r="AB9" i="18" s="1"/>
  <c r="BG9" i="18" s="1"/>
  <c r="O9" i="18"/>
  <c r="AB8" i="18"/>
  <c r="AA8" i="18"/>
  <c r="O8" i="18"/>
  <c r="AB7" i="18"/>
  <c r="AA7" i="18"/>
  <c r="O7" i="18"/>
  <c r="BG6" i="18"/>
  <c r="AF6" i="18"/>
  <c r="BI6" i="18" s="1"/>
  <c r="AA6" i="18"/>
  <c r="AB6" i="18" s="1"/>
  <c r="AC6" i="18" s="1"/>
  <c r="O6" i="18"/>
  <c r="AK5" i="18"/>
  <c r="BG5" i="18" s="1"/>
  <c r="AJ5" i="18"/>
  <c r="AB5" i="18"/>
  <c r="AF5" i="18" s="1"/>
  <c r="BI5" i="18" s="1"/>
  <c r="AA5" i="18"/>
  <c r="O5" i="18"/>
  <c r="AL22" i="3"/>
  <c r="AJ22" i="3"/>
  <c r="AK22" i="3" s="1"/>
  <c r="AF40" i="26" l="1"/>
  <c r="BI40" i="26" s="1"/>
  <c r="AC40" i="26"/>
  <c r="BG40" i="26"/>
  <c r="AF19" i="26"/>
  <c r="AC19" i="26"/>
  <c r="AF36" i="26"/>
  <c r="BI36" i="26" s="1"/>
  <c r="AC36" i="26"/>
  <c r="BG36" i="26"/>
  <c r="BG5" i="26"/>
  <c r="AF5" i="26"/>
  <c r="BI5" i="26" s="1"/>
  <c r="AC5" i="26"/>
  <c r="AC12" i="26"/>
  <c r="BG12" i="26"/>
  <c r="AF12" i="26"/>
  <c r="BI12" i="26" s="1"/>
  <c r="AF7" i="26"/>
  <c r="AC7" i="26"/>
  <c r="AF14" i="26"/>
  <c r="BI14" i="26" s="1"/>
  <c r="BG14" i="26"/>
  <c r="AC14" i="26"/>
  <c r="AF25" i="26"/>
  <c r="BI25" i="26" s="1"/>
  <c r="AC25" i="26"/>
  <c r="BG25" i="26"/>
  <c r="AC29" i="26"/>
  <c r="BG29" i="26"/>
  <c r="AF29" i="26"/>
  <c r="BI29" i="26" s="1"/>
  <c r="AF35" i="26"/>
  <c r="BI35" i="26" s="1"/>
  <c r="AC35" i="26"/>
  <c r="BG35" i="26"/>
  <c r="BG38" i="26"/>
  <c r="AF38" i="26"/>
  <c r="BI38" i="26" s="1"/>
  <c r="AC38" i="26"/>
  <c r="BG23" i="26"/>
  <c r="AC23" i="26"/>
  <c r="AF23" i="26"/>
  <c r="AF10" i="26"/>
  <c r="AC10" i="26"/>
  <c r="AF21" i="26"/>
  <c r="AC21" i="26"/>
  <c r="BG21" i="26"/>
  <c r="BG27" i="26"/>
  <c r="AC27" i="26"/>
  <c r="AF27" i="26"/>
  <c r="BI27" i="26" s="1"/>
  <c r="AF34" i="26"/>
  <c r="BI34" i="26" s="1"/>
  <c r="AC34" i="26"/>
  <c r="BG34" i="26"/>
  <c r="BG6" i="26"/>
  <c r="AC8" i="26"/>
  <c r="AC11" i="26"/>
  <c r="BG13" i="26"/>
  <c r="AC15" i="26"/>
  <c r="AC16" i="26"/>
  <c r="AC17" i="26"/>
  <c r="AC18" i="26"/>
  <c r="AC22" i="26"/>
  <c r="AC26" i="26"/>
  <c r="AC28" i="26"/>
  <c r="AC31" i="26"/>
  <c r="AF32" i="26"/>
  <c r="BI32" i="26" s="1"/>
  <c r="AC37" i="26"/>
  <c r="BG39" i="26"/>
  <c r="AC41" i="26"/>
  <c r="AF8" i="26"/>
  <c r="AF11" i="26"/>
  <c r="BI11" i="26" s="1"/>
  <c r="AF15" i="26"/>
  <c r="BI15" i="26" s="1"/>
  <c r="AF16" i="26"/>
  <c r="BI16" i="26" s="1"/>
  <c r="AF17" i="26"/>
  <c r="BI17" i="26" s="1"/>
  <c r="AF18" i="26"/>
  <c r="AF22" i="26"/>
  <c r="AF26" i="26"/>
  <c r="BI26" i="26" s="1"/>
  <c r="AF28" i="26"/>
  <c r="BI28" i="26" s="1"/>
  <c r="AF31" i="26"/>
  <c r="BI31" i="26" s="1"/>
  <c r="AF37" i="26"/>
  <c r="BI37" i="26" s="1"/>
  <c r="AF41" i="26"/>
  <c r="BI41" i="26" s="1"/>
  <c r="AO8" i="22"/>
  <c r="BI8" i="22" s="1"/>
  <c r="AL8" i="22"/>
  <c r="BG8" i="22"/>
  <c r="BG14" i="22"/>
  <c r="AL14" i="22"/>
  <c r="AO14" i="22"/>
  <c r="BI14" i="22" s="1"/>
  <c r="AL15" i="22"/>
  <c r="BG15" i="22"/>
  <c r="AO15" i="22"/>
  <c r="BI15" i="22" s="1"/>
  <c r="AO16" i="22"/>
  <c r="BI16" i="22" s="1"/>
  <c r="AL16" i="22"/>
  <c r="BG16" i="22"/>
  <c r="AC7" i="22"/>
  <c r="BG7" i="22"/>
  <c r="AF7" i="22"/>
  <c r="BI7" i="22" s="1"/>
  <c r="BG6" i="22"/>
  <c r="AF6" i="22"/>
  <c r="BI6" i="22" s="1"/>
  <c r="AC6" i="22"/>
  <c r="BG10" i="22"/>
  <c r="AL10" i="22"/>
  <c r="AO10" i="22"/>
  <c r="BI10" i="22" s="1"/>
  <c r="AL11" i="22"/>
  <c r="AO11" i="22"/>
  <c r="BI11" i="22" s="1"/>
  <c r="BG11" i="22"/>
  <c r="AO12" i="22"/>
  <c r="BI12" i="22" s="1"/>
  <c r="BG12" i="22"/>
  <c r="AL12" i="22"/>
  <c r="AL18" i="22"/>
  <c r="BG18" i="22"/>
  <c r="AO18" i="22"/>
  <c r="BI18" i="22" s="1"/>
  <c r="AC5" i="22"/>
  <c r="AL9" i="22"/>
  <c r="AL13" i="22"/>
  <c r="AL17" i="22"/>
  <c r="AF5" i="22"/>
  <c r="BI5" i="22" s="1"/>
  <c r="AO9" i="22"/>
  <c r="BI9" i="22" s="1"/>
  <c r="AO13" i="22"/>
  <c r="BI13" i="22" s="1"/>
  <c r="AO17" i="22"/>
  <c r="BI17" i="22" s="1"/>
  <c r="AF44" i="21"/>
  <c r="BI44" i="21" s="1"/>
  <c r="AC44" i="21"/>
  <c r="BG44" i="21"/>
  <c r="BI12" i="21"/>
  <c r="AC12" i="21"/>
  <c r="AF15" i="21"/>
  <c r="BI15" i="21" s="1"/>
  <c r="AC15" i="21"/>
  <c r="BG15" i="21"/>
  <c r="AF33" i="21"/>
  <c r="AF40" i="21"/>
  <c r="BI40" i="21" s="1"/>
  <c r="AC40" i="21"/>
  <c r="BG40" i="21"/>
  <c r="AF26" i="21"/>
  <c r="BI26" i="21" s="1"/>
  <c r="AC26" i="21"/>
  <c r="BG26" i="21"/>
  <c r="AF36" i="21"/>
  <c r="BI36" i="21" s="1"/>
  <c r="AC36" i="21"/>
  <c r="BG36" i="21"/>
  <c r="BG42" i="21"/>
  <c r="AF42" i="21"/>
  <c r="BI42" i="21" s="1"/>
  <c r="AC42" i="21"/>
  <c r="AF46" i="21"/>
  <c r="BI46" i="21" s="1"/>
  <c r="AF48" i="21"/>
  <c r="BI48" i="21" s="1"/>
  <c r="AF30" i="21"/>
  <c r="BI30" i="21" s="1"/>
  <c r="AC30" i="21"/>
  <c r="BG30" i="21"/>
  <c r="BG34" i="21"/>
  <c r="AF34" i="21"/>
  <c r="BI34" i="21" s="1"/>
  <c r="AC34" i="21"/>
  <c r="AF6" i="21"/>
  <c r="AC6" i="21"/>
  <c r="BG8" i="21"/>
  <c r="AC8" i="21"/>
  <c r="AF8" i="21"/>
  <c r="BI8" i="21" s="1"/>
  <c r="AF13" i="21"/>
  <c r="BI13" i="21" s="1"/>
  <c r="AC13" i="21"/>
  <c r="BG13" i="21"/>
  <c r="BG38" i="21"/>
  <c r="AF38" i="21"/>
  <c r="BI38" i="21" s="1"/>
  <c r="AC38" i="21"/>
  <c r="AC7" i="21"/>
  <c r="BG9" i="21"/>
  <c r="AC24" i="21"/>
  <c r="AC27" i="21"/>
  <c r="AF28" i="21"/>
  <c r="BI28" i="21" s="1"/>
  <c r="AC31" i="21"/>
  <c r="BG35" i="21"/>
  <c r="AC37" i="21"/>
  <c r="BG39" i="21"/>
  <c r="AC41" i="21"/>
  <c r="BG43" i="21"/>
  <c r="AF24" i="21"/>
  <c r="BI24" i="21" s="1"/>
  <c r="AF27" i="21"/>
  <c r="BI27" i="21" s="1"/>
  <c r="AF31" i="21"/>
  <c r="BI31" i="21" s="1"/>
  <c r="AF37" i="21"/>
  <c r="BI37" i="21" s="1"/>
  <c r="AF41" i="21"/>
  <c r="BI41" i="21" s="1"/>
  <c r="AF45" i="21"/>
  <c r="BI45" i="21" s="1"/>
  <c r="AF49" i="21"/>
  <c r="BI49" i="21" s="1"/>
  <c r="AF7" i="21"/>
  <c r="BI7" i="21" s="1"/>
  <c r="AF10" i="20"/>
  <c r="AC10" i="20"/>
  <c r="AF5" i="20"/>
  <c r="AF18" i="20"/>
  <c r="BI18" i="20" s="1"/>
  <c r="AC18" i="20"/>
  <c r="AO21" i="20"/>
  <c r="BI21" i="20" s="1"/>
  <c r="AL21" i="20"/>
  <c r="AF7" i="20"/>
  <c r="AC14" i="20"/>
  <c r="BG15" i="20"/>
  <c r="AF15" i="20"/>
  <c r="BI15" i="20" s="1"/>
  <c r="AC15" i="20"/>
  <c r="BG18" i="20"/>
  <c r="AC7" i="20"/>
  <c r="AF12" i="20"/>
  <c r="AC12" i="20"/>
  <c r="AF14" i="20"/>
  <c r="AF17" i="20"/>
  <c r="BI17" i="20" s="1"/>
  <c r="AL22" i="20"/>
  <c r="AO22" i="20"/>
  <c r="BI22" i="20" s="1"/>
  <c r="AF9" i="20"/>
  <c r="BI9" i="20" s="1"/>
  <c r="AC11" i="20"/>
  <c r="AO20" i="20"/>
  <c r="BI20" i="20" s="1"/>
  <c r="AL20" i="20"/>
  <c r="AF13" i="20"/>
  <c r="BI13" i="20" s="1"/>
  <c r="AF16" i="20"/>
  <c r="BI16" i="20" s="1"/>
  <c r="BI8" i="19"/>
  <c r="BG8" i="19"/>
  <c r="AL8" i="19"/>
  <c r="AF5" i="19"/>
  <c r="BI5" i="19" s="1"/>
  <c r="BG5" i="19"/>
  <c r="AC5" i="19"/>
  <c r="AF11" i="19"/>
  <c r="BI11" i="19" s="1"/>
  <c r="AC11" i="19"/>
  <c r="BG11" i="19"/>
  <c r="AC10" i="19"/>
  <c r="BG10" i="19"/>
  <c r="AF10" i="19"/>
  <c r="BI10" i="19" s="1"/>
  <c r="AC6" i="19"/>
  <c r="AL6" i="19"/>
  <c r="AL9" i="19"/>
  <c r="AC12" i="19"/>
  <c r="AL12" i="19"/>
  <c r="AO6" i="19"/>
  <c r="BI6" i="19" s="1"/>
  <c r="AF11" i="18"/>
  <c r="AC11" i="18"/>
  <c r="AF7" i="18"/>
  <c r="BI7" i="18" s="1"/>
  <c r="AC7" i="18"/>
  <c r="AO11" i="18"/>
  <c r="BI11" i="18" s="1"/>
  <c r="AL11" i="18"/>
  <c r="AF14" i="18"/>
  <c r="BI14" i="18" s="1"/>
  <c r="AC14" i="18"/>
  <c r="BG15" i="18"/>
  <c r="AF15" i="18"/>
  <c r="BI15" i="18" s="1"/>
  <c r="AC15" i="18"/>
  <c r="AF17" i="18"/>
  <c r="BI17" i="18" s="1"/>
  <c r="AF22" i="18"/>
  <c r="BI22" i="18" s="1"/>
  <c r="AC22" i="18"/>
  <c r="BG23" i="18"/>
  <c r="AF23" i="18"/>
  <c r="BI23" i="18" s="1"/>
  <c r="AC23" i="18"/>
  <c r="AL5" i="18"/>
  <c r="BG7" i="18"/>
  <c r="BG8" i="18"/>
  <c r="AF8" i="18"/>
  <c r="BI8" i="18" s="1"/>
  <c r="BG11" i="18"/>
  <c r="BG14" i="18"/>
  <c r="BG19" i="18"/>
  <c r="AO19" i="18"/>
  <c r="BI19" i="18" s="1"/>
  <c r="AL19" i="18"/>
  <c r="BG22" i="18"/>
  <c r="BI26" i="18"/>
  <c r="BI27" i="18"/>
  <c r="AC5" i="18"/>
  <c r="AC8" i="18"/>
  <c r="AC9" i="18"/>
  <c r="AF10" i="18"/>
  <c r="BI10" i="18" s="1"/>
  <c r="AO13" i="18"/>
  <c r="BI28" i="18"/>
  <c r="AF9" i="18"/>
  <c r="BI9" i="18" s="1"/>
  <c r="BG10" i="18"/>
  <c r="AO12" i="18"/>
  <c r="BI12" i="18" s="1"/>
  <c r="AF16" i="18"/>
  <c r="BI16" i="18" s="1"/>
  <c r="AL18" i="18"/>
  <c r="BG24" i="18"/>
  <c r="AF24" i="18"/>
  <c r="BI24" i="18" s="1"/>
  <c r="BG22" i="3"/>
  <c r="AJ207" i="3" l="1"/>
  <c r="AK207" i="3" s="1"/>
  <c r="AJ206" i="3"/>
  <c r="AK206" i="3" s="1"/>
  <c r="AO206" i="3" s="1"/>
  <c r="BI206" i="3" s="1"/>
  <c r="AJ205" i="3"/>
  <c r="AK205" i="3" s="1"/>
  <c r="AJ204" i="3"/>
  <c r="AK204" i="3" s="1"/>
  <c r="AO204" i="3" s="1"/>
  <c r="BI204" i="3" s="1"/>
  <c r="AJ203" i="3"/>
  <c r="AK203" i="3" s="1"/>
  <c r="AJ202" i="3"/>
  <c r="AK202" i="3" s="1"/>
  <c r="AO202" i="3" s="1"/>
  <c r="BI202" i="3" s="1"/>
  <c r="AJ201" i="3"/>
  <c r="AK201" i="3" s="1"/>
  <c r="AJ200" i="3"/>
  <c r="AK200" i="3" s="1"/>
  <c r="AO200" i="3" s="1"/>
  <c r="BI200" i="3" s="1"/>
  <c r="AJ199" i="3"/>
  <c r="AK199" i="3" s="1"/>
  <c r="AJ198" i="3"/>
  <c r="AK198" i="3" s="1"/>
  <c r="AO198" i="3" s="1"/>
  <c r="BI198" i="3" s="1"/>
  <c r="AJ197" i="3"/>
  <c r="AK197" i="3" s="1"/>
  <c r="BI149" i="3"/>
  <c r="BI148" i="3"/>
  <c r="BI147" i="3"/>
  <c r="BI146" i="3"/>
  <c r="BI145" i="3"/>
  <c r="BI144" i="3"/>
  <c r="BI143" i="3"/>
  <c r="BI142" i="3"/>
  <c r="BI141" i="3"/>
  <c r="BI140" i="3"/>
  <c r="BI139" i="3"/>
  <c r="BI138" i="3"/>
  <c r="BI137" i="3"/>
  <c r="BI136" i="3"/>
  <c r="BI135" i="3"/>
  <c r="BI134" i="3"/>
  <c r="BI133" i="3"/>
  <c r="BI132" i="3"/>
  <c r="BI131" i="3"/>
  <c r="BI130" i="3"/>
  <c r="BI129" i="3"/>
  <c r="BI128" i="3"/>
  <c r="BI127" i="3"/>
  <c r="BI126" i="3"/>
  <c r="BI125" i="3"/>
  <c r="BI124" i="3"/>
  <c r="BI123" i="3"/>
  <c r="BI122" i="3"/>
  <c r="BI121" i="3"/>
  <c r="BI120" i="3"/>
  <c r="BI119" i="3"/>
  <c r="BI118" i="3"/>
  <c r="BI117" i="3"/>
  <c r="BI116" i="3"/>
  <c r="BI115" i="3"/>
  <c r="BI114" i="3"/>
  <c r="BI113" i="3"/>
  <c r="BI112" i="3"/>
  <c r="BI111" i="3"/>
  <c r="BI110" i="3"/>
  <c r="BI109" i="3"/>
  <c r="BI108" i="3"/>
  <c r="BI107" i="3"/>
  <c r="BI106" i="3"/>
  <c r="BI105" i="3"/>
  <c r="BI104" i="3"/>
  <c r="BI103" i="3"/>
  <c r="BI102" i="3"/>
  <c r="BI101" i="3"/>
  <c r="BI100" i="3"/>
  <c r="BI99" i="3"/>
  <c r="BI98" i="3"/>
  <c r="BI97" i="3"/>
  <c r="BI96" i="3"/>
  <c r="BI95" i="3"/>
  <c r="BI94" i="3"/>
  <c r="BI93" i="3"/>
  <c r="BI92" i="3"/>
  <c r="BI91" i="3"/>
  <c r="BI90" i="3"/>
  <c r="BI89" i="3"/>
  <c r="BI88" i="3"/>
  <c r="BI87" i="3"/>
  <c r="BI86" i="3"/>
  <c r="BI85" i="3"/>
  <c r="BI84" i="3"/>
  <c r="BI83" i="3"/>
  <c r="BI82" i="3"/>
  <c r="BI81" i="3"/>
  <c r="BI80" i="3"/>
  <c r="BI79" i="3"/>
  <c r="BI78" i="3"/>
  <c r="BI77" i="3"/>
  <c r="BI76" i="3"/>
  <c r="AJ148" i="3"/>
  <c r="AK148" i="3" s="1"/>
  <c r="AL148" i="3" s="1"/>
  <c r="AJ147" i="3"/>
  <c r="AK147" i="3" s="1"/>
  <c r="AL147" i="3" s="1"/>
  <c r="AK146" i="3"/>
  <c r="AL146" i="3" s="1"/>
  <c r="AJ145" i="3"/>
  <c r="AK145" i="3" s="1"/>
  <c r="AL145" i="3" s="1"/>
  <c r="AJ144" i="3"/>
  <c r="AK144" i="3" s="1"/>
  <c r="AL144" i="3" s="1"/>
  <c r="AJ143" i="3"/>
  <c r="AK143" i="3" s="1"/>
  <c r="AL143" i="3" s="1"/>
  <c r="AJ142" i="3"/>
  <c r="AK142" i="3" s="1"/>
  <c r="AL142" i="3" s="1"/>
  <c r="AJ141" i="3"/>
  <c r="AK141" i="3" s="1"/>
  <c r="AL141" i="3" s="1"/>
  <c r="AJ140" i="3"/>
  <c r="AK140" i="3" s="1"/>
  <c r="AL140" i="3" s="1"/>
  <c r="AJ139" i="3"/>
  <c r="AK139" i="3" s="1"/>
  <c r="AL139" i="3" s="1"/>
  <c r="AJ138" i="3"/>
  <c r="AK138" i="3" s="1"/>
  <c r="AL138" i="3" s="1"/>
  <c r="AJ137" i="3"/>
  <c r="AK137" i="3" s="1"/>
  <c r="AL137" i="3" s="1"/>
  <c r="AJ136" i="3"/>
  <c r="AK136" i="3" s="1"/>
  <c r="AL136" i="3" s="1"/>
  <c r="AJ135" i="3"/>
  <c r="AK135" i="3" s="1"/>
  <c r="AL135" i="3" s="1"/>
  <c r="AJ134" i="3"/>
  <c r="AK134" i="3" s="1"/>
  <c r="AL134" i="3" s="1"/>
  <c r="AJ133" i="3"/>
  <c r="AK133" i="3" s="1"/>
  <c r="AL133" i="3" s="1"/>
  <c r="AJ132" i="3"/>
  <c r="AK132" i="3" s="1"/>
  <c r="AL132" i="3" s="1"/>
  <c r="AJ131" i="3"/>
  <c r="AK131" i="3" s="1"/>
  <c r="AL131" i="3" s="1"/>
  <c r="AJ130" i="3"/>
  <c r="AK130" i="3" s="1"/>
  <c r="AL130" i="3" s="1"/>
  <c r="AJ129" i="3"/>
  <c r="AK129" i="3" s="1"/>
  <c r="AL129" i="3" s="1"/>
  <c r="AJ128" i="3"/>
  <c r="AK128" i="3" s="1"/>
  <c r="AL128" i="3" s="1"/>
  <c r="AK127" i="3"/>
  <c r="AL127" i="3" s="1"/>
  <c r="AJ127" i="3"/>
  <c r="AJ126" i="3"/>
  <c r="AK126" i="3" s="1"/>
  <c r="AL126" i="3" s="1"/>
  <c r="AJ125" i="3"/>
  <c r="AK125" i="3" s="1"/>
  <c r="AL125" i="3" s="1"/>
  <c r="AJ124" i="3"/>
  <c r="AK124" i="3" s="1"/>
  <c r="AL124" i="3" s="1"/>
  <c r="AJ123" i="3"/>
  <c r="AK123" i="3" s="1"/>
  <c r="AL123" i="3" s="1"/>
  <c r="AJ122" i="3"/>
  <c r="AK122" i="3" s="1"/>
  <c r="AL122" i="3" s="1"/>
  <c r="AJ121" i="3"/>
  <c r="AK121" i="3" s="1"/>
  <c r="AL121" i="3" s="1"/>
  <c r="AL120" i="3"/>
  <c r="AJ120" i="3"/>
  <c r="AK120" i="3" s="1"/>
  <c r="AL119" i="3"/>
  <c r="AK119" i="3"/>
  <c r="AJ119" i="3"/>
  <c r="AL118" i="3"/>
  <c r="AJ118" i="3"/>
  <c r="AK118" i="3" s="1"/>
  <c r="AL117" i="3"/>
  <c r="AJ117" i="3"/>
  <c r="AK117" i="3" s="1"/>
  <c r="AL116" i="3"/>
  <c r="AJ116" i="3"/>
  <c r="AK116" i="3" s="1"/>
  <c r="AL115" i="3"/>
  <c r="AJ115" i="3"/>
  <c r="AK115" i="3" s="1"/>
  <c r="AL114" i="3"/>
  <c r="AJ114" i="3"/>
  <c r="AK114" i="3" s="1"/>
  <c r="AL113" i="3"/>
  <c r="AJ113" i="3"/>
  <c r="AK113" i="3" s="1"/>
  <c r="AL112" i="3"/>
  <c r="AJ112" i="3"/>
  <c r="AK112" i="3" s="1"/>
  <c r="AL111" i="3"/>
  <c r="AJ111" i="3"/>
  <c r="AK111" i="3" s="1"/>
  <c r="AJ110" i="3"/>
  <c r="AK110" i="3" s="1"/>
  <c r="AL110" i="3" s="1"/>
  <c r="AJ109" i="3"/>
  <c r="AK109" i="3" s="1"/>
  <c r="AL109" i="3" s="1"/>
  <c r="AL108" i="3"/>
  <c r="AJ108" i="3"/>
  <c r="AK108" i="3" s="1"/>
  <c r="AL107" i="3"/>
  <c r="AK107" i="3"/>
  <c r="AJ107" i="3"/>
  <c r="AL106" i="3"/>
  <c r="AJ106" i="3"/>
  <c r="AK106" i="3" s="1"/>
  <c r="AL105" i="3"/>
  <c r="AJ105" i="3"/>
  <c r="AK105" i="3" s="1"/>
  <c r="AL104" i="3"/>
  <c r="AJ104" i="3"/>
  <c r="AK104" i="3" s="1"/>
  <c r="AL103" i="3"/>
  <c r="AJ103" i="3"/>
  <c r="AK103" i="3" s="1"/>
  <c r="AJ102" i="3"/>
  <c r="AK102" i="3" s="1"/>
  <c r="AL102" i="3" s="1"/>
  <c r="AJ101" i="3"/>
  <c r="AK101" i="3" s="1"/>
  <c r="AL101" i="3" s="1"/>
  <c r="AJ100" i="3"/>
  <c r="AK100" i="3" s="1"/>
  <c r="AL100" i="3" s="1"/>
  <c r="AJ99" i="3"/>
  <c r="AK99" i="3" s="1"/>
  <c r="AL99" i="3" s="1"/>
  <c r="AJ98" i="3"/>
  <c r="AK98" i="3" s="1"/>
  <c r="AL98" i="3" s="1"/>
  <c r="AJ97" i="3"/>
  <c r="AK97" i="3" s="1"/>
  <c r="AL97" i="3" s="1"/>
  <c r="AJ96" i="3"/>
  <c r="AK96" i="3" s="1"/>
  <c r="AL96" i="3" s="1"/>
  <c r="AJ95" i="3"/>
  <c r="AK95" i="3" s="1"/>
  <c r="AL95" i="3" s="1"/>
  <c r="AK94" i="3"/>
  <c r="AL94" i="3" s="1"/>
  <c r="AJ94" i="3"/>
  <c r="AJ93" i="3"/>
  <c r="AK93" i="3" s="1"/>
  <c r="AL93" i="3" s="1"/>
  <c r="AJ92" i="3"/>
  <c r="AK92" i="3" s="1"/>
  <c r="AL92" i="3" s="1"/>
  <c r="AK91" i="3"/>
  <c r="AL91" i="3" s="1"/>
  <c r="AJ91" i="3"/>
  <c r="AJ90" i="3"/>
  <c r="AK90" i="3" s="1"/>
  <c r="AL90" i="3" s="1"/>
  <c r="AJ89" i="3"/>
  <c r="AK89" i="3" s="1"/>
  <c r="AL89" i="3" s="1"/>
  <c r="AJ88" i="3"/>
  <c r="AK88" i="3" s="1"/>
  <c r="AL88" i="3" s="1"/>
  <c r="AJ87" i="3"/>
  <c r="AK87" i="3" s="1"/>
  <c r="AL87" i="3" s="1"/>
  <c r="AJ86" i="3"/>
  <c r="AK86" i="3" s="1"/>
  <c r="AL86" i="3" s="1"/>
  <c r="AJ85" i="3"/>
  <c r="AK85" i="3" s="1"/>
  <c r="AL85" i="3" s="1"/>
  <c r="AJ82" i="3"/>
  <c r="AK82" i="3" s="1"/>
  <c r="AL82" i="3" s="1"/>
  <c r="AJ81" i="3"/>
  <c r="AK81" i="3" s="1"/>
  <c r="AL81" i="3" s="1"/>
  <c r="AJ80" i="3"/>
  <c r="AK80" i="3" s="1"/>
  <c r="AL80" i="3" s="1"/>
  <c r="AJ79" i="3"/>
  <c r="AK79" i="3" s="1"/>
  <c r="AL79" i="3" s="1"/>
  <c r="AJ78" i="3"/>
  <c r="AK78" i="3" s="1"/>
  <c r="AL78" i="3" s="1"/>
  <c r="AJ77" i="3"/>
  <c r="AK77" i="3" s="1"/>
  <c r="AL77" i="3" s="1"/>
  <c r="AJ76" i="3"/>
  <c r="AK76" i="3" s="1"/>
  <c r="AL76" i="3" s="1"/>
  <c r="AJ75" i="3"/>
  <c r="AK75" i="3" s="1"/>
  <c r="AO75" i="3" s="1"/>
  <c r="BI75" i="3" s="1"/>
  <c r="AJ74" i="3"/>
  <c r="AK74" i="3" s="1"/>
  <c r="AL74" i="3" s="1"/>
  <c r="AO73" i="3"/>
  <c r="BI73" i="3" s="1"/>
  <c r="AL73" i="3"/>
  <c r="AJ73" i="3"/>
  <c r="AK73" i="3" s="1"/>
  <c r="AJ72" i="3"/>
  <c r="AK72" i="3" s="1"/>
  <c r="AO72" i="3" s="1"/>
  <c r="BI72" i="3" s="1"/>
  <c r="AJ71" i="3"/>
  <c r="AK71" i="3" s="1"/>
  <c r="AO71" i="3" s="1"/>
  <c r="BI71" i="3" s="1"/>
  <c r="AO74" i="3" l="1"/>
  <c r="BI74" i="3" s="1"/>
  <c r="BG201" i="3"/>
  <c r="AO201" i="3"/>
  <c r="BI201" i="3" s="1"/>
  <c r="AL201" i="3"/>
  <c r="BG197" i="3"/>
  <c r="AO197" i="3"/>
  <c r="BI197" i="3" s="1"/>
  <c r="AL197" i="3"/>
  <c r="BG205" i="3"/>
  <c r="AL205" i="3"/>
  <c r="AO205" i="3"/>
  <c r="BI205" i="3" s="1"/>
  <c r="BG203" i="3"/>
  <c r="AL203" i="3"/>
  <c r="AO203" i="3"/>
  <c r="BI203" i="3" s="1"/>
  <c r="BG199" i="3"/>
  <c r="AO199" i="3"/>
  <c r="BI199" i="3" s="1"/>
  <c r="AL199" i="3"/>
  <c r="BG207" i="3"/>
  <c r="AO207" i="3"/>
  <c r="BI207" i="3" s="1"/>
  <c r="AL207" i="3"/>
  <c r="BG198" i="3"/>
  <c r="BG200" i="3"/>
  <c r="BG202" i="3"/>
  <c r="BG204" i="3"/>
  <c r="BG206" i="3"/>
  <c r="AL198" i="3"/>
  <c r="AL200" i="3"/>
  <c r="AL202" i="3"/>
  <c r="AL204" i="3"/>
  <c r="AL206" i="3"/>
  <c r="AL72" i="3"/>
  <c r="AL71" i="3"/>
  <c r="AL75" i="3"/>
  <c r="M11" i="28" l="1"/>
  <c r="J11" i="28"/>
  <c r="I11" i="28"/>
  <c r="G11" i="28"/>
  <c r="E11" i="28"/>
  <c r="D11" i="28"/>
  <c r="AC218" i="3" l="1"/>
  <c r="AA218" i="3"/>
  <c r="AB218" i="3" s="1"/>
  <c r="O218" i="3"/>
  <c r="AC217" i="3"/>
  <c r="AA217" i="3"/>
  <c r="AB217" i="3" s="1"/>
  <c r="O217" i="3"/>
  <c r="AC216" i="3"/>
  <c r="AB216" i="3"/>
  <c r="AA216" i="3"/>
  <c r="O216" i="3"/>
  <c r="AC215" i="3"/>
  <c r="AA215" i="3"/>
  <c r="AB215" i="3" s="1"/>
  <c r="O215" i="3"/>
  <c r="AC214" i="3"/>
  <c r="AA214" i="3"/>
  <c r="AB214" i="3" s="1"/>
  <c r="O214" i="3"/>
  <c r="AC213" i="3"/>
  <c r="AA213" i="3"/>
  <c r="AB213" i="3" s="1"/>
  <c r="O213" i="3"/>
  <c r="AC212" i="3"/>
  <c r="AA212" i="3"/>
  <c r="AB212" i="3" s="1"/>
  <c r="O212" i="3"/>
  <c r="AC211" i="3"/>
  <c r="AA211" i="3"/>
  <c r="AB211" i="3" s="1"/>
  <c r="O211" i="3"/>
  <c r="AC210" i="3"/>
  <c r="AA210" i="3"/>
  <c r="AB210" i="3" s="1"/>
  <c r="O210" i="3"/>
  <c r="AC209" i="3"/>
  <c r="AA209" i="3"/>
  <c r="AB209" i="3" s="1"/>
  <c r="O209" i="3"/>
  <c r="AC208" i="3"/>
  <c r="AA208" i="3"/>
  <c r="AB208" i="3" s="1"/>
  <c r="O208" i="3"/>
  <c r="K36" i="27" l="1"/>
  <c r="J36" i="27"/>
  <c r="I36" i="27"/>
  <c r="H36" i="27"/>
  <c r="L33" i="27" l="1"/>
  <c r="K33" i="27"/>
  <c r="D33" i="27" l="1"/>
  <c r="H34" i="27" s="1"/>
  <c r="J33" i="27" l="1"/>
  <c r="I33" i="27"/>
  <c r="BI6" i="25"/>
  <c r="BI7" i="25"/>
  <c r="BI8" i="25"/>
  <c r="BI9" i="25"/>
  <c r="BI10" i="25"/>
  <c r="BI11" i="25"/>
  <c r="BI12" i="25"/>
  <c r="BI5" i="25"/>
  <c r="N33" i="27" l="1"/>
  <c r="AB12" i="25"/>
  <c r="BG12" i="25" s="1"/>
  <c r="AA12" i="25"/>
  <c r="O12" i="25"/>
  <c r="AC11" i="25"/>
  <c r="AA11" i="25"/>
  <c r="AB11" i="25" s="1"/>
  <c r="O11" i="25"/>
  <c r="AC10" i="25"/>
  <c r="AB10" i="25"/>
  <c r="BG10" i="25" s="1"/>
  <c r="AA10" i="25"/>
  <c r="O10" i="25"/>
  <c r="AC9" i="25"/>
  <c r="AA9" i="25"/>
  <c r="AB9" i="25" s="1"/>
  <c r="O9" i="25"/>
  <c r="AC8" i="25"/>
  <c r="AB8" i="25"/>
  <c r="BG8" i="25" s="1"/>
  <c r="AA8" i="25"/>
  <c r="O8" i="25"/>
  <c r="AC7" i="25"/>
  <c r="AA7" i="25"/>
  <c r="AB7" i="25" s="1"/>
  <c r="O7" i="25"/>
  <c r="AC6" i="25"/>
  <c r="AB6" i="25"/>
  <c r="BG6" i="25" s="1"/>
  <c r="AA6" i="25"/>
  <c r="O6" i="25"/>
  <c r="AC5" i="25"/>
  <c r="AA5" i="25"/>
  <c r="AB5" i="25" s="1"/>
  <c r="O5" i="25"/>
  <c r="O177" i="3"/>
  <c r="BG9" i="25" l="1"/>
  <c r="AF9" i="25"/>
  <c r="BG7" i="25"/>
  <c r="AF7" i="25"/>
  <c r="BG5" i="25"/>
  <c r="AF5" i="25"/>
  <c r="BG11" i="25"/>
  <c r="AF11" i="25"/>
  <c r="AC12" i="25"/>
  <c r="AF6" i="25"/>
  <c r="AF12" i="25"/>
  <c r="AF8" i="25"/>
  <c r="AF10" i="25"/>
  <c r="O5" i="3"/>
  <c r="AB21" i="17"/>
  <c r="AC21" i="17" s="1"/>
  <c r="AA21" i="17"/>
  <c r="O21" i="17"/>
  <c r="AA20" i="17"/>
  <c r="AB20" i="17" s="1"/>
  <c r="O20" i="17"/>
  <c r="AA19" i="17"/>
  <c r="AB19" i="17" s="1"/>
  <c r="O19" i="17"/>
  <c r="AA18" i="17"/>
  <c r="AB18" i="17" s="1"/>
  <c r="AC18" i="17" s="1"/>
  <c r="O18" i="17"/>
  <c r="AA17" i="17"/>
  <c r="AB17" i="17" s="1"/>
  <c r="AC17" i="17" s="1"/>
  <c r="O17" i="17"/>
  <c r="AA16" i="17"/>
  <c r="AB16" i="17" s="1"/>
  <c r="O16" i="17"/>
  <c r="AA15" i="17"/>
  <c r="AB15" i="17" s="1"/>
  <c r="AC15" i="17" s="1"/>
  <c r="O15" i="17"/>
  <c r="AA14" i="17"/>
  <c r="AB14" i="17" s="1"/>
  <c r="AC14" i="17" s="1"/>
  <c r="O14" i="17"/>
  <c r="AA13" i="17"/>
  <c r="AB13" i="17" s="1"/>
  <c r="AC13" i="17" s="1"/>
  <c r="O13" i="17"/>
  <c r="AA12" i="17"/>
  <c r="AB12" i="17" s="1"/>
  <c r="O12" i="17"/>
  <c r="AA11" i="17"/>
  <c r="AB11" i="17" s="1"/>
  <c r="O11" i="17"/>
  <c r="AB10" i="17"/>
  <c r="AC10" i="17" s="1"/>
  <c r="AA10" i="17"/>
  <c r="O10" i="17"/>
  <c r="AB9" i="17"/>
  <c r="AC9" i="17" s="1"/>
  <c r="AA9" i="17"/>
  <c r="O9" i="17"/>
  <c r="AB8" i="17"/>
  <c r="BG8" i="17" s="1"/>
  <c r="AA8" i="17"/>
  <c r="O8" i="17"/>
  <c r="AA7" i="17"/>
  <c r="AB7" i="17" s="1"/>
  <c r="AC7" i="17" s="1"/>
  <c r="O7" i="17"/>
  <c r="BD6" i="17"/>
  <c r="BB6" i="17"/>
  <c r="BC6" i="17" s="1"/>
  <c r="AU6" i="17"/>
  <c r="AS6" i="17"/>
  <c r="AT6" i="17" s="1"/>
  <c r="AA6" i="17"/>
  <c r="AB6" i="17" s="1"/>
  <c r="O6" i="17"/>
  <c r="BD5" i="17"/>
  <c r="BB5" i="17"/>
  <c r="BC5" i="17" s="1"/>
  <c r="AU5" i="17"/>
  <c r="AS5" i="17"/>
  <c r="AT5" i="17" s="1"/>
  <c r="AJ5" i="17"/>
  <c r="AK5" i="17" s="1"/>
  <c r="AL5" i="17" s="1"/>
  <c r="AB5" i="17"/>
  <c r="AC5" i="17" s="1"/>
  <c r="AA5" i="17"/>
  <c r="O5" i="17"/>
  <c r="AA197" i="3"/>
  <c r="AB197" i="3" s="1"/>
  <c r="O219" i="3"/>
  <c r="O57" i="3"/>
  <c r="BG16" i="17" l="1"/>
  <c r="AF16" i="17"/>
  <c r="AF8" i="17"/>
  <c r="AF9" i="17"/>
  <c r="AF12" i="17"/>
  <c r="AC11" i="17"/>
  <c r="AF11" i="17"/>
  <c r="BG19" i="17"/>
  <c r="AF19" i="17"/>
  <c r="AC19" i="17"/>
  <c r="AC6" i="17"/>
  <c r="AF6" i="17"/>
  <c r="BG6" i="17"/>
  <c r="AF20" i="17"/>
  <c r="BG20" i="17"/>
  <c r="AC20" i="17"/>
  <c r="AC8" i="17"/>
  <c r="BG9" i="17"/>
  <c r="AC12" i="17"/>
  <c r="AC16" i="17"/>
  <c r="BG17" i="17"/>
  <c r="BG21" i="17"/>
  <c r="BG5" i="17"/>
  <c r="AF13" i="17"/>
  <c r="AF21" i="17"/>
  <c r="AF17" i="17"/>
  <c r="BG10" i="17"/>
  <c r="BG18" i="17"/>
  <c r="AF5" i="17"/>
  <c r="AF14" i="17"/>
  <c r="AF10" i="17"/>
  <c r="AF18" i="17"/>
  <c r="BG11" i="17"/>
  <c r="BG15" i="17"/>
  <c r="AF7" i="17"/>
  <c r="AF15" i="17"/>
  <c r="O12" i="16" l="1"/>
  <c r="O6" i="16"/>
  <c r="O7" i="16"/>
  <c r="O8" i="16"/>
  <c r="O9" i="16"/>
  <c r="O10" i="16"/>
  <c r="O11" i="16"/>
  <c r="O5" i="16"/>
  <c r="O6" i="3"/>
  <c r="O7" i="3"/>
  <c r="O8" i="3"/>
  <c r="O9" i="3"/>
  <c r="O10" i="3"/>
  <c r="O11" i="3"/>
  <c r="O12" i="3"/>
  <c r="O13" i="3"/>
  <c r="O14" i="3"/>
  <c r="O15" i="3"/>
  <c r="O16" i="3"/>
  <c r="O17" i="3"/>
  <c r="O18" i="3"/>
  <c r="O19" i="3"/>
  <c r="O20" i="3"/>
  <c r="O21" i="3"/>
  <c r="O22" i="3"/>
  <c r="O23" i="3"/>
  <c r="O24" i="3"/>
  <c r="O25" i="3"/>
  <c r="O26" i="3"/>
  <c r="O27" i="3"/>
  <c r="O220" i="3"/>
  <c r="O221" i="3"/>
  <c r="O222" i="3"/>
  <c r="O223" i="3"/>
  <c r="O224" i="3"/>
  <c r="O225" i="3"/>
  <c r="O226" i="3"/>
  <c r="O227" i="3"/>
  <c r="O58" i="3"/>
  <c r="O59" i="3"/>
  <c r="O60" i="3"/>
  <c r="O61" i="3"/>
  <c r="O62" i="3"/>
  <c r="O63" i="3"/>
  <c r="O64" i="3"/>
  <c r="O65" i="3"/>
  <c r="O66" i="3"/>
  <c r="O67" i="3"/>
  <c r="O68" i="3"/>
  <c r="O69" i="3"/>
  <c r="O70"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28" i="3"/>
  <c r="O229" i="3"/>
  <c r="O230" i="3"/>
  <c r="O231" i="3"/>
  <c r="O232" i="3"/>
  <c r="O233" i="3"/>
  <c r="O234" i="3"/>
  <c r="O235" i="3"/>
  <c r="AA5" i="3" l="1"/>
  <c r="AB5" i="3" l="1"/>
  <c r="AC12" i="16"/>
  <c r="AA12" i="16"/>
  <c r="AB12" i="16" s="1"/>
  <c r="AF12" i="16" s="1"/>
  <c r="AC11" i="16"/>
  <c r="AA11" i="16"/>
  <c r="AB11" i="16" s="1"/>
  <c r="AF11" i="16" s="1"/>
  <c r="AA10" i="16"/>
  <c r="AB10" i="16" s="1"/>
  <c r="AF10" i="16" s="1"/>
  <c r="AC9" i="16"/>
  <c r="AA9" i="16"/>
  <c r="AB9" i="16" s="1"/>
  <c r="AF9" i="16" s="1"/>
  <c r="AA8" i="16"/>
  <c r="AB8" i="16" s="1"/>
  <c r="AF8" i="16" s="1"/>
  <c r="AA7" i="16"/>
  <c r="AB7" i="16" s="1"/>
  <c r="AF7" i="16" s="1"/>
  <c r="AA6" i="16"/>
  <c r="AB6" i="16" s="1"/>
  <c r="AF6" i="16" s="1"/>
  <c r="AC5" i="16"/>
  <c r="AA5" i="16"/>
  <c r="AB5" i="16" s="1"/>
  <c r="AF5" i="16" s="1"/>
  <c r="AA152" i="3"/>
  <c r="AB152" i="3" s="1"/>
  <c r="AF152" i="3" s="1"/>
  <c r="BI152" i="3" s="1"/>
  <c r="AF197" i="3"/>
  <c r="AA161" i="3"/>
  <c r="AB161" i="3" s="1"/>
  <c r="AF161" i="3" s="1"/>
  <c r="BI161" i="3" s="1"/>
  <c r="AA62" i="3"/>
  <c r="AB62" i="3" s="1"/>
  <c r="AF62" i="3" s="1"/>
  <c r="AA170" i="3"/>
  <c r="AB170" i="3" s="1"/>
  <c r="AF170" i="3" s="1"/>
  <c r="BI170" i="3" s="1"/>
  <c r="AA228" i="3"/>
  <c r="AB228" i="3" s="1"/>
  <c r="AF228" i="3" s="1"/>
  <c r="BI228" i="3" s="1"/>
  <c r="AC228" i="3"/>
  <c r="AA229" i="3"/>
  <c r="AB229" i="3" s="1"/>
  <c r="AF229" i="3" s="1"/>
  <c r="BI229" i="3" s="1"/>
  <c r="AC229" i="3"/>
  <c r="AA230" i="3"/>
  <c r="AB230" i="3" s="1"/>
  <c r="AF230" i="3" s="1"/>
  <c r="BI230" i="3" s="1"/>
  <c r="AC230" i="3"/>
  <c r="AA231" i="3"/>
  <c r="AB231" i="3" s="1"/>
  <c r="AF231" i="3" s="1"/>
  <c r="BI231" i="3" s="1"/>
  <c r="AC231" i="3"/>
  <c r="AA232" i="3"/>
  <c r="AB232" i="3" s="1"/>
  <c r="AF232" i="3" s="1"/>
  <c r="BI232" i="3" s="1"/>
  <c r="AC232" i="3"/>
  <c r="AA233" i="3"/>
  <c r="AB233" i="3" s="1"/>
  <c r="AF233" i="3" s="1"/>
  <c r="BI233" i="3" s="1"/>
  <c r="AC233" i="3"/>
  <c r="AA234" i="3"/>
  <c r="AB234" i="3" s="1"/>
  <c r="AF234" i="3" s="1"/>
  <c r="BI234" i="3" s="1"/>
  <c r="AC234" i="3"/>
  <c r="AA235" i="3"/>
  <c r="AB235" i="3" s="1"/>
  <c r="AF235" i="3" s="1"/>
  <c r="BI235" i="3" s="1"/>
  <c r="AA219" i="3"/>
  <c r="AB219" i="3" s="1"/>
  <c r="AF219" i="3" s="1"/>
  <c r="BI219" i="3" s="1"/>
  <c r="AC219" i="3"/>
  <c r="AA220" i="3"/>
  <c r="AB220" i="3" s="1"/>
  <c r="AF220" i="3" s="1"/>
  <c r="BI220" i="3" s="1"/>
  <c r="AC220" i="3"/>
  <c r="AA221" i="3"/>
  <c r="AB221" i="3" s="1"/>
  <c r="AF221" i="3" s="1"/>
  <c r="BI221" i="3" s="1"/>
  <c r="AC221" i="3"/>
  <c r="AA222" i="3"/>
  <c r="AB222" i="3" s="1"/>
  <c r="AF222" i="3" s="1"/>
  <c r="BI222" i="3" s="1"/>
  <c r="AC222" i="3"/>
  <c r="AA223" i="3"/>
  <c r="AB223" i="3" s="1"/>
  <c r="AF223" i="3" s="1"/>
  <c r="BI223" i="3" s="1"/>
  <c r="AC223" i="3"/>
  <c r="AA224" i="3"/>
  <c r="AB224" i="3" s="1"/>
  <c r="AF224" i="3" s="1"/>
  <c r="BI224" i="3" s="1"/>
  <c r="AC224" i="3"/>
  <c r="AA225" i="3"/>
  <c r="AB225" i="3" s="1"/>
  <c r="AF225" i="3" s="1"/>
  <c r="BI225" i="3" s="1"/>
  <c r="AC225" i="3"/>
  <c r="AA226" i="3"/>
  <c r="AB226" i="3" s="1"/>
  <c r="AF226" i="3" s="1"/>
  <c r="BI226" i="3" s="1"/>
  <c r="AC226" i="3"/>
  <c r="AA227" i="3"/>
  <c r="AB227" i="3" s="1"/>
  <c r="AF227" i="3" s="1"/>
  <c r="BI227" i="3" s="1"/>
  <c r="AC227" i="3"/>
  <c r="AA198" i="3"/>
  <c r="AB198" i="3" s="1"/>
  <c r="AF198" i="3" s="1"/>
  <c r="AC198" i="3"/>
  <c r="AA199" i="3"/>
  <c r="AB199" i="3" s="1"/>
  <c r="AF199" i="3" s="1"/>
  <c r="AA200" i="3"/>
  <c r="AB200" i="3" s="1"/>
  <c r="AF200" i="3" s="1"/>
  <c r="AC200" i="3"/>
  <c r="AA201" i="3"/>
  <c r="AB201" i="3" s="1"/>
  <c r="AF201" i="3" s="1"/>
  <c r="AC201" i="3"/>
  <c r="AA202" i="3"/>
  <c r="AB202" i="3" s="1"/>
  <c r="AF202" i="3" s="1"/>
  <c r="AC202" i="3"/>
  <c r="AA203" i="3"/>
  <c r="AB203" i="3" s="1"/>
  <c r="AF203" i="3" s="1"/>
  <c r="AC203" i="3"/>
  <c r="AA204" i="3"/>
  <c r="AB204" i="3" s="1"/>
  <c r="AF204" i="3" s="1"/>
  <c r="AC204" i="3"/>
  <c r="AA205" i="3"/>
  <c r="AB205" i="3" s="1"/>
  <c r="AF205" i="3" s="1"/>
  <c r="AC205" i="3"/>
  <c r="AA206" i="3"/>
  <c r="AB206" i="3" s="1"/>
  <c r="AF206" i="3" s="1"/>
  <c r="AC206" i="3"/>
  <c r="AA207" i="3"/>
  <c r="AB207" i="3" s="1"/>
  <c r="AF207" i="3" s="1"/>
  <c r="AC207" i="3"/>
  <c r="AA194" i="3"/>
  <c r="AB194" i="3" s="1"/>
  <c r="AF194" i="3" s="1"/>
  <c r="BI194" i="3" s="1"/>
  <c r="AA195" i="3"/>
  <c r="AB195" i="3" s="1"/>
  <c r="AF195" i="3" s="1"/>
  <c r="BI195" i="3" s="1"/>
  <c r="AA196" i="3"/>
  <c r="AB196" i="3" s="1"/>
  <c r="AF196" i="3" s="1"/>
  <c r="BI196" i="3" s="1"/>
  <c r="AA189" i="3"/>
  <c r="AB189" i="3" s="1"/>
  <c r="AF189" i="3" s="1"/>
  <c r="BI189" i="3" s="1"/>
  <c r="AC189" i="3"/>
  <c r="AA190" i="3"/>
  <c r="AB190" i="3" s="1"/>
  <c r="AF190" i="3" s="1"/>
  <c r="BI190" i="3" s="1"/>
  <c r="AC190" i="3"/>
  <c r="AA191" i="3"/>
  <c r="AB191" i="3" s="1"/>
  <c r="AF191" i="3" s="1"/>
  <c r="BI191" i="3" s="1"/>
  <c r="AC191" i="3"/>
  <c r="AA192" i="3"/>
  <c r="AB192" i="3" s="1"/>
  <c r="AF192" i="3" s="1"/>
  <c r="BI192" i="3" s="1"/>
  <c r="AC192" i="3"/>
  <c r="AA193" i="3"/>
  <c r="AB193" i="3" s="1"/>
  <c r="AF193" i="3" s="1"/>
  <c r="BI193" i="3" s="1"/>
  <c r="AC193" i="3"/>
  <c r="AA186" i="3"/>
  <c r="AB186" i="3" s="1"/>
  <c r="AF186" i="3" s="1"/>
  <c r="BI186" i="3" s="1"/>
  <c r="AA181" i="3"/>
  <c r="AB181" i="3" s="1"/>
  <c r="AF181" i="3" s="1"/>
  <c r="BI181" i="3" s="1"/>
  <c r="AA182" i="3"/>
  <c r="AB182" i="3" s="1"/>
  <c r="AF182" i="3" s="1"/>
  <c r="BI182" i="3" s="1"/>
  <c r="AA183" i="3"/>
  <c r="AB183" i="3" s="1"/>
  <c r="AF183" i="3" s="1"/>
  <c r="BI183" i="3" s="1"/>
  <c r="AA184" i="3"/>
  <c r="AB184" i="3" s="1"/>
  <c r="AF184" i="3" s="1"/>
  <c r="BI184" i="3" s="1"/>
  <c r="AA185" i="3"/>
  <c r="AB185" i="3" s="1"/>
  <c r="AF185" i="3" s="1"/>
  <c r="BI185" i="3" s="1"/>
  <c r="AA187" i="3"/>
  <c r="AB187" i="3" s="1"/>
  <c r="AA188" i="3"/>
  <c r="AB188" i="3" s="1"/>
  <c r="AF188" i="3" s="1"/>
  <c r="BI188" i="3" s="1"/>
  <c r="AA176" i="3"/>
  <c r="AB176" i="3" s="1"/>
  <c r="AF176" i="3" s="1"/>
  <c r="BI176" i="3" s="1"/>
  <c r="AA177" i="3"/>
  <c r="AB177" i="3" s="1"/>
  <c r="AF177" i="3" s="1"/>
  <c r="AC177" i="3"/>
  <c r="AA178" i="3"/>
  <c r="AB178" i="3" s="1"/>
  <c r="AF178" i="3" s="1"/>
  <c r="BI178" i="3" s="1"/>
  <c r="AA179" i="3"/>
  <c r="AB179" i="3" s="1"/>
  <c r="AF179" i="3" s="1"/>
  <c r="BI179" i="3" s="1"/>
  <c r="AA180" i="3"/>
  <c r="AB180" i="3" s="1"/>
  <c r="AF180" i="3" s="1"/>
  <c r="BI180" i="3" s="1"/>
  <c r="AA160" i="3"/>
  <c r="AB160" i="3" s="1"/>
  <c r="AF160" i="3" s="1"/>
  <c r="BI160" i="3" s="1"/>
  <c r="AC160" i="3"/>
  <c r="AA162" i="3"/>
  <c r="AB162" i="3" s="1"/>
  <c r="AF162" i="3" s="1"/>
  <c r="BI162" i="3" s="1"/>
  <c r="AC162" i="3"/>
  <c r="AA163" i="3"/>
  <c r="AB163" i="3" s="1"/>
  <c r="AF163" i="3" s="1"/>
  <c r="BI163" i="3" s="1"/>
  <c r="AC163" i="3"/>
  <c r="AA164" i="3"/>
  <c r="AB164" i="3" s="1"/>
  <c r="AF164" i="3" s="1"/>
  <c r="BI164" i="3" s="1"/>
  <c r="AC164" i="3"/>
  <c r="AA165" i="3"/>
  <c r="AB165" i="3" s="1"/>
  <c r="AF165" i="3" s="1"/>
  <c r="BI165" i="3" s="1"/>
  <c r="AC165" i="3"/>
  <c r="AA166" i="3"/>
  <c r="AB166" i="3" s="1"/>
  <c r="AF166" i="3" s="1"/>
  <c r="BI166" i="3" s="1"/>
  <c r="AC166" i="3"/>
  <c r="AA167" i="3"/>
  <c r="AB167" i="3" s="1"/>
  <c r="AF167" i="3" s="1"/>
  <c r="BI167" i="3" s="1"/>
  <c r="AC167" i="3"/>
  <c r="AA168" i="3"/>
  <c r="AB168" i="3" s="1"/>
  <c r="AF168" i="3" s="1"/>
  <c r="BI168" i="3" s="1"/>
  <c r="AA169" i="3"/>
  <c r="AB169" i="3" s="1"/>
  <c r="AF169" i="3" s="1"/>
  <c r="BI169" i="3" s="1"/>
  <c r="AC169" i="3"/>
  <c r="AA171" i="3"/>
  <c r="AB171" i="3" s="1"/>
  <c r="AF171" i="3" s="1"/>
  <c r="BI171" i="3" s="1"/>
  <c r="AA172" i="3"/>
  <c r="AB172" i="3" s="1"/>
  <c r="AF172" i="3" s="1"/>
  <c r="BI172" i="3" s="1"/>
  <c r="AA173" i="3"/>
  <c r="AB173" i="3" s="1"/>
  <c r="AF173" i="3" s="1"/>
  <c r="BI173" i="3" s="1"/>
  <c r="AA174" i="3"/>
  <c r="AB174" i="3" s="1"/>
  <c r="AF174" i="3" s="1"/>
  <c r="BI174" i="3" s="1"/>
  <c r="AA175" i="3"/>
  <c r="AB175" i="3" s="1"/>
  <c r="AF175" i="3" s="1"/>
  <c r="BI175" i="3" s="1"/>
  <c r="AA159" i="3"/>
  <c r="AB159" i="3" s="1"/>
  <c r="AF159" i="3" s="1"/>
  <c r="BI159" i="3" s="1"/>
  <c r="AA157" i="3"/>
  <c r="AB157" i="3" s="1"/>
  <c r="AF157" i="3" s="1"/>
  <c r="BI157" i="3" s="1"/>
  <c r="AA158" i="3"/>
  <c r="AB158" i="3" s="1"/>
  <c r="AC158" i="3"/>
  <c r="AA156" i="3"/>
  <c r="AB156" i="3" s="1"/>
  <c r="AF156" i="3" s="1"/>
  <c r="BI156" i="3" s="1"/>
  <c r="AA154" i="3"/>
  <c r="AB154" i="3" s="1"/>
  <c r="AF154" i="3" s="1"/>
  <c r="AA153" i="3"/>
  <c r="AB153" i="3" s="1"/>
  <c r="AF153" i="3" s="1"/>
  <c r="BI153" i="3" s="1"/>
  <c r="AA149" i="3"/>
  <c r="AB149" i="3" s="1"/>
  <c r="AF149" i="3" s="1"/>
  <c r="AA150" i="3"/>
  <c r="AB150" i="3" s="1"/>
  <c r="AF150" i="3" s="1"/>
  <c r="BI150" i="3" s="1"/>
  <c r="AA151" i="3"/>
  <c r="AB151" i="3" s="1"/>
  <c r="AF151" i="3" s="1"/>
  <c r="BI151" i="3" s="1"/>
  <c r="AC154" i="3"/>
  <c r="AA155" i="3"/>
  <c r="AB155" i="3" s="1"/>
  <c r="AF155" i="3" s="1"/>
  <c r="AC155" i="3"/>
  <c r="AA67" i="3"/>
  <c r="AB67" i="3" s="1"/>
  <c r="AF67" i="3" s="1"/>
  <c r="BI67" i="3" s="1"/>
  <c r="AA68" i="3"/>
  <c r="AB68" i="3" s="1"/>
  <c r="AF68" i="3" s="1"/>
  <c r="BI68" i="3" s="1"/>
  <c r="AC68" i="3"/>
  <c r="AA69" i="3"/>
  <c r="AB69" i="3" s="1"/>
  <c r="AF69" i="3" s="1"/>
  <c r="BI69" i="3" s="1"/>
  <c r="AC69" i="3"/>
  <c r="AA70" i="3"/>
  <c r="AB70" i="3" s="1"/>
  <c r="AF70" i="3" s="1"/>
  <c r="BI70" i="3" s="1"/>
  <c r="AA59" i="3"/>
  <c r="AB59" i="3" s="1"/>
  <c r="AF59" i="3" s="1"/>
  <c r="AA57" i="3"/>
  <c r="AB57" i="3" s="1"/>
  <c r="AF57" i="3" s="1"/>
  <c r="AA58" i="3"/>
  <c r="AB58" i="3" s="1"/>
  <c r="AF58" i="3" s="1"/>
  <c r="AA60" i="3"/>
  <c r="AB60" i="3" s="1"/>
  <c r="AF60" i="3" s="1"/>
  <c r="BI60" i="3" s="1"/>
  <c r="AA61" i="3"/>
  <c r="AB61" i="3" s="1"/>
  <c r="AF61" i="3" s="1"/>
  <c r="BI61" i="3" s="1"/>
  <c r="AA63" i="3"/>
  <c r="AB63" i="3" s="1"/>
  <c r="AF63" i="3" s="1"/>
  <c r="BI63" i="3" s="1"/>
  <c r="AA64" i="3"/>
  <c r="AB64" i="3" s="1"/>
  <c r="AF64" i="3" s="1"/>
  <c r="AA65" i="3"/>
  <c r="AB65" i="3" s="1"/>
  <c r="AF65" i="3" s="1"/>
  <c r="BI65" i="3" s="1"/>
  <c r="AA66" i="3"/>
  <c r="AB66" i="3" s="1"/>
  <c r="AF66" i="3" s="1"/>
  <c r="AF158" i="3" l="1"/>
  <c r="AF5" i="3"/>
  <c r="AC152" i="3"/>
  <c r="AC187" i="3"/>
  <c r="AF187" i="3"/>
  <c r="BI187" i="3" s="1"/>
  <c r="AC199" i="3"/>
  <c r="AC197" i="3"/>
  <c r="AC58" i="3"/>
  <c r="AC5" i="3"/>
  <c r="AC6" i="16"/>
  <c r="BG12" i="16"/>
  <c r="AC7" i="16"/>
  <c r="AC10" i="16"/>
  <c r="BG9" i="16"/>
  <c r="BG5" i="16"/>
  <c r="AC8" i="16"/>
  <c r="BG11" i="16"/>
  <c r="AC64" i="3"/>
  <c r="AC70" i="3"/>
  <c r="AC178" i="3"/>
  <c r="AC195" i="3"/>
  <c r="AC65" i="3"/>
  <c r="AC59" i="3"/>
  <c r="AC149" i="3"/>
  <c r="AC156" i="3"/>
  <c r="AC172" i="3"/>
  <c r="AC181" i="3"/>
  <c r="AC196" i="3"/>
  <c r="BG233" i="3"/>
  <c r="AC63" i="3"/>
  <c r="AC67" i="3"/>
  <c r="AC151" i="3"/>
  <c r="BG152" i="3"/>
  <c r="BG174" i="3"/>
  <c r="AC183" i="3"/>
  <c r="AC194" i="3"/>
  <c r="BG234" i="3"/>
  <c r="BG232" i="3"/>
  <c r="BG230" i="3"/>
  <c r="BG228" i="3"/>
  <c r="AC153" i="3"/>
  <c r="AC171" i="3"/>
  <c r="BG188" i="3"/>
  <c r="AC184" i="3"/>
  <c r="BG60" i="3"/>
  <c r="AC159" i="3"/>
  <c r="AC168" i="3"/>
  <c r="AC179" i="3"/>
  <c r="AC185" i="3"/>
  <c r="AC235" i="3"/>
  <c r="BG231" i="3"/>
  <c r="BG229" i="3"/>
  <c r="AC66" i="3"/>
  <c r="AC61" i="3"/>
  <c r="AC57" i="3"/>
  <c r="AC150" i="3"/>
  <c r="BG157" i="3"/>
  <c r="AC173" i="3"/>
  <c r="AC180" i="3"/>
  <c r="BG187" i="3"/>
  <c r="AC182" i="3"/>
  <c r="AC170" i="3"/>
  <c r="BG6" i="16"/>
  <c r="BG7" i="16"/>
  <c r="BG8" i="16"/>
  <c r="BG10" i="16"/>
  <c r="AC157" i="3"/>
  <c r="AC174" i="3"/>
  <c r="BG171" i="3"/>
  <c r="BG185" i="3"/>
  <c r="BG178" i="3"/>
  <c r="BG182" i="3"/>
  <c r="BG149" i="3"/>
  <c r="AC186" i="3"/>
  <c r="BG186" i="3"/>
  <c r="BG181" i="3"/>
  <c r="BG194" i="3"/>
  <c r="BG172" i="3"/>
  <c r="BG168" i="3"/>
  <c r="BG61" i="3"/>
  <c r="AC188" i="3"/>
  <c r="BG235" i="3"/>
  <c r="BG195" i="3"/>
  <c r="BG183" i="3"/>
  <c r="BG179" i="3"/>
  <c r="BG173" i="3"/>
  <c r="BG153" i="3"/>
  <c r="BG63" i="3"/>
  <c r="BG159" i="3"/>
  <c r="BG196" i="3"/>
  <c r="BG184" i="3"/>
  <c r="BG180" i="3"/>
  <c r="BG170" i="3"/>
  <c r="BG67" i="3"/>
  <c r="BG150" i="3"/>
  <c r="BG151" i="3"/>
  <c r="BG65" i="3"/>
  <c r="BG70" i="3"/>
  <c r="AC176" i="3"/>
  <c r="AC175" i="3"/>
  <c r="BG175" i="3"/>
  <c r="AC161" i="3"/>
  <c r="AC62" i="3"/>
  <c r="AC60" i="3"/>
  <c r="AA27" i="3"/>
  <c r="AB27" i="3" s="1"/>
  <c r="AF27" i="3" s="1"/>
  <c r="BI27" i="3" s="1"/>
  <c r="AA26" i="3"/>
  <c r="AB26" i="3" s="1"/>
  <c r="AF26" i="3" s="1"/>
  <c r="BI26" i="3" s="1"/>
  <c r="AA25" i="3"/>
  <c r="AB25" i="3" s="1"/>
  <c r="AF25" i="3" s="1"/>
  <c r="BI25" i="3" s="1"/>
  <c r="AA24" i="3"/>
  <c r="AB24" i="3" s="1"/>
  <c r="AF24" i="3" s="1"/>
  <c r="BI24" i="3" s="1"/>
  <c r="AA23" i="3"/>
  <c r="AB23" i="3" s="1"/>
  <c r="AF23" i="3" s="1"/>
  <c r="BI23" i="3" s="1"/>
  <c r="AA22" i="3"/>
  <c r="AB22" i="3" s="1"/>
  <c r="AF22" i="3" s="1"/>
  <c r="BI22" i="3" s="1"/>
  <c r="AA18" i="3"/>
  <c r="AA12" i="3"/>
  <c r="AC23" i="3" l="1"/>
  <c r="BG23" i="3"/>
  <c r="AC26" i="3"/>
  <c r="BG26" i="3"/>
  <c r="AC25" i="3"/>
  <c r="BG25" i="3"/>
  <c r="AC27" i="3"/>
  <c r="BG27" i="3"/>
  <c r="AC22" i="3"/>
  <c r="AC24" i="3"/>
  <c r="BG24" i="3"/>
  <c r="AA8" i="3"/>
  <c r="AB8" i="3" s="1"/>
  <c r="AF8" i="3" s="1"/>
  <c r="AA9" i="3"/>
  <c r="AB9" i="3" s="1"/>
  <c r="AF9" i="3" s="1"/>
  <c r="AA10" i="3"/>
  <c r="AB10" i="3" s="1"/>
  <c r="AF10" i="3" s="1"/>
  <c r="AA11" i="3"/>
  <c r="AB11" i="3" s="1"/>
  <c r="AF11" i="3" s="1"/>
  <c r="AB12" i="3"/>
  <c r="AF12" i="3" s="1"/>
  <c r="AA13" i="3"/>
  <c r="AB13" i="3" s="1"/>
  <c r="AF13" i="3" s="1"/>
  <c r="AA14" i="3"/>
  <c r="AB14" i="3" s="1"/>
  <c r="AF14" i="3" s="1"/>
  <c r="AA15" i="3"/>
  <c r="AB15" i="3" s="1"/>
  <c r="AF15" i="3" s="1"/>
  <c r="AA16" i="3"/>
  <c r="AB16" i="3" s="1"/>
  <c r="AF16" i="3" s="1"/>
  <c r="AA17" i="3"/>
  <c r="AB17" i="3" s="1"/>
  <c r="AF17" i="3" s="1"/>
  <c r="AB18" i="3"/>
  <c r="AF18" i="3" s="1"/>
  <c r="AA19" i="3"/>
  <c r="AB19" i="3" s="1"/>
  <c r="AF19" i="3" s="1"/>
  <c r="AA20" i="3"/>
  <c r="AB20" i="3" s="1"/>
  <c r="AF20" i="3" s="1"/>
  <c r="AA21" i="3"/>
  <c r="AB21" i="3" s="1"/>
  <c r="AF21" i="3" s="1"/>
  <c r="AA7" i="3"/>
  <c r="AB7" i="3" s="1"/>
  <c r="AF7" i="3" s="1"/>
  <c r="AC20" i="3" l="1"/>
  <c r="AC8" i="3"/>
  <c r="AC21" i="3"/>
  <c r="AC13" i="3"/>
  <c r="AC7" i="3"/>
  <c r="AC18" i="3"/>
  <c r="AC14" i="3"/>
  <c r="AC10" i="3"/>
  <c r="AC16" i="3"/>
  <c r="AC12" i="3"/>
  <c r="AC17" i="3"/>
  <c r="AC9" i="3"/>
  <c r="AC19" i="3"/>
  <c r="AC15" i="3"/>
  <c r="AC11" i="3"/>
  <c r="AA6" i="3"/>
  <c r="AB6" i="3" s="1"/>
  <c r="AF6" i="3" s="1"/>
  <c r="AC6" i="3" l="1"/>
</calcChain>
</file>

<file path=xl/sharedStrings.xml><?xml version="1.0" encoding="utf-8"?>
<sst xmlns="http://schemas.openxmlformats.org/spreadsheetml/2006/main" count="6979" uniqueCount="1203">
  <si>
    <t>IDENTIFICACIÓN DEL HALLAZGO</t>
  </si>
  <si>
    <t>ESTABLECIMIENTO ACCIONES DE MEJORA</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</si>
  <si>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</si>
  <si>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</si>
  <si>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</si>
  <si>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</si>
  <si>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</si>
  <si>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</si>
  <si>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</si>
  <si>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</si>
  <si>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</si>
  <si>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</si>
  <si>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</si>
  <si>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</si>
  <si>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</si>
  <si>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</si>
  <si>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</si>
  <si>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</si>
  <si>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</si>
  <si>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</si>
  <si>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</si>
  <si>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</si>
  <si>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</si>
  <si>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</si>
  <si>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2.Evidencias o soportes ejecución acción de mejora</t>
  </si>
  <si>
    <t>2.Actividades realizadas  a la fecha</t>
  </si>
  <si>
    <t>2.Resultado del indicador</t>
  </si>
  <si>
    <t>2.Alerta</t>
  </si>
  <si>
    <t>2.Analisis - Seguimiento OCI4</t>
  </si>
  <si>
    <t>2.Auditor que realizó el seguimiento</t>
  </si>
  <si>
    <t>3.Fecha seguimiento</t>
  </si>
  <si>
    <t>3.Evidencias o soportes ejecución acción de mejora</t>
  </si>
  <si>
    <t>3.Actividades realizadas  a la fecha</t>
  </si>
  <si>
    <t>3.Resultado del indicador</t>
  </si>
  <si>
    <t>3.Alerta</t>
  </si>
  <si>
    <t>3.Analisis - Seguimiento OCI4</t>
  </si>
  <si>
    <t>3.Auditor que realizó el seguimiento</t>
  </si>
  <si>
    <t>4.Fecha seguimiento</t>
  </si>
  <si>
    <t>4.Evidencias o soportes ejecución acción de mejora</t>
  </si>
  <si>
    <t>4.Actividades realizadas  a la fecha</t>
  </si>
  <si>
    <t>4.Resultado del indicador</t>
  </si>
  <si>
    <t>4.Alerta</t>
  </si>
  <si>
    <t>4.Analisis - Seguimiento OCI4</t>
  </si>
  <si>
    <t>4.Auditor que realizó el seguimiento</t>
  </si>
  <si>
    <t>Estado de la acción</t>
  </si>
  <si>
    <t>Auditor que da cumplimiento a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</si>
  <si>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</si>
  <si>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</si>
  <si>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</si>
  <si>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</si>
  <si>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</si>
  <si>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</si>
  <si>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</si>
  <si>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</si>
  <si>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</si>
  <si>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</si>
  <si>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</si>
  <si>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</si>
  <si>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</si>
  <si>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</si>
  <si>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</si>
  <si>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</si>
  <si>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</si>
  <si>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</si>
  <si>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</si>
  <si>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</si>
  <si>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</si>
  <si>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</si>
  <si>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</si>
  <si>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Correctiva</t>
  </si>
  <si>
    <t>Unidad de Medida</t>
  </si>
  <si>
    <t>Cantidad Unidad de Medida</t>
  </si>
  <si>
    <t>Secretaria General</t>
  </si>
  <si>
    <t>2. 25% avance en ejecución de la meta</t>
  </si>
  <si>
    <t>3. 50% avance en ejecución de la meta</t>
  </si>
  <si>
    <t>4. 75% avance en ejecución de la meta</t>
  </si>
  <si>
    <t>4. 100% avance en ejecución de la meta</t>
  </si>
  <si>
    <t>2. Fecha seguimiento</t>
  </si>
  <si>
    <t xml:space="preserve">La estructura del Manual de Contratación, es dispersa, de una parte están las disposiciones de la Resolución 000112 de 2014 que aún siguen vigentes, (sin que haya claridad respecto de cuáles son las disposiciones que siguen vigentes); de otra parte, las modificaciones incorporadas con la Resolución 000007 de 2018, y la Normas Complementarias, aprobadas con ésta misma Resolución. </t>
  </si>
  <si>
    <t>Revisado el Manual de Contratación y sus Normas complementarias, se plantean observaciones en relación con diferentes aspectos, ver  detalle numeral 3 observación N°1</t>
  </si>
  <si>
    <t>Ausencia de proceso unificado para la gestión contractual; ver detalle en observación N°2</t>
  </si>
  <si>
    <t>Ni en el procedimiento “Contratación por invitación (abierta- directa-privada)” ni en el de “Seguimiento Contractual” se prevé ninguna actividad relacionada con la designación del supervisor</t>
  </si>
  <si>
    <r>
      <t xml:space="preserve"> En la etapa de ejecución del contrato, el procedimiento </t>
    </r>
    <r>
      <rPr>
        <i/>
        <sz val="9"/>
        <color indexed="8"/>
        <rFont val="Arial"/>
        <family val="2"/>
      </rPr>
      <t>“Seguimiento Contractual”</t>
    </r>
    <r>
      <rPr>
        <sz val="9"/>
        <color indexed="8"/>
        <rFont val="Arial"/>
        <family val="2"/>
      </rPr>
      <t>, inicia con la recepción del contrato y los documentos de legalización; dentro del Manual de Contratación no se encuentra definido el concepto de "documentos de legalización", ni se , establece cuales son dichos documentos. El Manual solo hace referencia  a los requisitos de perfeccionamiento y ejecución. Tampoco se prevé ninguna actividad, orientada al requerimiento al contratista y/o el reporte al Ordenador del gasto, por parte del supervisor, en caso de identificar situaciones de incumplimiento de las obligaciones contractuales.</t>
    </r>
  </si>
  <si>
    <r>
      <t>En la etapa pos contractual, salvo la mención en el procedimiento “Seguimiento Contractual”, actividad 8</t>
    </r>
    <r>
      <rPr>
        <i/>
        <sz val="9"/>
        <color indexed="8"/>
        <rFont val="Arial"/>
        <family val="2"/>
      </rPr>
      <t>“Solicitar la liquidación del contrato”</t>
    </r>
    <r>
      <rPr>
        <sz val="9"/>
        <color indexed="8"/>
        <rFont val="Arial"/>
        <family val="2"/>
      </rPr>
      <t>, no se identifica ningún procedimiento relativo al trámite previsto para la liquidación de los contratos.</t>
    </r>
  </si>
  <si>
    <t>Respecto de los Contratos Atípicos de Distribución; en el Manual de Procesos y Procedimiento de la entidad, no se encuentra documentado un procedimiento que defina la forma como se tramita las diferentes etapas del ciclo contractual en éste tipo de contratos.</t>
  </si>
  <si>
    <t>Revisado el organigrama y las disposiciones que definen la estructura de la entidad (Res 003 2006, Acuerdo 003 2008 Acuerdo 005 2015, publicadas en la página web, no se identifica ninguna instancia o dependencia que tenga formalmente a su cargo, la responsabilidad frente al direccionamiento de la gestión contractual.</t>
  </si>
  <si>
    <t>En relación con la gestión de los riesgos del proceso, se ifentifican las siguientes deficiencias : 
-Falta de identificación de los riesgos operativos del proceso de Gestión de Bines y Servicios relacionados con los procedimientos vinculados a la gestión contractual.
-La información de riesgos de corrupción publicada en la página web de la entidad en el apartado mapa de riesgos de corrupción / mapa de riesgos 2018, y la que se encuentra en la Carpeta Pública de Planeación Estratégica/Gestión de Riesgos/ Matriz de Riesgos 2018 Gestión de BYS.
-La identificación de los riesgos de corrupción es deficiente; no atiende los criteriso definis en la Guía para la administración del riesgo y el diseño de controles en entidades públicas</t>
  </si>
  <si>
    <t xml:space="preserve">Los controles previstos para la mitigación de los riesgos identificados, presentan deficiencias en su diseño, en efecto, los mismos no incorporan de manera integral los elementos básicos que debe identificar el control a saber : i) Definir el responsable de llevar a cabo la actividad de control.  ii) Establecer la periodicidad definida para su ejecución. iii) Indicar cuál es el propósito del control. iv) Establecer el cómo se realiza la actividad de control.  v) Indicar qué pasa con las observaciones o desviaciones resultantes de ejecutar el control y vi) Dejar evidencia de la ejecución del control. La existencia de estas brechas, puede dar lugar a una exposición al riesgo, que podría considerarse como inaceptable. </t>
  </si>
  <si>
    <t>.  Falta de consistencia entre los instrumentos de soporte del proceso; en efecto, el Manual de Contratación clasifica la actividad contractual de acuerdo con las modalidades de contratación (Licitación pública, invitación abierta, invitación privada, invitación directa, contrato atípico de distribución ); por su parte, las Tablas de Retención correspondientes a la gestión contractual, se encuentran estructuradas, con base en el objeto del contrato (contrato de prestación de servicios, contrato de suministros, contrato de concesión, contrato de compraventa, contrato distribuidor, contrato arrendamiento, contrato comodato, contrato de seguros, hoja de vida distribuidor)</t>
  </si>
  <si>
    <t>Deficiencias en la planeación de la contratación relacionadas con:
-La publicación del PAA; no es posible verificar, con base en la información publicada, si los 21 contratos suscritos entre el 9 y el 26 de enero de 2018, se encontraban incorporados en el Plan Anual de Adquisiciones 2018.
-La información disponible, no permite establecer cuáles fueron los ajustes autorizados a lo largo de la vigencia; de manera tal que sea posible verificar, en cada momento, si un determinado contrato se encontraba debidamente amparado dentro del Plan Anual de Adquisiciones, al momento de sus suscripción.
-Ineficacia del PAA como instrumento de control para la transparencia en la gestión contractual</t>
  </si>
  <si>
    <t xml:space="preserve">Se identifican deficiencias relacionadas con los estudios de mercado y los estudios previos; en los expedientes observados, se encuentra el documento "Estudio de Conveniencia y Oportunidad, el cual no incorpora información sobre estudio de mercado, o análisis de precios, para determinar el valor de la contratación. De igual forma se identifican vacíos relacionados con la   revisión de antecedentes de procuraduría, CGR, policía  y Listas restrictivas. 
</t>
  </si>
  <si>
    <t>Inconsistencia en los tiempos utilizados para el desarrollo de la fase precontractual; se identificaron casos en los que en un solo día, se expidió el CDP, se realizó el estudio de conveniencia, se elaboraron los pliegos de condiciones, se cursaron las invitaciones a los oferentes, se recibieron las propuestas, se evaluaron las propuestas y se suscribió el contrato.</t>
  </si>
  <si>
    <t>Se identifican vacíos y falta de consistencia y homogeneidad en cuanto a  la organización de los expedientes.</t>
  </si>
  <si>
    <t>Falencias en los controles relacionados con la etapa de ejecución contractual que afectan el cumplimiento de los propósitos del sistema de control interno; implica la exposición a la eventual materialización del riesgo RGC-19 "Inadecuada supervisión de contratos", lo que puede dar lugar al incumplimiento contractual, a la iniciación de procesos disciplinarios, a generar perjuicios económicos para la entidad, al desgaste administrativo y a la iniciación de procesos jurídicos
. Deficiencias en la gestión de garantías
. Debilidades en la supervisión de los contratos
. Deficiencias en la documentación de la supervisión</t>
  </si>
  <si>
    <t>Deficiencias en la documentación del proceso, especialmente, en relación con la designación de los supervisores y la entrega a los mismos de la información necesaria para el desarrollo de sus funciones.</t>
  </si>
  <si>
    <t xml:space="preserve">Falta de precisión en el artículo correspondiente a las vigencias y a las normas derogadas </t>
  </si>
  <si>
    <t>Dentro de la Estructura de la Empresa no está contemplado un proceso de Gestión Contractual, ni un área independiente que lo contenga. Obedece  a un proceso institucional transversal</t>
  </si>
  <si>
    <t>Ausencia documentada de actividad relacionada con a designación de la supervisón</t>
  </si>
  <si>
    <t>Ausencia de definición en el procedimiento “Seguimiento Contractual” de los documentos de legalización y perfeccionamiento del contrato, así como actividad o actividades relacionadas con el reporte de los incumplimiento de los contratistas</t>
  </si>
  <si>
    <t>Ausencia de Procedimiento de liquidación del contrato</t>
  </si>
  <si>
    <t>Ausencia de Procedimiento para los Contratos Atípicos de Distribución</t>
  </si>
  <si>
    <r>
      <t xml:space="preserve">Ausencia de identificación en el </t>
    </r>
    <r>
      <rPr>
        <sz val="9"/>
        <color indexed="10"/>
        <rFont val="Arial"/>
        <family val="2"/>
      </rPr>
      <t xml:space="preserve">cronograma </t>
    </r>
    <r>
      <rPr>
        <sz val="9"/>
        <color indexed="8"/>
        <rFont val="Arial"/>
        <family val="2"/>
      </rPr>
      <t>de dependnecia o área encargada de la gestión contractual.</t>
    </r>
  </si>
  <si>
    <t>Ausencia de lineamientos para idenficaciòn de riesgos en materia de contratación</t>
  </si>
  <si>
    <t>Falta de actualización de las tablas de retención conforme al Manual de Contratación</t>
  </si>
  <si>
    <t xml:space="preserve">Deficiencias en la publicación, modificación y actualización del PAA </t>
  </si>
  <si>
    <t xml:space="preserve">1. Ausencia de lineamientos que definan el contenido del estudio de mercado
2. Posible  incumplimiento por parte de los responsables  de las actividades de verificación de requisitos habilitante jurídicos concretamente la revisión de antecedentes de procuraduría, CGR, policía  y Listas restrictivas.  </t>
  </si>
  <si>
    <t>Debilidad en el cumplimiento de los principios de planeación de la contratación.</t>
  </si>
  <si>
    <t>Ausencia de documento formal a travès del cual se designe la supervisión y se señalen los criteros mínimos para la ejecución de dicha labor.</t>
  </si>
  <si>
    <t>Ausencia de criterios para la organización de expedientes contractuales.</t>
  </si>
  <si>
    <t>Deficiencias en la gestión de garantías
.Debilidades en la supervisión de los contratos
 Deficiencias en la documentación de la supervisión</t>
  </si>
  <si>
    <t>Revisar, analizar y modificar el  Manual de Contratación en la parte pertinente a la vigencia y derogatoria expresa de disposiciones no vigentes</t>
  </si>
  <si>
    <t>Revisar, analizar y ajustar en lo pertinente el Manual de Contratación de acuerdo a las observaciones efectuadas por la OCI y respuestas dada por la Secretaría General</t>
  </si>
  <si>
    <t>Realizar reunión con el área de Planeación y analizar la viabiliad de elaborar un proceso unificado de gestión contractual que se incorpore a la estructura de la Lotería</t>
  </si>
  <si>
    <t>Modificar los procedimientos de Contratación por invitación (abierta- directa-privada)” y “Seguimiento Contractual” incluyendo la actividad de designacón de supervisión</t>
  </si>
  <si>
    <t>Modificar el procedimiento “Seguimiento Contractual” inlcluyendo los documentos o requisitos de legalización y perfeccionamiento del contrato, así como evaluar la pertinencia de incluir actividad o actividades relacionadas con el reporte de los incumplimiento de los contratistas que no estén previstas en otro acto administrativo vigente</t>
  </si>
  <si>
    <t xml:space="preserve">Estudiar la viabilidad de incorporar actividades referentes a la liquidación de contratos en el proceso unificado de gestión contractual o en procedimiento diferente </t>
  </si>
  <si>
    <t>Realizar el proyecto de procedimiento para los Contratos Atípicos de Distribución</t>
  </si>
  <si>
    <t xml:space="preserve">Realizar  reunión con el área de Planeación para analizar la posibilidad de incluir dentro del organigrama la responsabilidad de la ejecución de la gestión contractual </t>
  </si>
  <si>
    <t>Establecer los lineamientos a travès de un instructivo para la definición de riesgos en la actividad contractual</t>
  </si>
  <si>
    <t>Actualizar las tablas de retención documental conforme lo establecen las normas legales.</t>
  </si>
  <si>
    <t xml:space="preserve">Circularizar a los responsables de la planeación de la contración así como los responsables de la elaboración y modificación y publicación del de PAA, las  directrices sobre la materia </t>
  </si>
  <si>
    <t>1. Proyectar documento en el que se especifique la información que deben contener los estudios previos, respecto del estudio de mercado. 
2. Realizar circular o memorando  sobre la obligación de revisar la documentación relacionada con la verificación de antecedentes de procuraduría, CGR, policía  y Listas restrictivas.           Respecto a estos numerales se evaluará la posibilidad de incorporar estas observaciones en la modificación que se hará al Manual de Contratación</t>
  </si>
  <si>
    <t xml:space="preserve">Se propondra incluir en la modicacion del Manual de Contratación, la inclusión de cronogramas en los pliegos de condiciones, en especial para aquellos procesos direrentes a la contratación directa. Asi mismo, socializar y sensibilizar sobre el princio de la planeación de la contración </t>
  </si>
  <si>
    <t xml:space="preserve">Elaborar documento de designación de supervisión en el que se cite suscintamente  la normatividad interna reguladora de la materia  </t>
  </si>
  <si>
    <t>Realizar reunión con el área que tenga a cargo la Gestión Documental, con el fin de establecer los criterios para la organización de los expedientes contractuales.</t>
  </si>
  <si>
    <t xml:space="preserve">Realizar una capacitación a los supervisores de los contratos respecto a las obligaciones y responsabilidades de la actividad de supervisión de contratos. Expedición de circular para supervisores. </t>
  </si>
  <si>
    <t>Modificación al Manual de contratación</t>
  </si>
  <si>
    <t>Acta Reunión con Planeación.</t>
  </si>
  <si>
    <t xml:space="preserve">Modificación procedimientos de Contratación por invitación (abierta- directa-privada)” y “Seguimiento Contractual” </t>
  </si>
  <si>
    <t>Modificación procedimiento “Seguimiento Contractual” en las partes que se consideren pertinentes</t>
  </si>
  <si>
    <r>
      <rPr>
        <sz val="9"/>
        <color indexed="10"/>
        <rFont val="Arial"/>
        <family val="2"/>
      </rPr>
      <t xml:space="preserve">Proyecto de documento </t>
    </r>
    <r>
      <rPr>
        <sz val="9"/>
        <color indexed="8"/>
        <rFont val="Arial"/>
        <family val="2"/>
      </rPr>
      <t>modificatorio</t>
    </r>
  </si>
  <si>
    <r>
      <rPr>
        <sz val="9"/>
        <color indexed="10"/>
        <rFont val="Arial"/>
        <family val="2"/>
      </rPr>
      <t>Proyecto de procedimiento</t>
    </r>
    <r>
      <rPr>
        <sz val="9"/>
        <color indexed="8"/>
        <rFont val="Arial"/>
        <family val="2"/>
      </rPr>
      <t xml:space="preserve"> para los Contratos Atípicos de Distribución</t>
    </r>
  </si>
  <si>
    <t>Acta de Reunión con Planeación.</t>
  </si>
  <si>
    <r>
      <rPr>
        <sz val="9"/>
        <color indexed="10"/>
        <rFont val="Arial"/>
        <family val="2"/>
      </rPr>
      <t>Proyecto de Instructivo</t>
    </r>
    <r>
      <rPr>
        <sz val="9"/>
        <color indexed="8"/>
        <rFont val="Arial"/>
        <family val="2"/>
      </rPr>
      <t xml:space="preserve"> que establezcan los lineamientos para la definición de riesgos en la actividad contractual</t>
    </r>
  </si>
  <si>
    <r>
      <rPr>
        <sz val="9"/>
        <color indexed="10"/>
        <rFont val="Arial"/>
        <family val="2"/>
      </rPr>
      <t xml:space="preserve">proyecto </t>
    </r>
    <r>
      <rPr>
        <sz val="9"/>
        <color indexed="8"/>
        <rFont val="Arial"/>
        <family val="2"/>
      </rPr>
      <t>de tablas de retención actualizadas</t>
    </r>
  </si>
  <si>
    <r>
      <rPr>
        <sz val="9"/>
        <color indexed="10"/>
        <rFont val="Arial"/>
        <family val="2"/>
      </rPr>
      <t>Proyecto de documento- directriz</t>
    </r>
    <r>
      <rPr>
        <sz val="9"/>
        <color indexed="8"/>
        <rFont val="Arial"/>
        <family val="2"/>
      </rPr>
      <t xml:space="preserve"> </t>
    </r>
  </si>
  <si>
    <t>1. Directriz y/o modificación del Manual de Contratación
2. Circular Interna</t>
  </si>
  <si>
    <r>
      <t xml:space="preserve">1. Modificación al Manual de Contratación. </t>
    </r>
    <r>
      <rPr>
        <sz val="9"/>
        <color indexed="10"/>
        <rFont val="Arial"/>
        <family val="2"/>
      </rPr>
      <t>2. Capacitación</t>
    </r>
    <r>
      <rPr>
        <sz val="9"/>
        <color indexed="8"/>
        <rFont val="Arial"/>
        <family val="2"/>
      </rPr>
      <t xml:space="preserve"> </t>
    </r>
  </si>
  <si>
    <r>
      <rPr>
        <sz val="9"/>
        <color indexed="10"/>
        <rFont val="Arial"/>
        <family val="2"/>
      </rPr>
      <t xml:space="preserve">Proyecto de documento </t>
    </r>
    <r>
      <rPr>
        <sz val="9"/>
        <color indexed="8"/>
        <rFont val="Arial"/>
        <family val="2"/>
      </rPr>
      <t xml:space="preserve"> de designación de supervisión </t>
    </r>
  </si>
  <si>
    <t xml:space="preserve">Acta de reunión en la que conste los criterios para la organización del Expediente contractual. Y actualización de formato de lista de chequeo del expediente contractual </t>
  </si>
  <si>
    <t>Realizar una capacitación supervisores de contratos .</t>
  </si>
  <si>
    <t>Se modificó en un 70% el Manual de Contratación y las normas complementarias, no obstante con la entrada con la entrada en aplicación de SECOP II, se hace necesario retomar de nuevo la tarea y actualizarlo conforme a las nuevas normas.</t>
  </si>
  <si>
    <t>Se remitió memorando interno a la Oficina de Planeación ante la cual se puso en conocimiento el hallazgo y la posición de la OCI a efectos de que sea esta depedencia por su competencia la que indique si es necesario realizar una modificación del maá de procesos</t>
  </si>
  <si>
    <t>Se modificaron los procedimientos, en los cuales se incuyó la actividad de comunicar la designación de la supervisión, estos procedimientos fueron aprobados por el Comité Institucional el 13/09/2019</t>
  </si>
  <si>
    <t>Se modificó el procedimiento de seguimiento contractual, aprobado en Comité Institucional el 13/09/2019.</t>
  </si>
  <si>
    <t>Se modificó e incluyó las actividades en el procedimiento de inscripción y registro de distribuidores. Evidencia  PRO410-342-2</t>
  </si>
  <si>
    <t>Pendiente de realizar, se solicita a la OCI, ampliar el término para cumplir con la actividad propuesta</t>
  </si>
  <si>
    <t>se procedió por parte de los trabajadores de la Secretaría a realizar el proyecto de tablas de retención el cual fue remitido a la persona encargada mediante correo electrónico de 11/08/2019</t>
  </si>
  <si>
    <t>Pendiente realizar la circular y actualizarla a las exigencis del SECOP II, se solicita a la OCI ampliar el término para emitir la circular y socializarla.</t>
  </si>
  <si>
    <t>Se modificó en un 70% el Manual de Contratación y las normas complementarias, no obstante con la entrada con la entrada en aplicación de SECOP II, se hace necesario retomar de nuevo la tarea y actualizarlo conforme a las nuevas normas.  SE REALIZÓ LA CAPCITACIÓN</t>
  </si>
  <si>
    <t>Se realizó proyecto de documento de designación de supervisión a través del cual se le comunica las responsabilidades y los deberes en la función de la supervisión</t>
  </si>
  <si>
    <t>Teniendo encuenta  la aplicación del SECOP II,y el nuevo manejo que sobre los expedientes debe darse, se solicita a la OCI, ampliar plazo para definir cómo será el manejo que deberá realizarse sobre los expedientes que se tramiten en gestión contractual.</t>
  </si>
  <si>
    <t>se realizó el 19 de junio de 2019  capacitación a los supervisores donde se expuso la responsabilidad en el ejercicio de la supervisión</t>
  </si>
  <si>
    <t xml:space="preserve">GESTIÓN CONTRATACTUAL 2018                      PROCESO: BIENES Y SERVICIOS   </t>
  </si>
  <si>
    <t>Origen Interno</t>
  </si>
  <si>
    <t>PRIMER SEGUIMIENTO  DE 2019</t>
  </si>
  <si>
    <t>AUDITORIA INTERNA SISTEMA DE GESTIÓN DE LA CALIDAD 2018</t>
  </si>
  <si>
    <t>Se recomienda que revisen el documento de partes interesadas, a pesar de conocer que publicado en la página web, no conocen la importancia de este, en el desarrollo del SIG.</t>
  </si>
  <si>
    <t>Al revisar cada uno de los procedimentos se encuentra que el procedimiento PRO103-233-7 CONTRATACIÓN POR INVITACIÓN,  no se encuentra ajustado al nuevo manual de contratación.</t>
  </si>
  <si>
    <t>Al revisar el normograma publicado en la página web de la entidad, se evidencia que este no se encuentra actualizado.</t>
  </si>
  <si>
    <t>se envió correo a las distitas áreas para modificar el normograma, pero no respondieron, el normograma se viene actualizando, no obstante se solicita a la OCI ampliar el término para completar esta labor.</t>
  </si>
  <si>
    <t>AUDITORIA CALIDAD ICONTEC 2018</t>
  </si>
  <si>
    <t xml:space="preserve">La Lotería no realiza el seguimiento de las percepciones de los usuarios del grado en que se cumplen sus necesidades y expectativas relativas a la retroalimentación del cliente incluyendo sus quejas. </t>
  </si>
  <si>
    <t xml:space="preserve">Vacíos normativos y legales sobre la clasificación y tiempos de respuesta sobre los derechos de petición en los funcionarios de la Lotería que participan en el proceso de PQRS.
No existen controles eficaces sobre la revisión de fondo en las respuestas de los derechos de petición.
La parametrización del Sistema Distrital de Quejas y Soluciones en la asignación de tiempos límite de respuesta no depende de la Lotería de Bogotá.
</t>
  </si>
  <si>
    <t>Programar y capacitar a los funcionarios designados como claves en el proceso de gestión de PQRD sobre la base legal y normativa y la manera de interpretarlo y analizarlo.</t>
  </si>
  <si>
    <t>Material de capacitación
Listado de asistencia</t>
  </si>
  <si>
    <t>se realizó la capacitación el 26/11/2019 se adjunta la presentación y la lista de asistencia</t>
  </si>
  <si>
    <t>RECURSOS FISICOS - GESTOR AMBIENTAL SEGUIMIENTO VISITA  SECRETARIA DISTRITAL DE AMBIENTE (Mayo 25 de 2017)         GESTIÓN DE RECURSOS FÍSICOS</t>
  </si>
  <si>
    <t>Unidad de Bienes y Servicios</t>
  </si>
  <si>
    <t>No se ha reemplazado la totalidad de equipos, sistemas e implementos de alto consumo de agua, por los de bajo consumo puesto que las llaves de las cocinas  de segundo y cuarto piso no cuentan con el sistema de ahorradores de agua.(Decreto 3102 de 1997).</t>
  </si>
  <si>
    <t>La Entidad no cuenta con el cálculo de su media móvil, identificación de clasificación como generador  y por ende no ha realizado el registro anual ante la autoridad competente en el plazo establecido (Decreto 1076 de 2015, artículo 2.2.6.1.6.2 y resolución 1362 de 2007 artículo 4 parágrafo 2).</t>
  </si>
  <si>
    <t>La Entidad no cuenta con el Plan de gestión integral de residuos peligrosos (Decreto 1076 de 2015 artículo 2.2.6.1.3.1.</t>
  </si>
  <si>
    <t>La Entidad no realiza el envasado o empacado, embalado y etiquetado de sus residuos o desechos peligrosos conforme a la normatividad vigente (Decreto 1076 de 2015 numeral 2.2.6.1.3.1. literal d y Ley 1252 de 2008, artículo 12, numeral 4).</t>
  </si>
  <si>
    <t>La Entidad no ha desarrollado capacitaciones sobre el manejo de residuos peligrosos en sus instalaciones, lo que no ha permitido divulgar el riesgo que estos residuos representan para la salud y el ambiente. (Ley 1252 de 2008 artículo 12, numeral 6, Decreto 1076 de 2015 numeral 2.2.6.1.3.1. literal g).</t>
  </si>
  <si>
    <t>De acuerdo a la información obtenida  en las entrevistas con los funcionario de la Unidad de Recursos Físicos,   se constató que a la fecha  no se han formulado los planes de mejoramiento y/o acciones correctivas para subsanar las debilidades encontradas, producto de la visita en mención y del Informe de Control Interno fechado en diciembre 7 de 2016 registro No. 3-2016-2057.</t>
  </si>
  <si>
    <t>Existen áreas de la entidad que corresponden a áreas comunes del edificio, por o cual el manejo de estos sistemas de ahorro, son de responsabilidad de la administración</t>
  </si>
  <si>
    <t>No existe claridad en los funcionarios asignados a la Unidad de Recursos Físicos, sobre la forma de realizar dicho cálculo</t>
  </si>
  <si>
    <t>No existe claridad en los funcionarios asignados a la Unidad de Recursos Físicos, para la elaboración de dicho plan</t>
  </si>
  <si>
    <t>No existe en la entidad un procedimiento o protocolo para realizar el envasado, empacado o embalado, así como el regisro de dichos materiales.</t>
  </si>
  <si>
    <t>No existía claridad sobre la clase de residuos peligrosos que genera la entidad, motivo por el cual no se han impulsado capacitaciones en este aspecto.</t>
  </si>
  <si>
    <t>Instalación de ahorradores de agua en las llaves de las cocinas de la entidad.</t>
  </si>
  <si>
    <t>Realizar el cálculo de la media móvil</t>
  </si>
  <si>
    <t>Elaborar el plan de gestión integral de residuos peligrosos.</t>
  </si>
  <si>
    <t>Elaborar el envasado, embalado y etiquetado de los residuos peligrosos.</t>
  </si>
  <si>
    <t xml:space="preserve">Realizar capacitaciones sobre el manejo de residuos peligrosos </t>
  </si>
  <si>
    <t>Realizar el plan de mejoramiento para subsanar las debilidades encontradas</t>
  </si>
  <si>
    <t>No de ahorradores instalados/No. de llaves de cocinas existentes</t>
  </si>
  <si>
    <t>Informe del cálculo de la media móvil</t>
  </si>
  <si>
    <t>Documento plan integral de residuos peligrosos</t>
  </si>
  <si>
    <t xml:space="preserve">Documento bitácora de registro, certificado de la empresa recolectora. </t>
  </si>
  <si>
    <t>No. De mensajes enviados</t>
  </si>
  <si>
    <t>Plan de mejoramiento elaborado y con seguimientos</t>
  </si>
  <si>
    <t>31/06/2019</t>
  </si>
  <si>
    <t>Se instalaron sistemas ahorradoes de agua en todas las llaves de la entidad</t>
  </si>
  <si>
    <t>Esta actividad sse encuentra cumplida de acuerdo al reporte efectuado el 14 de junio de 2019</t>
  </si>
  <si>
    <t>En diciembre de 2019, la entidad realizó el mejoramiento de la bodega de residuos peligrosos y reciclajes, con el find e almacenarlos en las condiciones adecuadas</t>
  </si>
  <si>
    <t>El 6 de junio de 2019, en el marco de la semana ambiental, se realizó una capacitacion de separacion en la fuente, la cual incluyó temas relacionados con los residuos peligrosos.  Mediante correo electrónico del 16 de diciembre de 2019, se remitió correo sobre el manejo de residuos peligrosos de la entidad.</t>
  </si>
  <si>
    <t>La Unidad de Recursos Físicos formuló y ejecutó el respectivo plan de mejoramiento; la OCI de control Interno realiza el seguimiento correspondiente</t>
  </si>
  <si>
    <t>El responsable de la gestion documental en la entidad no acredita formacion  academica profesional en archivistica</t>
  </si>
  <si>
    <t xml:space="preserve">No cuenta con Tablas de Control de Acceso para el establecimiento de categorias adecuadas de derechos y restricciones de acceso y seguridad aplicables a los docuemntos. </t>
  </si>
  <si>
    <t xml:space="preserve">No cuenta con inventarios documentales en el formato FUID para todas las fases de archivo </t>
  </si>
  <si>
    <t xml:space="preserve">No cuenta con modelo de requisistos para la gestion de documentos electronicos </t>
  </si>
  <si>
    <t xml:space="preserve">No cuenta con Banco terminologico de tipos, series y subseries documentales </t>
  </si>
  <si>
    <t xml:space="preserve">No cuenta con Tablas de Valoracion Documental TVD convalidadas por el ente competente </t>
  </si>
  <si>
    <t xml:space="preserve">No se ha intervenido el Fondo Documental Acumuladode acuerdo a las Tablas de valoracion  Documental </t>
  </si>
  <si>
    <t xml:space="preserve">No  se cuenta con planes, programas,procesos, procedimientos,politicas y reglamentos de gestion documental de la entidad se evidencioa la inclusion  de estrategias, actividades  y/o lineamientos  para el acceso a los documentos de archivo.   </t>
  </si>
  <si>
    <t xml:space="preserve">No cuenta con un reglamento  para el servicio, de consulta  de los documentos de archivo </t>
  </si>
  <si>
    <t xml:space="preserve">La entidad no ha realizado transferencias secundarias  a la direccion Distrital de Archivos  de Bogota. </t>
  </si>
  <si>
    <t>La entidad no ha publicado en la pagina web la informacion de las transferencias secundarias realizadas a la direccion distrital de archivo de bogota, en cumplimiento con el decreto 1515  Articulo 16, compilado en el decreto 1080 de 2015 Articulos 2.8.10.14</t>
  </si>
  <si>
    <t xml:space="preserve">La entidad no cuenta con un sistema integrado de conservacion en cumplimiento con el acuerdo 006 de 2014 </t>
  </si>
  <si>
    <t>El plan de conservacion documental no cumple con la estrutura establecida en el acuerdo 006 de 2014 Articulo 5</t>
  </si>
  <si>
    <t>El plan de preservacion digital a largo plazo no cumple con la estructura establecida en el acuerdo 006 de 2014 Art 5</t>
  </si>
  <si>
    <t>La entidad no cuenta con planes de emergencias o atencion desastres en donde esten incuidos los archivos y areas de almacenamientode documentacion (Acuerdo 050 de 2000 AGN)</t>
  </si>
  <si>
    <t>INFORME VISITA DIRECCIÓN DISTRITAL DE ARCHIVO</t>
  </si>
  <si>
    <t xml:space="preserve">La planta de personal actualmente vigente para la entidad, no tiene un cargo con este perfil.  </t>
  </si>
  <si>
    <t>No se cuenta con instrumentos idóneos y técnicos para el control de documentos</t>
  </si>
  <si>
    <t xml:space="preserve">No se cuenta con una persona que efectue el diligenciamiento de los FUID.
Desconocimiento de algunos funcionarios sobre el diligenciamiento de este instrumento
</t>
  </si>
  <si>
    <t>La planta de personal actualmente vigente para la entidad, no tiene un cargo con el perfil requerido para la elaboración de este instrumento</t>
  </si>
  <si>
    <t>Se elaboraron las tablas de valoracion documental y fueron presentadas para convalidación, sin embargo no han sido aprobadas en razón a que el componente histórico no se encuentra conforme a los requisitos técnicos establecidos para ello</t>
  </si>
  <si>
    <t>No se cuenta con el instruimento Archivistico aprobado par proceder a la intervencion del Fondo documental Acumulado.</t>
  </si>
  <si>
    <t>No existe en la planta de personal de la entidad, un profesional en archivistica encargado de la gestión documental, que diseñe y apoye todos los procesos necesarios para ello</t>
  </si>
  <si>
    <t>Elaborar el procedimiento ylos lineamientos necesarios, para el acceso a los documentos de archivo final.</t>
  </si>
  <si>
    <t>Elaborar el plan de emergencias, conforme el Acuerdo 050 de 2000 AGN</t>
  </si>
  <si>
    <t>El contratista profesional en Archivistica, elaborara el instrumento para aprobación por parte del CIGD</t>
  </si>
  <si>
    <t>El contratista Historiador, realizará los ajustes solicitados por el Archivo Distrital</t>
  </si>
  <si>
    <t>Efectuar la intervencion del Fondo Documental, una vez se ha obtenido la convalidacion de las tablas</t>
  </si>
  <si>
    <t>Desginacion del funcionario responsable de la gestion documental</t>
  </si>
  <si>
    <t>Tabla de control de acceso aprobada e implementada</t>
  </si>
  <si>
    <t>Instrumentos FUID diligenciados, en todas las fases del proceso de archivo</t>
  </si>
  <si>
    <t>Modelo de requisitos para la gestión de documentos electronicos aprobado</t>
  </si>
  <si>
    <t>Banco Terminológico aprobado</t>
  </si>
  <si>
    <t>Tablas de Valoración aprobadas y convalidadas</t>
  </si>
  <si>
    <t>Fondo Documental Acumulado, debidamente actualizado</t>
  </si>
  <si>
    <t>Procedimiento elaborado y aprobado</t>
  </si>
  <si>
    <t>Sistema Integrado de Conservación elaborado y aprobado</t>
  </si>
  <si>
    <t>Plan de emerencias o atención de desastres incluyendo archivos y áreas de documentación</t>
  </si>
  <si>
    <t xml:space="preserve">Dentro del plan de Acción para 2020 se estableció la necesidad de realizar el concurso para la vinculación de un profesional en archivistica </t>
  </si>
  <si>
    <t>El CIGD, aprobó en Comité del 20 de diciembre de 2019, este instrumento archivísitico</t>
  </si>
  <si>
    <t>No se han realizado las transferencias, en razón a que la entidad no tiene en su archivo, documentos con valor histórico</t>
  </si>
  <si>
    <t xml:space="preserve"> INFORME CONSOLIDADO AUSTERIDAD EN EL GASTO PÚBLICO Año 2019 </t>
  </si>
  <si>
    <t xml:space="preserve">En cuanto al rubro de servicios públicos se observa una disminución ostensible encada uno de ellos, con ahorros importantes en el consumo de energía y telefonía fija; respecto al consumo de acueducto el cual se encuentra incluido la cuota mensual de administración del edificio, vale la pena revaluar este concepto ya que es posible que el costo sea superior al consumo real que tiene la entidad. </t>
  </si>
  <si>
    <t xml:space="preserve">Es importante, revisar si el predio de propiedad de la Entidad, ubicado en la Kr. 54 No. 47 A sur – 30 del Barrio Venecia, tiene contratado el servicio de acueducto ya que no se encuentran soportes por este concepto; respecto al pago del servicio de energía de este predio se evidencia que en el pago de la factura # 076.893-7, del mes de septiembre de 2019, por valor de $1.141.410, se incluye una sanción por valor de $ 22.494, debido al no pago de la factura de varios meses; ocasionándole pagos de sanciones injustificados a la entidad y posible detrimento patrimonial, situación que ya se había advertido en el informe  correspondiente al primer trimestre de 2019, presentado por la Oficina de Control Interno. </t>
  </si>
  <si>
    <t xml:space="preserve">Respecto al mantenimiento de los vehículos de propiedad de la entidad, si bien se observa una reducción del 19% durante la vigencia de 2019, comparada con el año 2018, llama la atención el gasto por este concepto del vehículo OBH 023- Chevrolet Optra, modelo 2007, cuyo gasto de una vigencia a la otra tuvo un incremento del 112%; igualmente, los incrementos en el consumo de combustible del 28% y el 76% para los vehículos OBI 892 (Toyota Prado Gerencia) y OBI 891 (Toyota Hilux), respectivamente; con base en lo anterior, se considera que, en términos reales, los gastos asociados al parque automotor son relativamente altos, en función del modelo y gama de los vehículos. </t>
  </si>
  <si>
    <t>Se valida el avance reportado 
Ampliar plazo</t>
  </si>
  <si>
    <t>Se valida el avance reportado 
y se da por cerrado el presente plan de mejoramiento</t>
  </si>
  <si>
    <t>La determinación de proponer el ajuste al organigrama  corresponde al área responsable de la Gestión Contractual; a la Oficina de Planeación le corresponde brindar al acompañamiento y asesoría para este fin.</t>
  </si>
  <si>
    <t>Sin avance se solicita
ampliar plazo</t>
  </si>
  <si>
    <t>La acción de mejora hace referencia a la actualización de las TRD; no es posible validar el avance reportado, hasta tanto no se apruebe dicha actualización.</t>
  </si>
  <si>
    <t xml:space="preserve">Se valida el avance reportado 
Ampliar plazo.
Es importante que se establezca un cronograma para el desarrollo de esta actividad; igualmente, que se defina un instrumento unificado y una guía para que las diferentes áreas presenten la información requerida.
De otra parte, sin perjuicio de los reportes de las áreas, se puede avazar en la depuración  actualización del normograma actualmente publicado. </t>
  </si>
  <si>
    <t xml:space="preserve">Se requiere indicar y   verificar las evidencias para poder validar el avance reportado y  dar por cerrado este plan de mejoramiento </t>
  </si>
  <si>
    <t xml:space="preserve">Conforme a lo informado por el área se valida el avance reportado y  se da por cerrado este plan de mejoramiento </t>
  </si>
  <si>
    <t>Conforme a lo informado por el área se valida el avance reportado</t>
  </si>
  <si>
    <t>La entidad no ha formulado el respectivo plan de mejoramiento pues considera que "la entidad no tiene en su archivo, documentos con valor histórico"</t>
  </si>
  <si>
    <t>Unidad Talento Humano</t>
  </si>
  <si>
    <t>AUDITORÍA UNIDAD DE TALENTO HUMANO 2016    GESTIÓN DE TALENTO HUMANO</t>
  </si>
  <si>
    <t>Se evidencio el pago por concepto de Ley 100 fuera de los términos establecidos.</t>
  </si>
  <si>
    <t xml:space="preserve"> No se pudo evaluar el avance de la entrega de medicamentos a trabajadores oficiales y las acciones de mejora derivadas del informe presentado por ésta Oficina en el año 2015.</t>
  </si>
  <si>
    <t xml:space="preserve">En cuanto el tema de salud ocupacional hasta mayo 31 de 2017 estuvo vigente la Resolución 1016 del 31 de marzo de 1989, "Por la cual se reglamenta la organización, funcionamiento y forma de los Programas de Salud Ocupacional que deben desarrollar los patronos o empleadores en el país", no se gestó actividad alguna para dar cumplimiento a los parámetros legales allí establecidos. </t>
  </si>
  <si>
    <t>Se han introducido modificaciones en materia legal, las cuales dieron origen a cambios en los instrumentos dispuestos en el aplicativo de nómina, para realizar la liquidación y el cargue de la información para el pago de seguridad social, situación con la cual, el proceso se está haciendo en parte manual y en parte sistematizado, lo que origina que se tenga que procesar y reprocesar la información, antes de poder generar el pago.</t>
  </si>
  <si>
    <t>Si bien, se archivan las fórmulas médicas expedidas por los médicos tratantes de los funcionarios que solicitan medicamentos, no se han definido lineamientos claros para realizar este procedimiento.</t>
  </si>
  <si>
    <t>No se cuenta con el personal que tenga el perfil definido normativamente, para adelantar el diseño e implementación del SG-SST</t>
  </si>
  <si>
    <t>Documento que incluya los lineamientos para el archivo de la información</t>
  </si>
  <si>
    <t>Archivo de cargue de información en el aplicativo de la entidad.</t>
  </si>
  <si>
    <r>
      <t xml:space="preserve">Estándares mínimos Resolución 1111 de 2017
</t>
    </r>
    <r>
      <rPr>
        <sz val="9"/>
        <color indexed="10"/>
        <rFont val="Arial"/>
        <family val="2"/>
      </rPr>
      <t>Contrato Celebrado y ejecutado</t>
    </r>
  </si>
  <si>
    <t>Se viene procesando el archivo para la generacion de la informacion en el operador de la PILA, no obstante es necesario seguir haciendo ajustes.
Los pagos se han venido efectuado dentro de la fecha límite establecida para tal efecto</t>
  </si>
  <si>
    <t>Es necesario reprogramar la fecha de cierre de esta actividad, en razón a que no se han obtenido avances al respecto.
No se han elevado las respectivas solicitudes de conceptos.</t>
  </si>
  <si>
    <t>Se efectuó la contratación de la empresa para la implementación del sistema, no obstante es necesario fortalecer las actividades para la gestión del mismo
En las mediciones realizadas se ha alcanzado un desarrollo del 70%, con lo cual no se ha logrado la meta del 100% en el cumpliiento de los estándares mínimos.
Para la vigencia 2020 la Unidad de Talento Humano solicitó la contratación de un profesional en SG-SST, con el fin de que apoye el plan de acción y la gestión de las diferentes actividades en esta matería, con el fin de mejorar el índice de madurez del mismo.</t>
  </si>
  <si>
    <t>Retirar Se unifica con observación N° 1 Auditoría Talento Humano 2018</t>
  </si>
  <si>
    <t>El área no reporta avance y solicita modificación del plazo</t>
  </si>
  <si>
    <t>TALENTO HUMANO 2018   GESTIÓN DE TALENTO HUMANO/NOMINA</t>
  </si>
  <si>
    <t xml:space="preserve">Fallas en el aplicativo que generan retrazo y traumatismo  en el procedimiento  de Liquidación de Nómina. </t>
  </si>
  <si>
    <t>Deficiencias en la caracterización del procedimiento de Liquidación de Nómina.</t>
  </si>
  <si>
    <t>Recurso Humano Insuficiente. Se evidencia que el proceso de Gestión de Talento Humano tiene limitaciones en los recursos de personal asignados para su desarrollo</t>
  </si>
  <si>
    <t>El aplicativo de nómina no está generando correctamente el archivo plano necesario para subir la información del pago de aportes al operador de la PILA}</t>
  </si>
  <si>
    <t>Errores en la parametrización del aplicativo de nómina</t>
  </si>
  <si>
    <t>Falta de actualización del procedimiento de liquidación de nómina</t>
  </si>
  <si>
    <t>No existe personal de planta suficiente para apoyar los procesos a cargo de la Unidad</t>
  </si>
  <si>
    <t>No existe el procedimiento de trámite y reconocimiento de incapacidades</t>
  </si>
  <si>
    <t>Ajustar el aplicativo de nómina, con el fin de adecuarlo a la necesidad de la entidad y poder generar la información requerida para la liquidación y cargue oportuno de la información para el pago de seguridad social</t>
  </si>
  <si>
    <t>Definir los mecanismos y procedimientos para definir el archivo de los documentos de fórmulas  médicas, solicitando concepto a las autoridades en materia de archivo o gestión documental, en razón a que dichas fórmulas contienen datos relacionados con la historia laboral de los funcionarios, de manera que sus derechos a la intimidad no sean afectados.</t>
  </si>
  <si>
    <t>Realizar el proceso para contratar la prestación de sevicios para el diseño e implementación del SG-SST, con una persona natural o jurídica, que cumpla con el perifil y los requisitos definidos en la norma para tal efecto</t>
  </si>
  <si>
    <t>Realizar  los respectivos ajustes al aplicativo de nómina, para poder tramitar la liquidación de aportes a seguridad social, en forma oportuna.</t>
  </si>
  <si>
    <t>Ajustar el procedimiento de liquidación de nómna, para incluir todas las actividades que se llevan a cabo</t>
  </si>
  <si>
    <t>Incorporar acciones tendientes para contar con recursos humano que apoye las labores de la entidad, a través de contratos de prestación de servicios, contratos de aprendizaje, recurrir al programa Colombia Joven, mientras se estudian y determinan las acciones encaminadas a una solución definitiva.</t>
  </si>
  <si>
    <t>Archivo de liquidación generado, de acuerdo a los parámetros del operador de la PILA</t>
  </si>
  <si>
    <t>Número de ajustes efectuados al aplicativo</t>
  </si>
  <si>
    <t>Procedimiento ajustado y aprobado</t>
  </si>
  <si>
    <t>Procedimiento establecido y aprobado</t>
  </si>
  <si>
    <t>Número de ajustes efectuados / Número de ajustes solicitados</t>
  </si>
  <si>
    <t>31/09/2019</t>
  </si>
  <si>
    <t>Este hallazgo es igual o similar al número 1</t>
  </si>
  <si>
    <t>Se han venido efectuado ajustes al aplicativo, no obstante en el transcurso de las liquidaciones, surgen nuevos requerimientos que se han venido escalando al proveedor del servicio, motivo por le cual se debe ampliar la fecha de cierre</t>
  </si>
  <si>
    <t xml:space="preserve">El procedimiento se ajusto y actualizó.  Fue aprobado por el CIGD, en sesión del </t>
  </si>
  <si>
    <t xml:space="preserve">Se efectuó la contratación de una firma con el fin de continuar con la implementación del SG-SST, con una duración de 6 meses, la cual se encargará de impulsar las acciones definidas en el plan de acción de la vigencia 2019.  Por otra parte se contrató un abogado para prestar asitencia jurídica a la Unidad y apoyar diferentes procesos del área.
</t>
  </si>
  <si>
    <t xml:space="preserve">Se unifica con Observación 1 auditoría TH 2016. 
En el reporte de avance no se establece cuáles son  los ajustes realizados; y cuáles son las evidencias </t>
  </si>
  <si>
    <t>En el reporte de avance no se establece cuáles son  los ajustes realizados; y cuáles son las evidencias</t>
  </si>
  <si>
    <t xml:space="preserve">Se verifica el avance reportado y se da por cerrado este plan de mejoramiento </t>
  </si>
  <si>
    <t>Sistemas</t>
  </si>
  <si>
    <t>AUDITORIA DE SISTEMAS 2014</t>
  </si>
  <si>
    <t>La no existencia de un acto administrativo interno que regule y determine las responsabilidades y roles, para evitar que la firma digital del Representante Legal, sea indebidamente utilizada por terceros.</t>
  </si>
  <si>
    <t xml:space="preserve"> Adoptar un formato que debe ser suscrito por el funcionario y/o contratista, al momento de su ingreso a la entidad, donde se concreten las obligaciones de los usuarios de bienes y servicios informáticos y/o se consagren como términos o condiciones en el contrato laboral o contractual, de conformidad igualmente con la Directiva 003 de 2013 emanada de la Alcaldía Mayor de Bogotá, frente a la pérdida de elementos.   </t>
  </si>
  <si>
    <t xml:space="preserve"> Incluir en el plan de capacitación anual de la entidad, las políticas de seguridad de la información, plan de contingencia y el manejo de los equipos, donde se identifican los deberes, derechos, obligaciones y responsabilidades de los funcionarios y contratistas. establecidas en la Resolución No. 022 de 2011, Actualizar el inventario de los activos de la información.
Actualizar el normograma de Sistemas
Actualizar las funciones de la oficina
Actualizar los procedimientos</t>
  </si>
  <si>
    <t xml:space="preserve"> Se recomienda que las copias de seguridad que se elaboran diariamente, además de reposar en la unidad interna del centro de cómputo, también reposen en una unidad externa de la entidad, para que el procedimiento garantice un alto grado de seguridad de la información.</t>
  </si>
  <si>
    <t xml:space="preserve"> Elaborar un inventario independiente de todos los activos tecnológicos de la entidad y realizar sus respectivas actualizaciones.  </t>
  </si>
  <si>
    <t>Actualizar el licenciamiento del firewall
Dejar evidencia de la trazabilidad sobre los monitoreos que se realicen al FIREWALL.
Proteger el portal con el certificado SSL</t>
  </si>
  <si>
    <t>Revisar, el cumplimiento del Decreto No. 235 de 2010, expedido por el Ministerio del Interior y de Justicia, para facilitar el intercambio de información entre entidades para el cumplimiento de funciones públicas.</t>
  </si>
  <si>
    <t xml:space="preserve">Actualizar el plan de contingencia, ya que el existente se encuentra actualizado hasta Agosto de 2013. </t>
  </si>
  <si>
    <t>En los pliegos de condiciones, se debe establecer la exigencia de la ficha técnica de los equipos que se pretenden adquirir, igualmente en el contrato debe quedar establecido que marca (s) se están adquiriendo.</t>
  </si>
  <si>
    <t xml:space="preserve">Se recomienda contratar una firma especialista en análisis de vulnerabilidad en el área de sistemas, a fin de detectar las debilidades de cualquier tipo que comprometan la seguridad del sistema informático de la Lotería de Bogotá. </t>
  </si>
  <si>
    <t>Falta de capacitación a todos los funcionarios en las políticas de seguridad de la información.
Falta el inventario de activos de información.
Falta actualizar el normograma,
Falta actualizar las funciones de la Oficina.
Falta actualizar los procedimientos.</t>
  </si>
  <si>
    <t>No contar con un almacenamiento y custodia de los backups en un lugar externo</t>
  </si>
  <si>
    <t xml:space="preserve">Falta de actualizar la licencia de Firewall, Instalar cetificados SSL en la página Web </t>
  </si>
  <si>
    <t>Cumplimiento Decreto 235 de 2010</t>
  </si>
  <si>
    <t>No contar con el plan de contingencia actulalizado</t>
  </si>
  <si>
    <t>No especificar las características técnicas de los equipos a adquirir</t>
  </si>
  <si>
    <t>Falta de ejecutar un análisis de vulnerabilidades a los sistemas de información</t>
  </si>
  <si>
    <t>Licencia actualizada
Certificado</t>
  </si>
  <si>
    <t>Análisis de vulnerabilidades</t>
  </si>
  <si>
    <t>Socializar las
Políticas de Seguridad de la Información
Inventario
Normograma
Funciones y procedimientos</t>
  </si>
  <si>
    <t>Copias de seguridad</t>
  </si>
  <si>
    <t>Inventario</t>
  </si>
  <si>
    <t>Constancia envío de  la información</t>
  </si>
  <si>
    <t>Documento del plan de contingencia</t>
  </si>
  <si>
    <t>Características específicas de los equipos</t>
  </si>
  <si>
    <t>Se proyectaron las políticas de seguridad y se encuentran en proceso de aprobación por parte de la entidad. 
Se actualizó el documento de inventario de activos
Se actualizó el normograma
Se tiene el nuevo procedimiento de mesa de servicio</t>
  </si>
  <si>
    <t>Se realizó el proceso de gestión de Contrato Manejo Tecnico de Información cuyo objeto es el almacenamiento custodia y transporte Contrato No 26/2019</t>
  </si>
  <si>
    <t>Se realizó el proceso de actualización del inventario de equipos de computo y dispositivos</t>
  </si>
  <si>
    <t>Se tiene contrato con Gamma Ingenieros para la actualización de la licencia Contrato No 61/2018</t>
  </si>
  <si>
    <t>Se han entregado oportunamente los documentos a Sivicof, control interno y se evidencia en reporte del portal de la Contraloría.
El reporte a la Supersalud se realizó oportunamente en el portal, sin embargo a partir de 1 de agosto de 2019 todos los archivos se deben reportar por correo electrónico de acuerdo a la Circular 03 de 2019.</t>
  </si>
  <si>
    <t>En los procesos contractuales realizados por Colombia Compra Eficiente se han especificado las condiciones técnicas de los elementos a adquirir</t>
  </si>
  <si>
    <t xml:space="preserve">La entidad adelantó las gestiones para realizar el test de vunerabiliades con CSIRT, </t>
  </si>
  <si>
    <t xml:space="preserve">No hay avance </t>
  </si>
  <si>
    <t>Ver contrato 26 de 2019</t>
  </si>
  <si>
    <t xml:space="preserve">Ver evidencia correo interno </t>
  </si>
  <si>
    <t xml:space="preserve">Ver evidencia correo interno sobre certificado.  </t>
  </si>
  <si>
    <t xml:space="preserve">Envió evidencia correo interno </t>
  </si>
  <si>
    <t>Ver contratos</t>
  </si>
  <si>
    <t xml:space="preserve">Envió evidencia correo interno; se está aplicando está probado pero no aprobado. </t>
  </si>
  <si>
    <t>Se  proyectó un plan de contingencia y de continuidad de negocio el cual se encuentra funcionando.</t>
  </si>
  <si>
    <t xml:space="preserve">Está pendiente el informe con quienes se suscribió acuerdo de confidencialidad- ver correo interno </t>
  </si>
  <si>
    <t>Se han enviado tips a los funcionarios ( ver evidencia en correo interno).
Está en ejecución la elaboración del documento de politicas de seguridad (ver evidencia correo interno).</t>
  </si>
  <si>
    <t>SEGUIMIENTO AL CUMPLIMIENTO DE LA  LEY DE TRANSPARENCIA 1712 DE 2014-2018</t>
  </si>
  <si>
    <t xml:space="preserve">Se identifican Pestañas que no contienen ninguna información: Esta situación se encontró en relación con los apartados de: Protección de datos personales; datos abiertos y costos de reproducción. </t>
  </si>
  <si>
    <t>Información desactualizada: La información sobre: directorio de los servidores públicos, normatividad, manual de procedimientos, políticas, activos de información se encuentra desactualizada, )</t>
  </si>
  <si>
    <t>Información inconsistente: La descripción de la estructura orgánica, la descripción de divisiones o departamentos; el Índice de Información Clasificada y Reservada, presenta inconsistencias.</t>
  </si>
  <si>
    <t xml:space="preserve">Información inexistente: No se encuentra publicada información sobre: directorio de contratistas, metas y objetivos, plan anticorrupción, datos abiertos, costos de producción </t>
  </si>
  <si>
    <t xml:space="preserve"> </t>
  </si>
  <si>
    <t>Mantener actualizados a los funcionarios en políticas de seguridad
Actualizar Inventario de activos.
Actualizar el normograma del área de sistemas
Actualizar Funciones y procedimientos</t>
  </si>
  <si>
    <t>Contratar una empresa que almacene, custodie los medios magnéticos</t>
  </si>
  <si>
    <t>Inventario actualizado</t>
  </si>
  <si>
    <t xml:space="preserve">Reportar oportunamente la información a las entidades públicas, </t>
  </si>
  <si>
    <t>Implementar un plan de contingencia</t>
  </si>
  <si>
    <t>Contratar un análisis de vulnerabilidades a los sistemas de información</t>
  </si>
  <si>
    <t>El sitio Web contiene los archivos y fue cargada la información que no se encontraba, para lo cual se puede corroborar en www.loteriadebogota.com</t>
  </si>
  <si>
    <t>Se actualizaron los documentos con versiones más recientes para validar la información consultar en www.loteriadebogota.com</t>
  </si>
  <si>
    <t>De acuerdo a la información allegada por las Areas de la Lotería de Bogotá, el Area de Sistemas ha publicado la información en los tiempos acordados consultar en www.loteriadebogota.com</t>
  </si>
  <si>
    <t xml:space="preserve">Se verificó sobre servidores públicos y se encuentra actualizada hasta administración anterior, en el momento sistemas envió un requerimiento a Talento Humano para que envíen la información acutalizada para ser cargada en la Web </t>
  </si>
  <si>
    <t>La estructura orgánica que se encuentra cargada en la WEB no ha tenido ninguna modificación  y en cuanto a la información clasificada y reservada se encuentra publicada la de 2017</t>
  </si>
  <si>
    <t xml:space="preserve">Se verificó en la página Web ya está cargada dicha información y sobre datos abiertos se encuentra también cargada en el portal de la Alcaldía Mayor </t>
  </si>
  <si>
    <t xml:space="preserve">Se verificó y ya se encuentra publicada el directorio de contratistas, plan antocorrupción a 31 de enero de 2019.
Los datos abiertos y costos de producción ya se encuentran publicados. </t>
  </si>
  <si>
    <t>CONTROL INTERNO CONTABLE 2018 VIGENCIA 2017</t>
  </si>
  <si>
    <t>Unidad Financiera y Contable</t>
  </si>
  <si>
    <t>Unidad de Loterias</t>
  </si>
  <si>
    <t>Se unifica con la observación  No. 1 del Informe de Control Interno Contable 2019 vigencia  2018</t>
  </si>
  <si>
    <t xml:space="preserve">Aún cuando los procedimientos se encuentran publicados en la página web de la entidad, no se evidencia ninguna comunicación o actividad orientada a su socialización a toda la entidad. </t>
  </si>
  <si>
    <t>Para la vigencia  2017 no se definió formalmente el cronograma y lineamientos o instrucciones claras para la presentación oportuna de la información contable.</t>
  </si>
  <si>
    <t>Respecto de la etapa de reconocimiento, se encuentra que, para los hechos económicos sujetos a actualización, la entidad no cuenta con una consultoría o asesoría especializada, que le permita fundamentar las actualizaciones registradas, en juicios profesionales expertos ajenos al proceso contable.</t>
  </si>
  <si>
    <t xml:space="preserve">En cuanto a la revelación de la información, se encuentra que, si bien se publican los estados financieros, no se incluyen dentro de la publicación el estado de flujo y efectivo ni las notas a los estados financieros, lo que no permite la suficiente ilustración, para su adecuada comprensión por parte de los usuarios. </t>
  </si>
  <si>
    <t>Se unifica con la observación No. 4 Iauditoría Gestión Financiera y Contable vigencia  2018</t>
  </si>
  <si>
    <t>Se unifica con la observación  No. 4 del Informe de Control Interno Contable 2019 vigencia  2018</t>
  </si>
  <si>
    <t>En lo que tiene que ver con el talento humano responsable del proceso contable, no se evidenció en el Plan de capacitación año 2017, actividades relacionadas con el área contable.</t>
  </si>
  <si>
    <t>En las respuestas al cuestionario de control inteno contable se encontro esta deficiencia</t>
  </si>
  <si>
    <t>En las respuestas al cuestionario de control inteno cosntable se encontro esta deficiencia</t>
  </si>
  <si>
    <t>No se publicaron las notas a los estados financieros en la vigencia 2017</t>
  </si>
  <si>
    <t>Publicar y socializar los procedimientos</t>
  </si>
  <si>
    <t>Hacer una circutar de tramites de información financiera</t>
  </si>
  <si>
    <t>Evaluar la posibilidad de contratar dicha Asesoria.</t>
  </si>
  <si>
    <t>Publicar la totalidad de los Estados Financieros</t>
  </si>
  <si>
    <t>Publicación</t>
  </si>
  <si>
    <t>Circular</t>
  </si>
  <si>
    <t>Gerencia</t>
  </si>
  <si>
    <t>Los procedimientos actualizados están publicados en la Intranet y pueden ser consultados por todos los funcionarios</t>
  </si>
  <si>
    <t>La circular del cronograma con radicado 3-2019-116, se envio por correo electronico a todas las dependencias, incluido Control Interno</t>
  </si>
  <si>
    <t>No se evidencia acance; para la vigencia 2020, se envió solicitud a la Unidad de Talento Humano</t>
  </si>
  <si>
    <t xml:space="preserve">Las notas se encuentran publicadas en la página web de la entidad </t>
  </si>
  <si>
    <t>INFORME PLAN DE COMUNICACIONES 
I TRIMESTRE 2018</t>
  </si>
  <si>
    <t xml:space="preserve">La ejecución presupuestal de ingresos y gastos e inversión  del mes de diciembre con fecha de corte enero 18  de 2018  no se remitió a Secretaria de Planeación Distrital, ni al Concejo de Bogotá y a la  Personería Distrital se remitió en forma extemporánea ya que la fecha límite era el 18  y se remitió el 24 de enero de 2018.  </t>
  </si>
  <si>
    <t>No fue entregado oportunamente el informe físico de la ejecución presupuestal</t>
  </si>
  <si>
    <t>Informe físico de la ejecución presupuestal</t>
  </si>
  <si>
    <t>Enviar dentro del término establecido el informe físico de la ejecución presupuestal</t>
  </si>
  <si>
    <t>Los reportes se realizan dentro de los términos previstos en el Plan de Comunicaciones.
Con fecha 16/01/2020 y radicados No. 2-2020-110/111/112/113, fueron enviados los informes de ejcución de Diciembre/2019</t>
  </si>
  <si>
    <t>INFORME PLAN DE COMUNICACIONES 
II TRIMESTRE 2018</t>
  </si>
  <si>
    <t xml:space="preserve">En el segundo trimestre de 2018,  en el caso particular de la información que sale para la Superintendencia Nacional de salud se observó que los informes relacionados a continuación, fueron reportados el 17 de mayo de 2018 y la fecha límite de envió correspondía al 16 de mayo de 2018, (fecha límite 10 días hábiles del mes siguiente). 
• Informe premios pagados en el mes reporte de transferencias y
• Premios no reclamados
</t>
  </si>
  <si>
    <t>1. En relación con los informes que se remiten a la Contraloría Distrital a través del SIVICOF  (Ejecución presupuestal de ingresos y gastos e Inversión, Plan Anual de Caja, Informe Financiero ( Estado de Tesorería, Disponibilidad de fondos de inversiones financieras) e Informe de contratación) , el correspondiente al mes de marzo se remitió el 13 de abril de 2018 y no el 10  del mismo mes, en razón   a que no se contaba con la firma digital de la nueva Gerente, situación que se informó a la Contraloria Distrital según comunicación No. 2-2018-689 y cuya respuesta se recibió en la entidad el día 12 de abril con el radicado 1-2018-580, por ello,  se remitió al día siguiente (13 de abril de 2018).  (anexo 2 soportes).</t>
  </si>
  <si>
    <t>Se cargo al portal de la Super Salud la información correspondiente al mes de abril</t>
  </si>
  <si>
    <t>Correoes electronicos</t>
  </si>
  <si>
    <t>Unidad financiera y Contable - Sistemas</t>
  </si>
  <si>
    <t>Enviar dentro del término establecido los informes</t>
  </si>
  <si>
    <t xml:space="preserve">De acuerdo con la Circular de Supersalud, la información se ha enviado oportunamente y Sistemas la envia a través de correo electrónico. </t>
  </si>
  <si>
    <r>
      <t>Designación de responsable</t>
    </r>
    <r>
      <rPr>
        <sz val="9"/>
        <color indexed="8"/>
        <rFont val="Arial"/>
        <family val="2"/>
      </rPr>
      <t xml:space="preserve">. No hay un funcionario(a) designado como ordenador de la caja menor; el manejo efectivo de la caja menor, lo realiza la funcionaria que tiene el cargo de almacenista; en contravía de la orientación contenida en el Manual para el Manejo y Control de Cajas Menores, para el Distrito Capital, en el sentido de que "... De preferencia este empleado debe ser distinto al Jefe de bodega o Almacenista". </t>
    </r>
  </si>
  <si>
    <t>ii) La ausencia de Póliza de manejo. Revisada la Resolución 003 de 2018, no se encuentra ninguna disposición relativa a la constitución de póliza para el manejo de los recursos de la caja menor, con lo cual se desconocen los lineamientos de las disposiciones del Distrito, en relación con la póliza para garantizar el buen manejo de los recursos de la caja menor.</t>
  </si>
  <si>
    <t xml:space="preserve">iii) La definición de Montos de efectivo. Las normas distritales prevén que se  podrá  manejar  en  efectivo  hasta  una  cuantía no superior a cinco (5) salarios mínimos legales mensuales vigentes; por su parte, la norma interna, fija este monto en seis (6) salarios mínimos legales mensuales vigentes. </t>
  </si>
  <si>
    <t>Repetido 1.1</t>
  </si>
  <si>
    <t>Repetido 1.2</t>
  </si>
  <si>
    <t xml:space="preserve">iii) Soporte de los pagos. Los recibos de caja, que soportan los diferentes pagos, no tienen registrada la fechase identificó un comprobante de pago firmado y con número de identificación, pero no tiene registrado el nombre del beneficiario; se efectuaron pagos por tarifas diferentes a las previstas ordinariamente, sin que este debidamente documentada la autorización para dicha modificación. </t>
  </si>
  <si>
    <t>iv) Recibos provisionales. Se identificó un recibo provisional sin fecha, del cual se informa que es del lunes 17 de septiembre de 2018, es decir, que a la fecha del arqueo, habían transcurrido 6 días hábiles, sin que el mismo fuera debidamente legalizado; lo cual contraría lo dispuesto en la norma distrital, que establece en tres (3) días, el término máximo para la legalización de los recibos provisionales.</t>
  </si>
  <si>
    <t xml:space="preserve">. v)Control administrativo. Tanto las normas distritales, como la norma interna, establecen que se deben adoptar los controles internos que garanticen el adecuado uso y manejo de los recursos, independientemente de las evaluaciones que adelante la Oficina de Control Interno; para el caso de la Lotería de Bogotá, se prevé que la Unidad Financiera y Contable debe realizar arqueos periódicos y sorpresivos; en la diligencia adelantada, se estableció que la Oficina de Control Interno, en el mes de mayo de 2018, realizó un arqueo a la caja menor, pero, a la fecha, la Unidad Financiera y Contable, no ha realizado éste control. </t>
  </si>
  <si>
    <t>Incumplimiento en la elaboración del plan de mejoramiento a los hallazgo plasmados en el  Informe Control Interno Contable 2018 y Arqueo de Caja Menor.</t>
  </si>
  <si>
    <t>A la fecha no se realiza seguimiento y control al recaudo de los premios de algunos distribuidores virtuales
Con corte al sorteo 2464, tienen saldos por concepto de pago de premios, según tabla referida por la unidad Financiera y Contable; lo cual asciende a la suma de CUARENTA Y CINCO MILLONES SESENTA Y NUEVE MIL SEISCIENTOS CINCUENTA Y UN MIL PESOS.
Los Códigos GELSA, GTECH, LOTIC y LOTIR, en todos los sorteos analizados son reportados por la Unidad Financiera como retenidos por no pago de premios, pero al ser virtuales no se evidencia retención o suspensión para los diferentes sorteo</t>
  </si>
  <si>
    <t>Falta de portunidad  en el registro de ingresos y definición de  soportes para el registro de los mismos. 
El registro de los ingresos correspondiente a las diferentes autorizaciones de Juegos Promocionales concedidas por la entidad , se registran únicamente hasta el último día hábil del respectivo mes.
Al finalizar el mes se registran causaciones correspondientes al cobro del canon de arrendamiento de los parqueaderos de propiedad de la entidad , incumpliendo, lo pactado en la cláusula segunda de los  Contratos No. 13 y 46 de 2018, establecido entre la Loteria de Bogota y la Contraloria de Bogotá y DEMCOOP
En el procedimiento de gestión de ingresos no se definen claramente documentos que soportan la información de los hechos contables; se hace mención a: Memorantos, consignaciones, reportes bancarios; en tal sentido, para operaciones como por ejemplo, los pagos de canones de arrendamiento de la Contraloría de Bogotá, los cuales no cuentan con consignación o memorando, no se cuenta con un soporte adecuado que permita verificar el origen del ingreso.</t>
  </si>
  <si>
    <t xml:space="preserve">Falta de trazabilidad en el Proceso de Saneamiento Contable 
no se encontró evidencia de la gestión adelantada por parte de los responsables del proceso, en relación con el proceso de saneamiento contable.
No se evidencian actas o ducumentos soportes que acrediten la gestión por parte del Comité de Sostenidbilidad Contable.
No se cuenta con información razonable ,confiable, consistente , verificable,  oportuna y objetiva, sobre la cartera vencida ni sobre el estado de los procesos de cobro de la misma.
No obstante la facultad legal para adelantar los procesos de cobro de la cartera morosa, a través del proceso de cobro coactivo, los procesos de cobro de dicha cartera, se adelantan a través de procesos ejecutivos en la jurisdicción ordinaria.
Reitera lo señalado en la Observación 7 CONTROL INTERNO CONTABLE 2018 VIGENCIA 2017 </t>
  </si>
  <si>
    <r>
      <t>Incumplimiento en términos internos para la presentación de las Declaraciones Tributarias
E</t>
    </r>
    <r>
      <rPr>
        <sz val="9"/>
        <color indexed="10"/>
        <rFont val="Arial"/>
        <family val="2"/>
      </rPr>
      <t>l 76.4% de las declaraciones se estan presentando el último día del vencimiento de los términos</t>
    </r>
    <r>
      <rPr>
        <sz val="9"/>
        <color indexed="8"/>
        <rFont val="Arial"/>
        <family val="2"/>
      </rPr>
      <t xml:space="preserve">, constituyéndose en un riesgo, que puede llevar a la entidad a sumir posibles multas o sanciones por extemporaneidad.
</t>
    </r>
  </si>
  <si>
    <t>Inconsitencia  en parametrización del software de presupuestoe inseguridad en el uso del mismo. 
El día 29/01/2018, se expide certificado de disponibilidad presupuestal No.128, por valor $90.000.000, por concepto de DOBLE CHANCE PARA EL LOTERO VIGENCIA 2018, cuyo registro presupuestal es el No. 129 del 31/01/2018; verificado los giros que afectaron el respectivo registro presupuestal, se observa que se presento una sobre ejecución por valor de $3.063.000.00 y que el campo  “Dependencia que solicita” , establecido en el formato FRO 310-73-3, reporta la palabra “null”.
El día 22/02/2018, se expide certificado de disponibilidad presupuestal No.186, por valor $105.000.000, por concepto de PREMIOS PROMOCIONALES RASPA Y GANA MARZO DE 2018, registro presupuestal No.220 de fecha 01/03/2018; verificados los giros o erogaciones que afectaron el respectivo registro presupuesta,l se observa que se presento una sobre ejecución por valor de $ 4.948.000.00. 00 y que el campo  “Dependencia que soilcita” , establecido en el formato FRO 310-73-3, reporta la palabra “null”.</t>
  </si>
  <si>
    <t>Deficiencias estructurales 
Se observan deficiencias significativas encuanto a la descripción genérica de actividades, ausencia en el diseño de controles, en la medida que no cumplen con los requisitos mínimos en el diseño  de los controles, lo cual hace imposible validar su ejecución. Se establecen tiempos que no se controlan; Se fijan puntos de control que no se cumplen; Se fijan documentos soportes pero no se reglamentan, y no cumplen con requisitos mínimos como firma del ordenador; No se encuentra trazabilidad de actividades como:  conciliación presupuesto - contabilidad, talento humano - contabilidad.</t>
  </si>
  <si>
    <t>GESTIÓN FINANCIERA Y CONTABLE 2018</t>
  </si>
  <si>
    <t>No se han realizado arqueos a la Caja Menror</t>
  </si>
  <si>
    <t>Dar cunmplimiento a la realización de arqueos periódicos.</t>
  </si>
  <si>
    <t>Arqueo de Caja Menor</t>
  </si>
  <si>
    <t>Se cuenta con la Resolución No.000007 de enero de 2019, en donde se define el responsable del manejo de la caja menor</t>
  </si>
  <si>
    <t>Comunicación reibida por parte de la aseguradora</t>
  </si>
  <si>
    <t xml:space="preserve">Se cuenta con la Resolución No.000007 de enero de 2019, en donde se estable la cuantia del manejo del efectivo en 5 SMLMV </t>
  </si>
  <si>
    <t>Se han realizado arqueos periódicios al manejo de la caja menor, verificando, entre otros aspectos, el cumplimiento de los términos para la legalización de ls gastos.</t>
  </si>
  <si>
    <t>Se han realizado arqueos periódicios al manejo de la caja menor, verificando, entre otros aspectos, el cumplimiento de las diposiciones sobre el manejo de caja menor.</t>
  </si>
  <si>
    <t>Se  verifican los cargues de premios de los distribuidores virtuales, en el aplicativo.</t>
  </si>
  <si>
    <t>Se verifica el cumplimiento establecido para el trámite de las consignaciones, de manera mensual.</t>
  </si>
  <si>
    <t xml:space="preserve">Se efectuo reunion con el Dr. Ernesto  Hurtado para solictarle informe sobre los procesos que tiene a su cargo.
En el mes de diciembre se realizó la reunión del Comité Técnico de Saneamiento Contable, se tomaron determinaciones respecto de los casos presentados y se definieron compromisos para la consolidación y seguimiento de los casos </t>
  </si>
  <si>
    <t>La circular del cronograma con radicado 3-2019-116, se envio por correo electronico a todas las dependencias, incluido Control Interno. Mensualmente se les recuerda telefónicamente a quienes no han tramitado la información.
Se ha logrado estabilizar el trámite oportuno de la información, de lo cual se dejó constancia en el CIGD realizado en noviembre de 2019</t>
  </si>
  <si>
    <t>IGUAL A LA No. 2.5 DE GESTIÓN FINANCIERA Y CONTABLE 2018</t>
  </si>
  <si>
    <t>Los premios eran cargados por Sistemas y no se tenia un control permanente</t>
  </si>
  <si>
    <t>Se tiene establecido la entrega de la consignaciones al finalizar cada mes</t>
  </si>
  <si>
    <t xml:space="preserve">Independiente de que exista en la entidad la figura del cobro coactivo, el procesos estan en cobro juridico con abogados externos y no han reportado avance de viabilidad o no de cobro para someter a consideración de proceso de saneamiento </t>
  </si>
  <si>
    <t>Recepcion de la información financiera tardía</t>
  </si>
  <si>
    <t>Deficiencias en el aplicativo</t>
  </si>
  <si>
    <t xml:space="preserve">Los procedimentos se encuentran en revisión desde el año pasado para ser actualizados. </t>
  </si>
  <si>
    <t>Verificación mensual cargue premios distribuidores virtuales</t>
  </si>
  <si>
    <t>Verificación mensual del registro oportuno de consignaciones por promocionales y arrendamientos</t>
  </si>
  <si>
    <t>Solicitud informe</t>
  </si>
  <si>
    <t>Procedimientos Revisados y Actualizados</t>
  </si>
  <si>
    <t>Requerimientos</t>
  </si>
  <si>
    <t>Circulares emitidas</t>
  </si>
  <si>
    <t>Unidad de Recuros Físicos</t>
  </si>
  <si>
    <t>Unidad de Loterias - Unidad Financiera y Contable</t>
  </si>
  <si>
    <t>Unidad de Apuestas y Control de Juegos -  Unidad Financiera y Contable</t>
  </si>
  <si>
    <t>Secretaria General - Unidad Financiera y Contable</t>
  </si>
  <si>
    <t>Todas las áreas</t>
  </si>
  <si>
    <t>Unidad financiera y Contable - Planeación</t>
  </si>
  <si>
    <t>Cargar los premios de los dstribuidores virtuales directamente por parte de la Unidad de Loterias</t>
  </si>
  <si>
    <t xml:space="preserve">Cargar semanalmente las cosignaciones de los GEstores </t>
  </si>
  <si>
    <t>Solicitar al abogado externo infome de cada uno de los procesos en cobro coactivo.</t>
  </si>
  <si>
    <t>Preparar una circular con la fechas limites de los trámites financieros y mensualmente se envian correos recordando dichas fechas</t>
  </si>
  <si>
    <t>Realizar requerimiento a sistemas</t>
  </si>
  <si>
    <t>Realizar revisión de los procedimientos</t>
  </si>
  <si>
    <t>Permanente</t>
  </si>
  <si>
    <t>CONTROL INTERNO CONTABLE 2019 VIGENCIA 2018</t>
  </si>
  <si>
    <t>Se evidencian deficiencias en cuanto a la identificación y gestión de los riesgos contables. Reitera la señalado en la observación 8 Informe Control Interno Contable  2018 vigencia 2017</t>
  </si>
  <si>
    <t xml:space="preserve">Se encuentran deficiencias en relación con la definición, implementación y seguimiento de acciones de mejora relativas a la gestión del control interno contable. </t>
  </si>
  <si>
    <t>En las respuestas al cuestionario de control interno contable se encontro esta deficiencia</t>
  </si>
  <si>
    <t>Realizar la conciliación del contingente judicial</t>
  </si>
  <si>
    <t>Actualizar el mapa de riesgos</t>
  </si>
  <si>
    <t>Implementar las acciones de mejora</t>
  </si>
  <si>
    <t>Conciliacion</t>
  </si>
  <si>
    <t>Mapa de riesgos</t>
  </si>
  <si>
    <t>Cumplimiento</t>
  </si>
  <si>
    <t>Unidad financiera y Contable</t>
  </si>
  <si>
    <t xml:space="preserve">Socialización circular de terminos de trámies financieros
Requerimientos en el CIGD
Socializacoón de procedimientos financieros y contables </t>
  </si>
  <si>
    <t>Se revisa mensualmente la información del contingencte judicial y se concilia con contabilidad</t>
  </si>
  <si>
    <t>El mapa de riesgos fue actualizado y aprobado en Comité</t>
  </si>
  <si>
    <t xml:space="preserve">Se formularon los planes de mejoramiento y se encuentran en ejecución </t>
  </si>
  <si>
    <t>AUDITORÍA CARTERA 2019</t>
  </si>
  <si>
    <t>Deficiencias estructurales – caracterización de procesos y sus procedimientos, indicadores, identificación de riesgos y diseño de controles.  (Ver Observación N°1 Informe)</t>
  </si>
  <si>
    <t xml:space="preserve"> Deficiencias en la estructuración del proceso de Gestión de Recaudo y sus procedimientos vinculados.  (Ver Observación N°2 Informe)</t>
  </si>
  <si>
    <t xml:space="preserve"> Deficiencias en el control de retención de billetería (Ver Observación N°3 Informe)</t>
  </si>
  <si>
    <t xml:space="preserve"> Falta de oportunidad en el reporte de sorteos pendientes de pago por parte de los distribuidores.  (Ver Observación N°4 Informe)</t>
  </si>
  <si>
    <t xml:space="preserve"> Inconsistencias en la información reportada sobre el pago de sorteos o la actualización de pólizas por parte de los distribuidores  (Ver Observación N°5 Informe)</t>
  </si>
  <si>
    <t xml:space="preserve">Reporte de sorteos en mora, a pesar de haber sido pagados oportunamente (Ver Observación N°6 Informe) </t>
  </si>
  <si>
    <t xml:space="preserve">Se presentan copias de consignaciones realizadas para sorteos anteriores como justificación de pago de sorteos posteriores (Ver Observación N°7 Informe) </t>
  </si>
  <si>
    <t xml:space="preserve"> Registro de Notas Débito y/o crédito que afectan saldos contables la cuenta de cartera (Ver Observación N°8 Informe) </t>
  </si>
  <si>
    <t>Falta revisar y actualizar el procedimiento de Gestión de Recaudo</t>
  </si>
  <si>
    <t>Errores en la digitación de los memorandos de retención</t>
  </si>
  <si>
    <t>Errores de digitación en los memorandos de Retención de billetería</t>
  </si>
  <si>
    <t>Cuando u n distribuidor presenta saldos a favor en algun sorteo, en los cuales ha adjuntado los originales de la consignacióny después   se los decuenta en otro sorteo, adjunta fotocopia de la consignación aportada con anterioridad.</t>
  </si>
  <si>
    <t>Deficiencia en el análisis y conciliación en las cuentas contables correspondientes a cartera de la lotería.</t>
  </si>
  <si>
    <t>El Procedimiento de Gstión de Recaudo fue ajustado</t>
  </si>
  <si>
    <t>Se revisaron con exactitud todos los memorandos de retención de billeteria</t>
  </si>
  <si>
    <t xml:space="preserve">Se cargan y revisan a  diario el carrgue de las consignaciones desde la plataforma </t>
  </si>
  <si>
    <t>Se elaboro la conciliación a diciembre de 2019, para efectuar los ajustes correspondientes.</t>
  </si>
  <si>
    <t>Procedimiento ajustado</t>
  </si>
  <si>
    <t>Memorandos revisados</t>
  </si>
  <si>
    <t>Diario</t>
  </si>
  <si>
    <t>Conciliación mensual</t>
  </si>
  <si>
    <t>Memorandos emitidos / Memorandos  revisados</t>
  </si>
  <si>
    <t>Actualizar el procedimiento de Gestión de recaudo</t>
  </si>
  <si>
    <t>Revisar semanalmente el memorando de Retención de billetería</t>
  </si>
  <si>
    <t xml:space="preserve">Cargar los archivos de las consignaciones de los distribuidores descargados de las plataformas financieras.
</t>
  </si>
  <si>
    <t>Efectuar la conciliacion de los saldos de contabilidad / cartera</t>
  </si>
  <si>
    <t xml:space="preserve"> INFORME ANUAL DE EVALUACIÓN DEL SISTEMA DE CONTROL INTERNO CONTABLE A 31 DE DICIEMBRE  2019</t>
  </si>
  <si>
    <t>INFORME AUDITORIA DE APUESTAS Y CONTROL DE JUEGOS "AUTORIZACIÓN Y EMISIÓN CONCEPTOS PROMOCIONALES"</t>
  </si>
  <si>
    <t xml:space="preserve">Se presentan diferencias entre la información contable y financiera del año 2016 frente al recaudo por concepto de derechos de explotación sorteos promocionales, utilización de resultados y gastos de administración. </t>
  </si>
  <si>
    <t xml:space="preserve">No se legalizó en su totalidad la documentación por parte de los gestores para el cierre de los promocionales tal como se contempla en el procedimiento PRO 420-191-7. </t>
  </si>
  <si>
    <r>
      <t xml:space="preserve">No se evidencio la póliza requerida para la autorización de la rifa de la firma </t>
    </r>
    <r>
      <rPr>
        <i/>
        <sz val="9"/>
        <color indexed="8"/>
        <rFont val="Arial"/>
        <family val="2"/>
      </rPr>
      <t xml:space="preserve"> Fondo de Empleados Organización Ramo FEOR”.</t>
    </r>
    <r>
      <rPr>
        <sz val="9"/>
        <color indexed="8"/>
        <rFont val="Arial"/>
        <family val="2"/>
      </rPr>
      <t xml:space="preserve"> </t>
    </r>
    <r>
      <rPr>
        <i/>
        <sz val="9"/>
        <color indexed="8"/>
        <rFont val="Arial"/>
        <family val="2"/>
      </rPr>
      <t xml:space="preserve"> </t>
    </r>
  </si>
  <si>
    <t>El cálculo  de los derechos de explotación, utilización de resultados y gastos de administración, se realiza de manera manual, lo que da lugar a errores en el registro de información</t>
  </si>
  <si>
    <t xml:space="preserve">Requerimiento funcional a la Oficina de Sistemas
Herremienta desarrollada
Herramienta puesta en producción </t>
  </si>
  <si>
    <t xml:space="preserve">Implementar en la plataforma de Juegos Promocionales  la liquidación de derechos, mediante una herramienta que realice el cálculo automático de los derechos de explotación, utilización de resultados y gastos de administración.  </t>
  </si>
  <si>
    <t>Documentar la obligación en el acto administrativo .</t>
  </si>
  <si>
    <t>Documentar la obligación en el acto administrativo.</t>
  </si>
  <si>
    <t>Unidad de Apuestas y Control de Juegos, Oficina de Sistemas</t>
  </si>
  <si>
    <t xml:space="preserve">Unidad de Apuestas y Control de Juegos </t>
  </si>
  <si>
    <t>Unidad de Apuestas y Control de Juegos</t>
  </si>
  <si>
    <t>Se desarrollo el ajuste a la herramienta para el cálculo automático de los derechos de explotación, utilización de resultados y gastos de administración</t>
  </si>
  <si>
    <t>La autorízación se concede mediante resolución la cual incluye dentro de las obligaciones del gestor, lo concerniente a la entrega de actas de sorteo y entrega de premios.</t>
  </si>
  <si>
    <t>La Lotería de Bogotá adelanta permanentemente actividades promocionales, sin emabargo con los promocionales que generan recambio o cruces de efectivo con los distribuidores, no existe un procedimiento para el cruce de estos saldos con el área de cartera, generando diferencias en los saldos de distribuidores y dificultades para saber el saldo real de la cartera.</t>
  </si>
  <si>
    <t>En relación con el Procedimiento CONTROL Y SEGUIMIENTO JUEGOS DE SUERTE Y AZAR, se deben establecer tiempos para realizar los informes de las Visitas de Inspección y Fiscalización, a la fecha de la auditoría no se habia realizado el informe de la visita de inspección realizada el 06 de julio de 2018.</t>
  </si>
  <si>
    <t>AUDITORÍA INTERNA DEL SISTEMA DE GESTIÓN DE CALIDAD   EXPLOTACIÓN DE JUEGOS DE SUERTE AZAR</t>
  </si>
  <si>
    <t xml:space="preserve">Inlcuír en el Procedimiento CONTROL Y SEGUIMIENTO JUEGOS DE SUERTE Y AZAR, Código POR420-197-8, el término de treinta (30) días para presentar los informes de las Visitas de Inspección y Fiscalización, </t>
  </si>
  <si>
    <t xml:space="preserve">Se ajustó el procedimiento
CONTROL Y SEGUIMIENTO JUEGOS DE SUERTE Y AZAR, Código POR420-197-8, incluyendo   el término de treinta (30) días para presentar los informes de las Visitas de Inspección y Fiscalización, </t>
  </si>
  <si>
    <t>Unidad de Loterías</t>
  </si>
  <si>
    <t>EXPLOTACIÓN DE JUEGOS DE SUERTE AZAR</t>
  </si>
  <si>
    <t>En la estructura general de los procesos (representación gráfica e interacción de las actividades del proceso) en los procesos de Explotación de Juegos de Suerte y Azar y el de Control Inspección y Fiscalizaciónen y en sus procedimientos, no es claro el alcance de los mismos; no se diferencian las actividades y procedimientos que cubren todos los juegos de suerte y azar y aquellos que hacen referencia específicamente a la gestión de las apuestas permanentes. 
De igual forma, se encuentra que, los procedimientos vinculados al proceso de “Control  Inspección y Fiscalización”, no están cubiertos de manera adecuada por las actividades previstas en su caracterización.</t>
  </si>
  <si>
    <t>Los indicadores definidos no cubren las diferentes actividades y procedimietos vinculados al proceso; particularmente, no se definen indicadores relacionados con el control y seguimiento a la operación de rifas y juegos promocionales, ni frente al comportamiento de las actuaciones administrativas y procesos sancionatorios.</t>
  </si>
  <si>
    <t>Respecto de la gestión de riesgos, se encuentra que los riesgos identificados, no cubren todas las actividades y procedimietos vinculados al proceso; de igual manera, se advierten deficiencias en la forma como están descritos los riesgos identificados y en cuanto a la definición y diseño de los controles.</t>
  </si>
  <si>
    <t>En el procedmiento control y seguimiento juegos de suerte y azar Código:PRO420-194-8, se confunden las facultad de fiscalización, con las de supervisión; las visitas de inspección y  fiscalización previstas en el procedimiento, no atienden de manera adecuada los preceptos establecido en el articulo 43 de la Ley 643 de 2001 ; en efecto, la definición y la metodología prevista para las visitas de inspección y fiscalización, están orientadas a la “Verificación de las obligaciones contractuales” tanto en los puntos de venta (visitas de inspección), como en la sede principal  del concesionario (visitas de fiscalización).</t>
  </si>
  <si>
    <t>No se encuentran documentados los procedimientos previstos para el ejercicio de la facultad de fiscalización, respecto de los juegos de suerte y azar distintos de las apuestas permanentes.</t>
  </si>
  <si>
    <t>La verificación de la exactitud de las liquidaciones de los derechos de explotación presentadas por el concesionario, que constituye la escencia de la facultad de fiscalización, se encuentra prevista en el procedimiento de Gestion de derechos de explotación, cuyo objetivo es el de “Controlar que los pagos realizados por el concesionario correspondan en valor y tiempo a lo dispuesto en la normatividad vigente”. El objetivo y alcance del procedimiento, solo hace referencia a los pagos realizados por el concesionario y no cubre las liquidaciones de derechos de explotación de los demás juegos de suerte y azar; tampoco prevé el trámite de la liqudación de aforo o de revisión, según sea el caso, de que tratan los literales b) y c) del artículo 44 de la Ley 643 de 2001 , en los casos en que se detecten omisiones, inconsistencias o errores aritméticos en la información reportada en la liquidación de derechos de explotación.</t>
  </si>
  <si>
    <t xml:space="preserve">Se observan demoras y falta de oportunidad en el  seguimiento por parte de la Unidad de Apuestas y Control de Juegos, a las observaciones plasmadas en los informes de visitas de fiscalización e  inspección </t>
  </si>
  <si>
    <t>Respecto de la actividad de fiscalización, además de las visitas de fiscalización e inspección, la Lotería de Bogotá cuenta con otros instrumentos, de manera particular, con el aplicativo de seguimiento en línea y tiempo real, que le permite verificar la información sobre las ventas de chance, operación por operación y apuesta por apuesta; en tal sentido, si se detecta cualquier inconsistencia, así sea de pesos, es posible detectar en que apuesta (día, hora, canal, lugar, etc.) se presentó la dificultad. No obstante, las mismas se realizan de manera aislada por las diferentes áreas, sin que se encuentre debidamente documentado e implementado un procedimiento de fiscalización, que las articule y permita reconocer sus resultados como un todo.</t>
  </si>
  <si>
    <t xml:space="preserve"> En relación con la presente observación, tanto en la reunión previa con el profesional de la Oficina de Sistemas, como en la reunión de validación de las observaciones, se planteó la aclaración por prte del profesional de la Oficina de sistemas, en el sentido de que, si bien la Lotería de Bogotá, a través del profesional de la oficina de sistemas ha acompañado los procesos de auditoría interna a los sistemas de información adelantados por el proveedor de servicios informáticos del concesionario, y se han realizado requerimientos de información para la verificación de aspectos relacionados con este particular, efectivamente, se presentan dificultades desde el punto de vista metodológico, en cuanto a la ejecución y documentación de las auditorías. 
 </t>
  </si>
  <si>
    <t>Se evidencia una deficiente proyección y ejecución de los recursos disponibles para el control de juego ilegal, tanto de los recursos relacionados con apustas permanentes, como con los de loterías  
Durante el periodo auditado, se desarrollaron las actividades previstas en el convenio con la Policía Nacional; lo que permitió, entre otros aspectos, la capacitación a personal de la policía y de la fiscalía, en aspectos relacionados con el control de juego ilegal, el dasarrollo de operativos de control, que dieron lugar a capturas y al desmantelamiento de organizaciones dedicadas a la venta de chance ilegal. Sin embargo, no se encontró evidencia documentada de la existencia de una política institucional en materia de Control de Juego Ilegal, debidamente estructurada; ni de un  plan de acción e inversiones para su efectiva implementación.
No obstante, es importante señalar que, respecto de esta situación, la actual administración ya ha tomado medidas conducentes para su manejo; es así que, a la fecha, se encuentra en ejecución el contrato para estructuración, implementación y ejecución de un Plan Estratégico de lucha contra el Juego Ilegal de los productos que son competencia de la Lotería de Bogotá, en materia de prevención, control y judicialización y así mismo realizar seguimiento a cada una de las acciones que hacen parte de dicho plan.</t>
  </si>
  <si>
    <t>El trámite para verificar los eventos descritos en el artículo 44 de la Ley 643 de 2001, se encuentra en el Procedimiento Control y Seguimiento a la Operación de Rifas y Juegos Promocionales, cuyo objetivo es el de “Investigar si las rifas y juegos promocionales cumplen los requisitos legales”; revisado el citado procedimiento, se identifican deficiencias de carácter operativo y jurídico.</t>
  </si>
  <si>
    <t>No es claro el alcance de los procesos de Explotación de Juegos de Suerte y Azar y el de Control Inspección y Fiscalización, al igual que las actividades previstas en su caracterización.</t>
  </si>
  <si>
    <t>Los indicadores definidos no cubren las diferentes actividades y procedimientos vinculados al proceso (Rifas y juegos promocionales y procesos sancionatorios.)</t>
  </si>
  <si>
    <t xml:space="preserve"> Deficiencia en la descripción y cubrimiento de los riesgos.</t>
  </si>
  <si>
    <t>Falta de procedimiento  en el ejercicio de la facultad de fiscalización de rifas y promocionales</t>
  </si>
  <si>
    <t>El procedimiento de Gestion de derechos de explotación solo hace referencia a los pagos realizados por el concesionario y no cubre las liquidaciones de derechos de explotación de los demás juegos de suerte y azar.</t>
  </si>
  <si>
    <t xml:space="preserve">Aunque se hace seguimiento a los requerimientos al concesionario, son mínimas las recibidas por fuera del plazo extablecido. </t>
  </si>
  <si>
    <t>Falta de articular las actividades que desarrollan la Unidad de Apuestas y el Area de Sistemas en el procedimiento de fiscalización.</t>
  </si>
  <si>
    <t xml:space="preserve">Aunque se han efectuado las auditorias no se llevó a cabo el desarrollo metodológico  </t>
  </si>
  <si>
    <t>Falta de documentar y estructurar una política institucional en materia de Control de Juego Ilegal.</t>
  </si>
  <si>
    <t xml:space="preserve">El Procedimiento Control y Seguimiento a la Operación de Rifas y Juegos Promocionales, presenta debilidades de carácter operativo y jurídico. </t>
  </si>
  <si>
    <t>Ajustar los procesos de Explotación de Juegos de Suerte y Azar y el de Control Inspección y Fiscalización.</t>
  </si>
  <si>
    <t>Definir indicadores que cubren las diferentes actividades y procedimientos vinculados al proceso (Rifas y juegos promocionales y procesos sancionatorios.)</t>
  </si>
  <si>
    <t>Ajustar y complementar los riegos existentes en los procesos de Explotación de Juegos de Suerte y Azar, como una mejora contínua.</t>
  </si>
  <si>
    <t>Se definiran las Guías para las visitas de fiscalización y de inspección, garantizando el cumplimiento de  los preceptos establecidos en el articulo 43 de la Ley 643 de 2001</t>
  </si>
  <si>
    <t>Establecer procedimiento de fiscalización de rifas y promocionales</t>
  </si>
  <si>
    <t>Inlcuir en el procedimiento de Gestion de derechos de explotación, las liquidaciones  de los demás juegos de suerte y azar.</t>
  </si>
  <si>
    <t>Los plazos se definiran de acuerdo con la complejidad de la información requerida.</t>
  </si>
  <si>
    <t>Ajustar en el procedimiento de fiscalización, articulando las actividades de las dos dependencias.</t>
  </si>
  <si>
    <r>
      <t>La auditoría se desarrollará acorde a las mejores prácticas definidas en la</t>
    </r>
    <r>
      <rPr>
        <sz val="9"/>
        <color indexed="10"/>
        <rFont val="Arial"/>
        <family val="2"/>
      </rPr>
      <t xml:space="preserve"> Norma ISO  19011:2018</t>
    </r>
  </si>
  <si>
    <t>Estructurar una política institucional en materia de Control de Juego Ilegal.</t>
  </si>
  <si>
    <t>Ajustar el El Procedimiento Control y Seguimiento a la Operación de Rifas y Juegos Promocionales a la normatividad vigente.</t>
  </si>
  <si>
    <t>Unidad de Apuestas y Control de Juegos 
Sistemas</t>
  </si>
  <si>
    <t xml:space="preserve">Se realizó ajuste a los procedimientos  de Explotación de Juegos de Suerte y Azar y el de Control Inspección y Fiscalización. </t>
  </si>
  <si>
    <t xml:space="preserve">Avance en la gestión de convenios….
Se solicita ampliación de plazo </t>
  </si>
  <si>
    <t>Se realizó la revisión y ajuste a los riesgos de los procesos de Explotación de Juegos de Suerte y Azar, los cuales fueron aprobados por el CIGD en el mes de diciembre de 2019</t>
  </si>
  <si>
    <t xml:space="preserve">Se avanzó en la definición de guias para las visitas de fiscalización y de inspección; está pendiente su presentación al CIGD para su aprobación 
Se solicita ampliación de plazo  </t>
  </si>
  <si>
    <t xml:space="preserve">Se ralizó ajuste al procedimiento  CONTROL Y SEGUIMIENTO JUEGOS DE SUERTE Y AZAR, no obstante, se hace necesario una nueva revisión, para individualizar las actividades de control relacionadas con el juego de chance, y las relitivas a rifas y juegos promocionales.
Se solicita ampliación de plazo 
</t>
  </si>
  <si>
    <t xml:space="preserve">Se ralizó ajuste al procedimiento  GESTION DE DERECHOS DE EXPLOTACION , no obstante, se hace necesario una nueva revisión, para individualizar las actividades de control relacionadas con el juego de chance, y las relitivas a rifas y juegos promocionales.
Se solicita ampliación de plazo 
</t>
  </si>
  <si>
    <t>Control a los requeriomientos y validación de términos de respuesta.</t>
  </si>
  <si>
    <t xml:space="preserve">Pendiente coordinación con Sistemas 
Se solicita ampliación de plazo </t>
  </si>
  <si>
    <t>La Oficina de Sistemas adelantó en el mes dediciembre de 2019 la auditoría al funcionamiento téncico de los juegos, incentivos y planes de premio autorizados al concesionario; paralo cual se definió un plan de auditoría, que establece, entre otros aspectos, el acance de la auditoría, objetivo, metodología, recursos, partes interesadas, etc.
Este modelo será implementado de manera regular en las auditorías que se adelanten en cumplimiento de lo previsto en el contrato.
Pendiente informe y Plann de mejoramiento</t>
  </si>
  <si>
    <t>Contrato Avellaneda</t>
  </si>
  <si>
    <t xml:space="preserve">Avance contrato 
Proyecto ajuste a procedimiento
Ajuste Manual de Funciones 
Pendiente aprobación 
</t>
  </si>
  <si>
    <t>Planeación</t>
  </si>
  <si>
    <t>DIRECCINAMIENTO ESTRATÉGICO</t>
  </si>
  <si>
    <t>Revisar los criterios de reevaluación de los proveedores que les permita eliminar la subjetividad los aspectos evaluados y de esta mejorar el proceso de evaluación del desempeño de los mismos, para el beneficio mutuo.</t>
  </si>
  <si>
    <t>Realizar revisión para hacer seguimiento y medición, del producto no conforme que se presenta en la billetería, de tal forma que se garantice el cumplimiento de la mezcla que se envia a Thomas.</t>
  </si>
  <si>
    <t>Gestión de Bienes y Servicios. Se propone un indicador  Nivel de desempeño a proveedores y contratistas (revisar formato de evalución de proveedores) y establecer una herramienta o mecansimo que permita consolidar todos los proveedores.</t>
  </si>
  <si>
    <t>Proceso Explotación de Juegos de Suerte y Azar (Unidad de Loterías).</t>
  </si>
  <si>
    <t xml:space="preserve">Incumplimiento y/o alerta de incumplimiento de la meta del proyecto de inversión.
Desde el punto de vista de la ejecución de los recursos asignados, se identifican inconsistencias en el acumulado del cumplimiento de las Metas, lo mismo que en la programación prevista para el 2018.
</t>
  </si>
  <si>
    <t xml:space="preserve">Debilidad en la planeación de la contratación. 
De acuerdo con la información remitida por  el Área de Planeación sobre el seguimiento a la ejecución del Plan de Inversiones, se evidencia que se han realizado modificaciones al Plan de Inversiones que implican cambios en el Plan   Anual de Adquisiciones aprobado para el año 2018, las cuales no han sido debidamente aprobadas y/o documentadas
</t>
  </si>
  <si>
    <t xml:space="preserve">Debilidades en la planeación del proyecto de inversión. Conforme a la información sobre la ejecución del proyecto de inversión en las vigencias 2016 y 2017, se evidencian deficiencias en su ejecución.
En lo que respecta a la vigencia 2018, en el mes de febrero se planteó un ajuste en la programación, que no tiene en cuenta los montos inicialmente previstos para la vigencia. 
</t>
  </si>
  <si>
    <t xml:space="preserve">Incumplimiento y/o alerta de incumplimiento de la meta del proyecto de inversión.
Se presentan deficiencias en la gestión de los proyectos, que dan lugal al incumplimiento de las metas del proyecto; segun alerta generada por el SEGPLAN a la fecha de corte, se identifican metas del proyecto que no reportan avances
</t>
  </si>
  <si>
    <t xml:space="preserve">Las acciones aplicadas por la entidad son inefectivas.
Si bien la entidad ha definido e implementado mecanismos de seguimiento a la ejecución del Plan y se han dado las directrices para la superación de los rezagos en la ejecución; tales medidas no han generado los resultados esperados.
</t>
  </si>
  <si>
    <t xml:space="preserve">Debilidad en la planeación de la contratación.
Debido a la falta de consistencia entre el Plan de Inversión y el Plan Anual de Adquisiciones, anotada en el punto anterior, no se cuenta con un criterio de referencia para verificar la oportunidad en las diferentes etapas del ciclo contractual. El Plan de Inversión prevé la ejecución de "Proyectos tecnológicos que apalanquen las estrategias Comerciales"; aún cuando se identifican diferente proyectos de tecnología y de gestión comercial, no se encuentra ningún ítem específico para este propósito, lo que no permite establecer los avancen en la gestión de este proyect
</t>
  </si>
  <si>
    <t>Conforme a lo reportado en el informe con corte a junio 30 de 2018, a esa fecha  se habían ejecutado $138.000.000, que equivalen al 19.67%, de los $701.310.000 previstos para el año 2018. Revisada la información con corte a septiembre 30 de 2018 ; la ejecución de los recursos asignados al proyecto de inversión llegó a los $ 178.000.000,  que equivalen a un 25.31%.  lo cual supone un mayor riesgo respecto al propósito de lograr el cumplimiento de lo planeado y/o el riesgo de no alcanzar los objetivos propuestos para la vigencia.</t>
  </si>
  <si>
    <t xml:space="preserve">Incumplimiento y/o alerta de incumplimiento de la meta del proyecto de inversión.
Las deficiencias en la planeación del proyecto y en la gestión de los contratos, plantean un riesgo respecto del cumplimiento de las metas del proyecto.
</t>
  </si>
  <si>
    <t>Debido a la falta de consistencia entre el Plan de Inversión y el Plan Anual de Adquisiciones, y a las deficiencias en la gestión de los contratos, anotada en los informes anteriores, se ha hecho necesario realizar ajustes (disminución o aumento de recursos entre las metas, modificación de alcances, retiro o inclusión), en relación con los contratos previstos para la ejecución del Plan de Inversiones</t>
  </si>
  <si>
    <t>Realizar segumiento periódico al proyecto de inversión.</t>
  </si>
  <si>
    <t>Modificar el procedimiento, y actualizar el PAA de acuerdo a los requrimientos y publicar.</t>
  </si>
  <si>
    <t>PLANEACION ESTRATÉGICA</t>
  </si>
  <si>
    <t>Atención al cliente y Comunicaciones</t>
  </si>
  <si>
    <t>Proceso actualizado</t>
  </si>
  <si>
    <t xml:space="preserve">Material de capacitación
Listado de asistencia
</t>
  </si>
  <si>
    <t xml:space="preserve">Vacíos normativos y legales sobre la clasificación y tiempos de respuesta sobre los derechos de petición en los funcionarios de la Lotería que participan en el proceso de PQRS.
No existen controles eficaces sobre la revisión de fondo en las respuestas de los derechos de petición. 
La parametrización del Sistema Distrital de Quejas y Soluciones en la asignación de tiempos límite de respuesta no depende de la Lotería de Bogotá.
</t>
  </si>
  <si>
    <t>Analizar y ajustar el procedimiento de gestión de PQRD con el fin de fortalecer los controles existentes que prevengan el vencimiento de términos y la calidad de las respuestas. Dichos controles deben quedar documentados de acuerdo a los nuevos lineamientos de cómo documentar controles.</t>
  </si>
  <si>
    <t>Capacitar a todos los funcionarios que intervienen en el proceso de gestión de PQRD sobre todos los cambios efectuados al procedimiento, producto del fortalecimiento de controles.</t>
  </si>
  <si>
    <t>El plan de mejoramiento propuesto se cumplió a cabalidad y las acciones propuestas se llevaron a cabo en el plazo establecido (las mismas cuentan con la evidencia) dicho plan de mejoramiento y sus actividades se desarrollaron completamente para antes de recibir la visita del ICONTEC este año dado que era lo primero que iba a revisar la Auditora.</t>
  </si>
  <si>
    <t>El seguimiento y verificación de los planes relacionados con el Sistema de Gestión de la Calidad, esta bajo la responsabilidad de la Oficina de Planeación.</t>
  </si>
  <si>
    <t>Realizada la revisión de la matriz de Comunicaciones publicada en la intranet, se encuentra que en la misma no se establece de manera expresa y clara los mecanismos para garantizar la divulgación de los actos administrativos, las decisiones y las acciones que se desprenden de la gestión en los diversos procesos, con algunas de las partes interesadas; particularmente, con: los distribuidores y con las partes interesadas correspondientes al grupo de personas naturales (loteros. jugadores, funcionarios, contratistas).</t>
  </si>
  <si>
    <t>Hecho un análisis sobre la integridad de los informes que deben ser comunicados por la Lotería de Bogotá, ya sea a otras entidades o al interior, se observó que hay algunos informes que, aunque son reportados a las entidades respectivas, no se encuentran contemplados en la matriz</t>
  </si>
  <si>
    <t>En relación con la información sobre la contratación  de la entidad, se encuentra que:
- En algunos casos, los contratos y/o prorrogas o adiciones publicados en la página del SECOP no están suscritos por las partes.
- En el archivo donde debe figurar la prorroga y/o adición o la terminación del contrato se encuentra cargado el contrato inicial. (Ver detalle en informe pag 8-9)</t>
  </si>
  <si>
    <t>Tomando como referente la Guía para el Cumplimiento de Transparencia Activa de la Ley 1712 de 2014 de la Procuraduría General de la Nación, se validaron un total de 44 ítems, de los cuales 25 se encuentran cumplidos; 13 presentan cumplimiento parcial y 6 se encuentran incumplidos</t>
  </si>
  <si>
    <t xml:space="preserve">Se identifica información que se encuentra enlazada con varios ítems de la estructura, haciendo que la información sea muy dispersa y repetitiva, (Ver detalle en informe pag 15)
</t>
  </si>
  <si>
    <t>Se encuentra información de años anteriores que, si bien puede resultar útil para la consulta ciudadana, al no estar identificado su carácter de “información histórica”, genera incertidumbre sobre su vigencia (Ver detalle en informe pag 15-16)</t>
  </si>
  <si>
    <t xml:space="preserve">Se identifica información desactualizada o incompleta (Ver detalle en informe pag 16)
</t>
  </si>
  <si>
    <t>Revisada la estructura y contenido del link de transparencia de la página web de la entidad, se encuentra que el mismo no prevé ningún tipo de criterio diferencial, que facilite el acceso a la información pública, por parte de los distintos grupos étnicos y culturales y de la población en situación de discapacidad.</t>
  </si>
  <si>
    <t>No se encuentra dentro del botón de transparencia información relativa a los mecanismos o procedimientos de participación ciudadana.</t>
  </si>
  <si>
    <t>SEGUIMIENTO A MATRIZ DE COMUNICACIONES Y LEY DE TRANSPARENCIA -  SEGUNDO SEMESTRE 2019</t>
  </si>
  <si>
    <t>AUDITORÍA AL  “SISTEMA INTEGRAL DE PREVENCIÓN Y CONTROL DE LAVADO DE ACTIVOS Y FINANCIACIÓN DEL TERRORISMO SIPLAFT” 2019 ”</t>
  </si>
  <si>
    <t xml:space="preserve">Deficiencias en la implementación del procedimiento de Vinculación de Personas Expuestas Políticamente (PEPs)
Se analizó la contratación celebrada por la entidad dentro del periodo objeto de auditoría y se encontró que:
a) La contratación de bienes y servicios, incluyendo los suscritos con distribuidores de Lotería de Bogotá, en una muestra de 56 contratos, se encontró que, 54 no cumplen con el requisito de verificación de “condición PEP”
b) De los cuatro (4) funcionarios vinculados, ninguno cumple con este requisito.  </t>
  </si>
  <si>
    <t>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de acuerdo al manual SIPLAFT</t>
  </si>
  <si>
    <t>De otra parte, se observó que en los 17 contratos que contienen la cláusula relacionada con el origen de recursos económicos, su contenido no se encuentra estandarizado, es así que, en algunos casos, se señala que el contratista certifica el origen de sus fondos; en tanto que, en otros, se utiliza la expresión, el contratista declara tal condición, bajo la gravedad del juramento</t>
  </si>
  <si>
    <t xml:space="preserve">Se hace también evidente la falta de capacitación de la normatividad que debe cumplir la entidad en materia del lavado de activos, financiación del terrorismo y proliferación de armas de destrucción masiva.   </t>
  </si>
  <si>
    <r>
      <t>Deficiencias en la información al apostador, sobre los requisitos previos para la entrega de premios y la obligación de verificar su identidad en dicho momento.
De acuerdo con la información publicada en la página web para el trámite de</t>
    </r>
    <r>
      <rPr>
        <i/>
        <sz val="9"/>
        <color indexed="8"/>
        <rFont val="Arial"/>
        <family val="2"/>
      </rPr>
      <t xml:space="preserve"> "Cobro de premios de la Lotería"</t>
    </r>
    <r>
      <rPr>
        <sz val="9"/>
        <color indexed="8"/>
        <rFont val="Arial"/>
        <family val="2"/>
      </rPr>
      <t>,  para el cobro de un premio, el apostador sólo debe presentar su cédula de ciudadanía/cédula de extranjería (no prevé otras opciones de identificación) y el billete o fracción ganador; la información que se le ofrece a los apostadores respecto del trámite para el cobro de los premios, no advierte sobre la obligación que tiene la Lotería de verificar la identidad de los ganadores, lo cual implica, además de la verificación de su documento de identidad, la consulta en las listas vinculantes y la verificación como ganador recurrente, entre otros aspectos.</t>
    </r>
  </si>
  <si>
    <t xml:space="preserve">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los siguientes procedimientos: 
8.1. Procedimiento para atender oportunamente las solicitudes de información que realicen las    autoridades competentes       
8.2. Procedimiento para identificar y reportar señales de alerta    
8.3. Procedimiento para identificación de funcionarios, proveedores o Contratistas, así como para la verificación y actualización de datos   
8.4. Procedimiento que describa las actividades, controles y medios que se Adelantaran para informar al apostador sobre los requisitos previos para la Entrega de premios y la obligación de verificar su identificación en dicho Momento           
8.5. Procedimiento de vinculación de personas expuestas políticamente (PEP)
Los procedimientos 8.1, 8.4 y 8.5 previstos en el Manual del SIPLAFT, no se encuentran definidos dentro de los procedimientos de la entidad.
</t>
  </si>
  <si>
    <t xml:space="preserve">Inoportunidad en el reporte de información
Se evidencian inconsistencia en los términos previstos para la presentación de informes definidos en el Acuerdo 317 de 2016 del CNJSA y los definidos en el Manual del SIPLAFT de la Lotería de Bogotá
Como se advierte en el cuadro anterior, se observa que los reportes sobre "Ausencia de Operaciones Sospechosas" y "Ganadores de Premios" de los meses de junio y julio de 2018 y febrero de 2019, fueron reportados extemporáneamente; incumpliendo, tanto los términos previstos en el Acuerdo del CNJSA, como los previstos en el Manual SIPLAFT
De otra parte, se solicitó información sobre el orden del día de las sesiones de Junta Directiva de la Lotería de Bogotá, con el fin de verificar el cumplimiento de las disposiciones relativas a la presentación de informes sobre el SIPLAFT, encontrando que, en el periodo auditado, no existen evidencia documentada sobre los informes presentados a la Junta Directiva por parte del Oficial de Cumplimiento.     </t>
  </si>
  <si>
    <t xml:space="preserve">Diferencias, respecto de las funciones asignadas organismos de administración y control en el Acuerdo 317 de 2016 del CNJSA y lo previsto en el Manual SIPLAFT de la Lotería de Bogotá. (Ver detalle en Observación N°06) </t>
  </si>
  <si>
    <t xml:space="preserve">Deficiencia en la implementación de los procedimientos del manual  y cumplimiento en implementación del  formato de PEPs </t>
  </si>
  <si>
    <t xml:space="preserve">falta de capacitación y cumplimiento de las obligaciones </t>
  </si>
  <si>
    <t>Vacacncia en  el oficial de cumplimiento y falta de coordinacióm  sobre la actualización de  la información sobre el trámite.</t>
  </si>
  <si>
    <t>falta de comunicación  entre planeación y oficial de cumplimiento por desconosimiento y poca capacitación al respecto.</t>
  </si>
  <si>
    <t>falta de control eficaz en el manual SIPLAF. Falta de capacitación al oficial de cumlimiento y ausencia del oficial de cumplimiento</t>
  </si>
  <si>
    <t>falta de comunicación y control eficaz de la junta directiva frente al manual SIPLAFT</t>
  </si>
  <si>
    <t xml:space="preserve">Falta de capacitación y cumplimiento de las obligaciones </t>
  </si>
  <si>
    <t>Diseñar y aprobar a traves de comité institucional de gestión y desempeño , el formato que establezca las condiciones establecidas en la ley y en el manual Siplaft. Adelantar capacitación interna a los involucrados en los procesos</t>
  </si>
  <si>
    <t>Ajustar los procedimientos e implenetar mecanismos e control de lavado de activos, financiación del terrorismo y proliferación de armas de destrucción masiva de acuerdo al manual SIPLAFT.</t>
  </si>
  <si>
    <t>Estandarizar clausula relacionada con el origén de recursos  , capacitar  y verificar lista de chequeo, por parte de los supervisores y de la oficina de contratación.</t>
  </si>
  <si>
    <t>cumplir capacitaciones semestrales en los temas mencionados</t>
  </si>
  <si>
    <t xml:space="preserve">Se incluira  la información sobre el trámite en la nontificación y reporte de ganadores de premios iguales o mayores a 5 millones, que la verificación de la información del ganador, incluye consultas en listas restrictivas. </t>
  </si>
  <si>
    <t>Ajuste a  los procedimientos. Para implimentar mecanismos de lavado de activos y proliferación de armas de destrucción masiva, previstos en el manual SIPLAFT.</t>
  </si>
  <si>
    <t xml:space="preserve"> crear mecanismos internos de verificación y  control y ajustar  periodicidad de los informessegún el acuerdo </t>
  </si>
  <si>
    <t>informar a la junta sus obligaciones</t>
  </si>
  <si>
    <t xml:space="preserve">Formato y capacitación </t>
  </si>
  <si>
    <t>Capacitación</t>
  </si>
  <si>
    <t>Ajuste al trámite</t>
  </si>
  <si>
    <t>Procedimiento</t>
  </si>
  <si>
    <t xml:space="preserve"> Revisión y ajuste del manual SIPLAFT</t>
  </si>
  <si>
    <t>Junta Directiva</t>
  </si>
  <si>
    <t>Oficial de cumplimiento - Planeación</t>
  </si>
  <si>
    <t xml:space="preserve">En ejecución </t>
  </si>
  <si>
    <t>Se presentó informe en sesión de Junta Directiva</t>
  </si>
  <si>
    <r>
      <t xml:space="preserve">Deficiencias registro de información de distribuidores:
</t>
    </r>
    <r>
      <rPr>
        <sz val="9"/>
        <color indexed="8"/>
        <rFont val="Arial"/>
        <family val="2"/>
      </rPr>
      <t>Consultado el aplicativo comercial -distribuidores, se encuentra que el mismo no ofrece información completa y actualizada sobre cada uno de los distribuidores registrados; no existe un documento que consolide la información, que dé cuenta de toda la trazabilidad respecto de cada uno de los distribuidores</t>
    </r>
  </si>
  <si>
    <r>
      <t xml:space="preserve">Deficiencias registro de información de distribuidores:
</t>
    </r>
    <r>
      <rPr>
        <sz val="9"/>
        <color indexed="8"/>
        <rFont val="Arial"/>
        <family val="2"/>
      </rPr>
      <t xml:space="preserve">El procedimiento "Asignación y distribución de billetería" (PRO410199-6) prevé que, una vez realizado el estudio de la solicitud presentada por el interesado, la entidad remitirá la respuesta correspondiente y dejará copia de la misma en la carpeta de la hoja de vida.
En 5 de las 12 carpetas revisadas, no se cumple con éste precepto, ya que no hay evidencia en las hojas de vida, de la respuesta de la entidad a la solicitud de inscripción en el registro como distribuidor.
</t>
    </r>
  </si>
  <si>
    <r>
      <t xml:space="preserve">Deficiencias registro de información de distribuidores:
</t>
    </r>
    <r>
      <rPr>
        <sz val="9"/>
        <color indexed="8"/>
        <rFont val="Arial"/>
        <family val="2"/>
      </rPr>
      <t xml:space="preserve">Dentro del procedimiento "Asignación y distribución de billetería" (PRO 410199-6), se prevé el diligenciamiento del formato de solicitud de inscripción FRO410-59-4; revisadas las hojas de vida de los 12 distribuidores seleccionados en la muestra, se encuentra que en 9 casos, la información de los formatos no se encuentra diligenciada integralmente. De otra parte, si bien se expide el documento de "Estudio Jurídico", no existe registro documentado que dé cuenta de la validación de los datos generales del distribuidor.
</t>
    </r>
  </si>
  <si>
    <r>
      <t xml:space="preserve">Deficiencias en el manejo de la información sobre los cupos como distribuidor,  asignados a la Lotería de Bogotá:
</t>
    </r>
    <r>
      <rPr>
        <sz val="9"/>
        <color indexed="8"/>
        <rFont val="Arial"/>
        <family val="2"/>
      </rPr>
      <t xml:space="preserve">• Deficiencias en la expedición del acto administrativo denominado “REGLAMENTO VENTA DE LOTERIA FUNCIONARIOS LOTERIA DE BOGOTA”, suscrito por el, entonces, Gerente General de la Lotería de Bogotá
• Desconocimiento de las reglas previstas en el “REGLAMENTO VENTA DE LOTERIA FUNCIONARIOS LOTERIA DE BOGOTA”, éste Manual en su numeral 1 señala: "Los billetes de lotería serán entregados únicamente a los funcionarios de la Lotería de Bogotá. Según lo informado por el Jefe de la Unidad de Loterías, "como los funcionarios no han hecho uso de esta alternativa se procedió a canalizar esta venta a través de la BTL (Hoy 24 LOGISTICA S. A. S.)"; lo cual, claramente, es contrario a la disposición citada
• Asignación y remuneración de funciones no previstas contractualmente; si bien la billetería entregada a la agencia de BTL, se realiza para ser vendida en las actividades promocionales a cargo de éste contratista, la labor de venta de lotería, no hace parte de las obligaciones del contrato. Conforme a lo informado, el contratista solicita la entrega de la billetería y realiza el pago de la misma, descontando lo correspondiente al incentivo, el cual, de acuerdo con su afirmación, es destinado exclusivamente al promotor que genera la venta; sin embargo respecto de dicho manejo, no se cuenta con evidencia documenta, que pueda ser validada.
• Manejo de dinero en efectivo por parte de funcionarios de la entidad, sin que ello corresponda a un procedimiento documentado, que defina las responsabilidades y los controles correspondientes. </t>
    </r>
  </si>
  <si>
    <r>
      <t>Deficiencias en el control de garantías y el despacho de billetería:
-</t>
    </r>
    <r>
      <rPr>
        <sz val="9"/>
        <color indexed="8"/>
        <rFont val="Arial"/>
        <family val="2"/>
      </rPr>
      <t>Billetería despachada excediendo el cupo amparado por la garantía
-Cupos de billetería despachados sin garantías 
-Despacho de billetería amparada con garantía no contemplada en el reglamento de distribuidores</t>
    </r>
  </si>
  <si>
    <r>
      <t xml:space="preserve">Falta de seguimiento al recaudo de premios virtuales:
</t>
    </r>
    <r>
      <rPr>
        <sz val="9"/>
        <color indexed="8"/>
        <rFont val="Arial"/>
        <family val="2"/>
      </rPr>
      <t xml:space="preserve">los distribuidores, códigos CADES, GELSA, GTECH, LOTIC y LOTIR, distribuidores  virtuales, excepto CADES, con corte al sorteo 2464, tienen saldos por concepto de pago de premios, según tabla referida por la unidad Financiera y Contable; lo cual asciende a la suma de CUARENTA Y CINCO MILLONES SESENTA Y NUEVE MIL SEISCIENTOS CINCUENTA Y UN MIL PESOS, saldos acumulados desde el sorteo 2091 del 28 de junio de 2011, no encontrándose trazabilidad en relación con la suspensión del despacho por parte de la Unidad de Loterías.
</t>
    </r>
  </si>
  <si>
    <r>
      <t xml:space="preserve">Falta de seguimiento al recaudo de premios virtuales:
</t>
    </r>
    <r>
      <rPr>
        <sz val="9"/>
        <color indexed="8"/>
        <rFont val="Arial"/>
        <family val="2"/>
      </rPr>
      <t xml:space="preserve">Los Códigos GELSA, GTECH, LOTIC y LOTIR, en todos los sorteos analizados son reportados por la Unidad Financiera como retenidos por no pago de premios, pero al ser virtuales no se evidencia retención o suspensión para los diferentes sorteos; adicionalmente el código LOTIR, es reportado por póliza históricamente como motivo de retención; ahora bien, consultado el tema en la oficina Jurídica se confirma que la póliza del mencionado distribuidor se encuentra vencida desde el día 17 de julio de 2016.
</t>
    </r>
  </si>
  <si>
    <r>
      <t xml:space="preserve">Deficiencias en la gestión de los contratos atípicos de distribución:
</t>
    </r>
    <r>
      <rPr>
        <sz val="9"/>
        <color indexed="8"/>
        <rFont val="Arial"/>
        <family val="2"/>
      </rPr>
      <t>El título II de Disposiciones especiales del Manual de contratación de la entidad, hace una descripción breve sobre el contrato suscrito con los distribuidores del producto Lotería de Bogotá, así:
Artículo 16. Contrato atípico de distribución.
“Consiste en aquel contrato que se emplea con personas naturales o jurídicas que realizarán la distribución de la billetería de la Lotería de Bogotá, sujetándose a las disposiciones establecidas en el Reglamento de Distribuidores de la empresa”
No se evidencia ninguna otra regulación legal interna sobre esta modalidad de contratación y del análisis del Manual de Contratación y sus respectivas normas complementarias, al reglamento de distribuidores y los procedimientos de la Unidad de Loterías y Secretaría General, se infiere que no existe  un procedimiento que establezca el paso a paso de las diferentes etapas del proceso contractual con distribuidores.</t>
    </r>
  </si>
  <si>
    <r>
      <t xml:space="preserve">Deficiencias en la gestión de los contratos atípicos de distribución:
</t>
    </r>
    <r>
      <rPr>
        <sz val="9"/>
        <color indexed="8"/>
        <rFont val="Arial"/>
        <family val="2"/>
      </rPr>
      <t xml:space="preserve">
Se identifican deficiencias en algunas de las cláusulas de la Minuta tipo  así:
-En relación a las partes contratantes, se observó que en el texto del contrato se menciona la autoridad administrativa de la entidad que suscribe el contrato y el nombre de la persona natural o jurídica contratista, pero no se mencionan los documentos de identificación y demás actos que legitiman a las partes. (calidad en la que actúan, acta de posesión, actos de delegación, certificados  de las partes. facultades, etc.) 
- Duración del contrato. Si bien, la cláusula del contrato establece que no se prorroga si no media comunicación escrita que así lo exprese; también es cierto que el Reglamento expresa que al considerarlo conveniente se podrá prorrogar y así debe quedar expresado en el texto del contrato; no obstante, al revisar las carpetas de los contratos objeto de muestreo, se encontró que no existe documento escrito que evidencie la prorroga del contrato; la trazabilidad de los documentos contentivos de las carpetas de cada distribuidor, muestran que cada año se suscribe un nuevo contrato.</t>
    </r>
  </si>
  <si>
    <t xml:space="preserve">CONSTRUCCIÓN DE LA POLITICA COMERCIAL  (elaborada) Se remitió a Sistemas para la socialización (Noviembre 15 de 2019), se publico en Intranet/ Nuestros productos/ Lotería/PolÍticas comerciales para efectos de la socialización. </t>
  </si>
  <si>
    <t>1. La Unidad de loterias cuenta con la carpeta de mezclas año 2019 Ruta: Loterias/ andres mauricio/ mezclas.                                                                                                                            2. Se gestiono contrato a estadistica y esta en ejecución Contrato No. 11 de 2019 va desde 14 febrero hasta 13 de octubre de 2019  y se adiciono y prorrogó por  4 meses.                                                                                                             3. Se efectúan reuniones semanales entre la estadistica y el grupo directivo (Soporte correo enviado semanalmente por parte de la estadistica a la Gerencia , Subgerencia y Unidad de Loterías) - Soportes virtuales equipo Jefatura Unidad de Loterias</t>
  </si>
  <si>
    <t>N/A</t>
  </si>
  <si>
    <t>Se registra nota y se actualizo  formato para garantizar su completo diligenciamiento.                                                                      La Secretaria General dejará evidencia de la validación correspondiente al formato N. 410-59-  ,  ello en la versión vigente  ( actlividad que se verá reflejada a partir del mes de octubre de 2019). Se anexa muestra</t>
  </si>
  <si>
    <t xml:space="preserve">Se adjuntan  soportes de dos distribuidores como muestra referente a las evaluaciones, (Comercializadora de servicios de Sucre S.A.S y Variedades Liliana Ustariz S.A.S.a en cuatro folios )  corresponden a los años 2016 y 2019 respectivamente, a fin de que sean evaluados por la Oficina de Control Interno. </t>
  </si>
  <si>
    <t xml:space="preserve">Se adelantó reunión el día 2 de diciembre de 2019 en la Oficina de la Subgerencia General con la participación de : la Subgerente General Doctora María Alejandra Ariza Cuello, Jefe de la Unidad Financiera Doctora Gloria Esperanza Acosta Sánchez y Jefe encargado de la Unidad de Loterías Maruricio Pinzón Rojas donde se concretó que  para determinar aumento de cupo se procede solicitando una ampliación de garantía ( ya que ello es lo que respalda el pago del cupo), no es necesario efectuar revisión a indicadores. </t>
  </si>
  <si>
    <t>El documento ya se elaboro, (Este documento se incluye dentro del procedimiento de  ASIGNACION DE BILLETERIA)</t>
  </si>
  <si>
    <t>Durante el presente año se ha venido dando cumplimiento al reglamento de distribuidores en lo pertinente a las garantías  y no se tiene proyectado generar modificaciones</t>
  </si>
  <si>
    <t xml:space="preserve">Hacer solicitud de  saldos  y pedir conciliación a Cartera y Sistemas (Comunicación remitida el 30 de septiembre de 2019).                                                                                  Nota:                                                                                           La Unidad Financiera indica que continúan trabajando en este tema y se espera quede la revisión de saldos al cierre de la vigencia  (Diciembre 9 de 2019)                                                                      </t>
  </si>
  <si>
    <t>Cupos virtuales  se pueden suspender mediante comunicado escrito y correo electrónico cuando no cumpla con las obligaciones del contrato, este tema fue tratado en reunión (Subgerencia General, Unidad de loterías y Jurídica)                                                                                   Se incluyo en los contratos renovados (virtuales)                                                      ej.  Caso práctico Bogotá - SPAGA                                Nota: Este tema se esta  trabajando  en forma paulatina, cada vez que se vence y se renueva un contrato.                                                                                                                                                                           FECHAS DE VIGENCIA POLIZAS DISTRIBUIDORES VIRTUALES                                                            GELSA Seguros del Estado vence el 26 de febrero de 2020.                                                                                                                      GTECH - (IGT) la Póliza esta con Confianza  vence el l 10 de febrero 2020                                                                                         LOTIC Seguros del Estado inició el 4 de junio de 2019 (con vigencia de un año),   esta pendiente de una modificación puesto que el contrato se firmo el 15 de julio de 2019.                                                                         CODES Seguros del Estado vence el 18 de marzo de 2020</t>
  </si>
  <si>
    <t>La Secretaria General  viene desarrollando los contratos teniendo en cuenta la identificación completa de los intervinientes para la legalización de los contratos (autoridad administrtiva de la entidad y persona natural o jurídica contratista). (anexo dos (2) contratos de muestra, ellos son Servicios Unired S.A.S. y Distribuidora de Loterías el castillo Ltda en seis (6) folios.                                                                           En relación con la documentación referente a la prorroga  se esta notificando a los distribuidores en la medida en que se efectún las renovaciones y/o constituciones de garantía (anexo:dos (2) muestras de ello así:  Distribuidora de Lotería el Zipa Ltda, Francisco Gamba de Zipaquira y Cali respectivamente), en tres folios</t>
  </si>
  <si>
    <t>AUDITORIA JUEGOS DE SUERTE Y AZAR - LOTERÍAS 2018      EXPLOTACIÓN DE JUEGOS DE SUERTE Y AZAR - LOTERÍAS</t>
  </si>
  <si>
    <t xml:space="preserve">Deficiencias en la gestión de riesgos y controles: No se encuentran identificados los riesgos ni definidos los controles correspondientes, para mitigar las consecuencias de eventos que pongan en riesgo la operación de la entidad y el cumplimiento de sus objetivos, relacionados con: 
• Deficiencias en el proceso de mezcla
</t>
  </si>
  <si>
    <t xml:space="preserve">Actividades relacionadas con la Mezcla no documentadas dentro del SIG de la entidad: Revisada la documentación del proceso de Explotación de Juegos de Suerte y Azar - Lotería 2019, no se encuentra ningún procedimiento que establezca, defina, u organice las actividades relacionas con lo que en el contexto del proceso se denomina "la mezcla". </t>
  </si>
  <si>
    <t>Actividades relacionadas con la Mezcla no documentadas dentro del SIG de la entidad: No se encuentra evidencia documentada, respecto de los criterios técnicos u operativos   para la elaboración de la mezcla por parte del contratista, ni para la validación y trámite de las solicitudes presentadas por los distribuidores.</t>
  </si>
  <si>
    <t>Deficiencias en las condiciones mínimas para la realización del sorteo previstas en el Decreto 3034 de 2013 - Contenido del acta del sorteo y sellos de seguridad Se revisaron las actas de los sorteos, encontrando que, en la actualidad, por cada sorteo se diligencian tres actas así: 1) Acta de pruebas previas al sorteo. 2) Acta de Resultados sorteo, denominada acta oficial del sorteo y 3) Acta de Pesaje de Balotas.
En relación con las actas de los sorteos, el artículo 29 del Decreto 3034 de 2013 establece: 
	“Artículo 29. Acta del sorteo. Por cada sorteo de la lotería tradicional se deberá 	elaborar un 	acta que debe ser suscrita por las autoridades del sorteo...</t>
  </si>
  <si>
    <t>Deficiencias en la definición de las obligaciones previstas en el Contrato de Prestación de Servicios suscrito entre la Lotería de Bogotá y N T C Nacional de Televisión y Comunicaciones S. A. No. 26 de 2018: Revisados los estudios de conveniencia, pliego de condiciones y el contrato, se verificó que en el texto de los mismos no se establece el alcance de dichas actividades, ni se indica de manera precisa que actividades dentro del protocolo deben ser objeto de filmación.</t>
  </si>
  <si>
    <r>
      <rPr>
        <sz val="9"/>
        <color indexed="8"/>
        <rFont val="Arial"/>
        <family val="2"/>
      </rPr>
      <t>Deficiencias estructurales en la gestión de distribuidores:
Se advierte la ausencia de una Política Comercial de la Lotería de Bogotá, adecuadamente documentada, que sirva de referente para la toma de decisiones en esta materia, de manera particular, respecto de la gestión de distribuidores</t>
    </r>
  </si>
  <si>
    <r>
      <rPr>
        <sz val="9"/>
        <color indexed="8"/>
        <rFont val="Arial"/>
        <family val="2"/>
      </rPr>
      <t>Deficiencias estructurales en la gestión de distribuidores:
La Lotería de Bogotá, no cuenta con instrumentos básicos para la gestión de sus distribuidores; no se encuentra evidencia documentada sobre los informes de disponibilidad de billetería, ni sobre las necesidades y  condiciones de mercado por departamentos o  zonas de Distribución, ni sobre el plan de mercadeo; que sirvan de base para la toma de decisiones de asignación de cupos.</t>
    </r>
  </si>
  <si>
    <r>
      <rPr>
        <sz val="9"/>
        <color indexed="8"/>
        <rFont val="Arial"/>
        <family val="2"/>
      </rPr>
      <t xml:space="preserve">Deficiencias estructurales en la gestión de distribuidores:
La Lotería de Bogotá no ha definido la caracterización y tipologías de distribuidores según su tamaño, capacidad operativa, cobertura, etc., de acuerdo con los niveles de distribución requeridos.
No existe información de referencia debidamente sistematizada, consolidada y actualizada, que permita establecer, si la red de distribuidores atiende adecuadamente las necesidades de la entidad, y se ajusta a una eficaz y eficiente planificación de la distribución de nuestro producto en todo el país.
</t>
    </r>
  </si>
  <si>
    <r>
      <rPr>
        <sz val="9"/>
        <color indexed="8"/>
        <rFont val="Arial"/>
        <family val="2"/>
      </rPr>
      <t xml:space="preserve">Deficiencias estructurales en la gestión de distribuidores:
La entidad no cuenta con un documento oficial que consagre las condiciones  básicas para el desarrollo u operación de la actividad como distribuidor de  la Lotería de Bogotá, a saber:
• Aspectos logísticos (condiciones de los locales -ubicación, tamaño, conectividad, accesibilidad, etc.)
• Capacidad operativa (conocimiento del negocio, personal administrativo, fuerza de venta)
• Aspectos tecnológicos (Conectividad, software, hardware requerido)
• Capacidad financiera (indicadores financieros)
</t>
    </r>
  </si>
  <si>
    <r>
      <rPr>
        <sz val="9"/>
        <color indexed="8"/>
        <rFont val="Arial"/>
        <family val="2"/>
      </rPr>
      <t xml:space="preserve">Deficiencias estructurales en la gestión de distribuidores:
La asignación de los códigos a los distribuidores, no obedece a un criterio técnico de referenciación, relacionado con su tipología (virtual, físico), ubicación geográfica, tipo de persona (natural o jurídica), etc.; en tal sentido, el código de identificación no dice nada sobre su titular. De otra parte, se presentan situaciones en las que bajo un código, se manejan cupos para otros códigos, sin que haya claridad, para cualquier observador externo, sobre dicha situación. </t>
    </r>
  </si>
  <si>
    <r>
      <rPr>
        <sz val="9"/>
        <color indexed="8"/>
        <rFont val="Arial"/>
        <family val="2"/>
      </rPr>
      <t>Deficiencias registro de información de distribuidores:
 En lo que respecta al estudio financiero, se evidenció que, salvo en las carpetas de GELBO y LIUCH, éste documento reposa todas las hojas de vida revisadas; no obstante, no se encontró evidencia  respecto de los criterios, y  formulas definidos por la entidad para la validación de los requisitos financieros, con lo cual no es posible verificar la consistencia de las decisiones respecto de las solicitudes de  asignación o aumento de cupo.</t>
    </r>
  </si>
  <si>
    <r>
      <rPr>
        <sz val="9"/>
        <color indexed="8"/>
        <rFont val="Arial"/>
        <family val="2"/>
      </rPr>
      <t xml:space="preserve">Deficiencias registro de información de distribuidores:
Al revisar el distribuidor SERVICIOS TRANSACCIONALES DE COLOMBIA S. A., con código JORGE, se estableció que inicialmente a éste distribuidor, se le asignó un cupo de 300 billetes;  posteriormente, este distribuidor recogió los cupos asignados a 13 distribuidores diferentes, con presencia en 12 departamentos del país, quedando, con un cupo total de 5050 billetes
No se encuentra evidencia de la evaluación técnica, jurídica y financiera del distribuidor; ni respecto del cumplimiento de lo previsto en el artículo 4° de la resolución 069 de 2013, en relación con el aumento de cupo; tampoco se evidencia el análisis realizado, frente a las implicaciones de que, un solo distribuidor tenga asignados cupos  para 12 departamentos diferentes, distribuidos en toda la geografía nacional. </t>
    </r>
  </si>
  <si>
    <r>
      <t xml:space="preserve">Deficiencias en el manejo de la información sobre los cupos como distribuidor,  asignados a la Lotería de Bogotá:
Ausencia de evidencia documentada sobre la asignación y manejo de los cupos asignados a la Lotería de Bogotá.
</t>
    </r>
    <r>
      <rPr>
        <sz val="9"/>
        <color indexed="8"/>
        <rFont val="Arial"/>
        <family val="2"/>
      </rPr>
      <t xml:space="preserve">No se encuentra información documentada y consolidada frente a los requisitos previstos en el procedimiento de asignación y distribución de billetería, y en el Manual de Distribuidores (hoja de vida, contrato), ni ningún otro registro que permita contar con información sobre su manejo.
</t>
    </r>
  </si>
  <si>
    <r>
      <t xml:space="preserve">Deficiencias en el manejo de la información sobre los cupos como distribuidor,  asignados a la Lotería de Bogotá:
</t>
    </r>
    <r>
      <rPr>
        <sz val="9"/>
        <color indexed="8"/>
        <rFont val="Arial"/>
        <family val="2"/>
      </rPr>
      <t xml:space="preserve">Deficiencias en el manejo del código DISTR
En relación con el código DISTR; se indica por parte de la Unidad de Loterías, que el cupo asignado es variable, la asignación la determina la Subgerencia General, para el mes de Octubre de 2018 se tenía un cupo de 100 billetes; no se encuentra evidencia documentada sobre ésta asignación. En lo que tiene que ver con la destinación de dicha billetería, de acuerdo con lo informado por la Unidad de Loterías, ésta se  comercializa en las diferentes actividades promocionales que realiza la entidad.
</t>
    </r>
  </si>
  <si>
    <r>
      <rPr>
        <sz val="9"/>
        <color indexed="8"/>
        <rFont val="Arial"/>
        <family val="2"/>
      </rPr>
      <t>Deficiencias en el manejo de la información sobre los cupos como distribuidor,  asignados a la Lotería de Bogotá: 
Falta de claridad sobre el propósito y alcance del código 99999. 
Si el despacho de billetería adicional está supeditado al trámite previo del procedimiento de autorización de aumento de cupo, el cual, al estar cubierto por una ampliación de la garantía, tendría carácter permanente; es con cargo a dicho cupo, que se debe despachar la billetería adicional; en tal sentido, no se cumple el propósito y alcance del código 99999, que según la indicado por la Unidad de Lotería, se utiliza "en caso de que para algún sorteo algún distribuidor solicite billetería adicional."</t>
    </r>
  </si>
  <si>
    <t>Se generó documento preliminar fue revisado el 22 de julio de 2019,  26 de agosto de 2019, el 11 de septiembre de 2019 y finalmente se firmó y aprobo el 30 de septiembre de 2019. (Documento anexo).Se remitió por correo electrónico a los funcionarios que participan en dicho procedimiento(octubre 10 de 2019).                                                                                             El Plan de contingencia se  remite a todos los funcionarios para su conocimiento Noviembre 15 de 2019</t>
  </si>
  <si>
    <t>Estudio presentado en agosto 2019 x la estadista Sandra Milena Buitrago (Documento anexo)</t>
  </si>
  <si>
    <t>Ver en la siguiente ruta: Planeación estratégica/PROCEDIMIENTOS ACTUALIZADOS SEPTIEMBRE 13 DE 2019/ 3. Explotación de juegos de suerte y azar.                                                                                                                      Nota: Ajuste procedimiento PRO 410-199 - Numeral 2 (incluido).Agosto 20 de 2019</t>
  </si>
  <si>
    <t xml:space="preserve">Se adelantó reunión el  30 de julio de 2019 con la participación de Juan Gabriel Lozano Mauricio Pinzón y Rocio Jiménez Fonseca para verificar los términos del funcionamiento del sofwart de lanzamientos aleatorios.           Entro en funcionamiento a partir del 1 de agosto de 2019 - sorteo 2502 , se encuentra ubicado en  el tablero del computador en los estudios de NTC (en  la bóveda donde se custodían los equipos de la Lotería de Bogotá).         </t>
  </si>
  <si>
    <t xml:space="preserve">                                                                                                                                             El CNJSA ha sido claro en el tema de la certificación de balotas y grameras,  sin embargo sobre el particular de los equipos no se tiene un pronuciamiento oficial.                                                     Sin embargo se consulto con ICONTEC y  con   la  firma  GAMING LABORATORIES INTERNATIONAL quien tiene su sede en E.E.U.U.  ellos  gestionaron la certificación de los equipos de la Lotería de Boyocá y cuyo trabajo consistió en efectuar lanzamientos  de pruebas y registrar datos estadísticos con un valor aproximado de $70.000.000. (octubre 4 de 2019)                                                                              Soportes (correos y comunicaciones con la firma anunciada). </t>
  </si>
  <si>
    <t>Soporte anexo (dos folios)</t>
  </si>
  <si>
    <t>Se establecen dos actas una externa ((Acta de resultados sorteo y Acta de desarrollo del sorteo con el registro de dos actividades No.1 Pesaje de balotas de la Lotería de Bogotá y Actividad No.2  Pruebas previas al sorteo (donde quedarán registros de caracter interno) , empezo a funcionar a partir del sorteo 2505 agosto 22 de 2019.                                                                     Nota: Las modificaciones a las actas fueron aprobadas en Comité Institucional de Gestión y desempeño del 15 de agosto de 2019.</t>
  </si>
  <si>
    <t>La información sugerida y analizada quedó incluida en los ajustes de las actas, empezo a funcionar a partir del 22 de agosto de 2019 con el sorteo 2505                                                                        Nota: Las modificaciones a las actas fueron aprobadas en Comité Institucional de Gestión y desempeño del 15 de agosto de 2019.</t>
  </si>
  <si>
    <t>Documento elaborado y entregado el 26 de agosto de 2019 (anexo)</t>
  </si>
  <si>
    <t>El día 4 de julio de 2019 se remitio solicitud de certificación a la firma  de Automatización para que en los futuros informes la expidan, ello quedará reflejado en las cuentas                                                                                                                              Seguimiento:                                                                                                             1.Cuenta de julio presentada en agosto (cumple la certificación).físico                                                                                                                                             2. Cuenta de septiembre (cumple la certificación) carpeta virtual                                                                                                                             3. Cuenta de octubre (cumple la certificación) soportes anexos</t>
  </si>
  <si>
    <t>AUDITORIA JUEGOS DE SUERTE Y AZAR - LOTERÍAS 2019      EXPLOTACIÓN DE JUEGOS DE SUERTE Y AZAR - LOTERÍAS</t>
  </si>
  <si>
    <t>3.1</t>
  </si>
  <si>
    <t>3.2</t>
  </si>
  <si>
    <t>3.3</t>
  </si>
  <si>
    <r>
      <t>Deficiencias en la gestión de riesgos y controles:</t>
    </r>
    <r>
      <rPr>
        <sz val="9"/>
        <color indexed="8"/>
        <rFont val="Arial"/>
        <family val="2"/>
      </rPr>
      <t xml:space="preserve"> No se encuentra evidencia documentada sobre el seguimiento y la verificación de los controles sobre el riesgo "Fallas en la realización del sorteo", definido en la matriz de Riesgos del Proceso de Explotación de Juegos de Suerte y Azar - Loterías, a título de ejemplo, el Plan de Contingencia vigente (publicado en la página web) se estableció en el año 2015, sin que se encuentren documentadas revisiones o ajustes.</t>
    </r>
  </si>
  <si>
    <r>
      <t>Deficiencias en las condiciones mínimas para la realización del sorteo previstas en el Decreto 3034 de 2013 - Cálculo del número aleatorio de pruebas previas :</t>
    </r>
    <r>
      <rPr>
        <sz val="9"/>
        <color indexed="8"/>
        <rFont val="Arial"/>
        <family val="2"/>
      </rPr>
      <t xml:space="preserve"> No se ha implementado el software para el cálculo del número de  pruebas previas que se deben realizar en cada sorteo.</t>
    </r>
  </si>
  <si>
    <r>
      <t xml:space="preserve">Deficiencias en las condiciones mínimas para la realización del sorteo previstas en el Decreto 3034 de 2013 - Certificación de baloteras: </t>
    </r>
    <r>
      <rPr>
        <sz val="9"/>
        <color indexed="8"/>
        <rFont val="Arial"/>
        <family val="2"/>
      </rPr>
      <t xml:space="preserve">Se requirió a la Unidad de Loterías, informar sobre la certificación  de las baloteras utilizadas para el desarrollo de los sorteos de la Lotería de Bogotá; al respecto la dependencia indicó que las baloteras no se encuentran certificadas por laboratorio  técnico. </t>
    </r>
  </si>
  <si>
    <r>
      <t xml:space="preserve">Deficiencias en las condiciones mínimas para la realización del sorteo previstas en el Decreto 3034 de 2013 - Vida util de las balotas: </t>
    </r>
    <r>
      <rPr>
        <sz val="9"/>
        <color indexed="8"/>
        <rFont val="Arial"/>
        <family val="2"/>
      </rPr>
      <t>En relación con la especificación técnica de duración de las balotas o vital útil, se encontró que la cotización del contratista se refiere a una duración de las balotas en 8.000 sorteos, al igual que en la ficha técnica; no obstante, en las consideraciones del contrato se mencionan 8.000 lanzamientos de duración, esta especificación técnica debe aclararse ya que los términos "sorteos" y "lanzamientos" no son sinonimos y la disposición legal se refiere a "número de partidas de vida útil".</t>
    </r>
  </si>
  <si>
    <r>
      <t xml:space="preserve">Deficiencias en las condiciones mínimas para la realización del sorteo previstas en el Decreto 3034 de 2013 - Contenido del acta del sorteo y sellos de seguridad: </t>
    </r>
    <r>
      <rPr>
        <sz val="9"/>
        <color indexed="8"/>
        <rFont val="Arial"/>
        <family val="2"/>
      </rPr>
      <t xml:space="preserve">Ninguna de las actas que en la actualidad se diligencian, contienen la descripción de:
* Las circunstancias en que fueron verificados previamente los sellos de seguridad, para determinar que estos correspondan con los colocados al finalizar el sorteo anterior.
* Método por el cual fueron sorteadas las balotas que entran en juego y las que se excluyen
* El número de fracciones que participan en el sorteo. 
</t>
    </r>
  </si>
  <si>
    <r>
      <t xml:space="preserve">Deficiencias en la definición de las obligaciones previstas en el Contrato de Prestación de Servicios suscrito entre la Lotería de Bogotá y N T C Nacional de Televisión y Comunicaciones S. A. No. 26 de 2018 - Seguridades de la bóveda: </t>
    </r>
    <r>
      <rPr>
        <sz val="9"/>
        <color indexed="8"/>
        <rFont val="Arial"/>
        <family val="2"/>
      </rPr>
      <t xml:space="preserve">La cláusula transcrita, hace alusión a los “requisitos del protocolo de seguridad de la empresa”, sin que se encuentre, ni en los términos referencia, ni en ningún otro documento del contrato, la definición de dicho “protocolo”. Revisados los documentos del proceso de Explotación de Juegos de Suerte y Azar – Lotería, tampoco se encuentra dicho documento.
</t>
    </r>
  </si>
  <si>
    <r>
      <t xml:space="preserve">Deficiencias en la definición de las obligaciones previstas en el Contrato de Prestación de Servicios suscrito entre la Lotería de Bogotá y N T C Nacional de Televisión y Comunicaciones S. A. No. 26 de 2018 - Cámaras de seguridad: </t>
    </r>
    <r>
      <rPr>
        <sz val="9"/>
        <color indexed="8"/>
        <rFont val="Arial"/>
        <family val="2"/>
      </rPr>
      <t>Al revisar el estudio de conveniencia, pliego de condiciones y el contrato suscrito con la firma que proporciona el área (En la actualidad NTC), en tales documentos no se mencionan la cámara interna y externa de monitoreo permanente en la bóveda donde se guardan los elementos del sorteo.</t>
    </r>
  </si>
  <si>
    <r>
      <t xml:space="preserve">Deficiencias en el cumplimiento de obligaciones previstas en el Contrato de Prestación de Servicios suscrito entre la Lotería de Bogotá y N T C Nacional de Televisión y Comunicaciones S. A. No. 26 de 2018 - Registro de grabación del sorteo: </t>
    </r>
    <r>
      <rPr>
        <sz val="9"/>
        <color indexed="8"/>
        <rFont val="Arial"/>
        <family val="2"/>
      </rPr>
      <t>Los DVD que contienen la información sobre la grabación de cada sorteo, son enviados a la entidad con posterioridad a su realización, y generalmente, son entregados a los funcionarios que asisten al sorteo el Dorado y dichas grabaciones, no son objeto de verificación por parte de la Unidad de Loterías ni por ninguna otra instancia al interior de la entidad.</t>
    </r>
  </si>
  <si>
    <r>
      <t xml:space="preserve">Deficiencias en el cumplimiento de las obligaciones previstas en el Contrato de Prestación de Servicios de mantenimiento N° 28, suscrito entre la Lotería de Bogotá y Automatización. Ingeniería &amp; Control S. A. - Mantenimiento de equipos: </t>
    </r>
    <r>
      <rPr>
        <sz val="9"/>
        <color indexed="8"/>
        <rFont val="Arial"/>
        <family val="2"/>
      </rPr>
      <t>No existe evidencia documentada sobre el cumplimiento de los mantenimientos correctivos por parte del contratista, ya que según el contrato estos deben realizarse cada semestre . En lo relacionado con los mantenimientos preventivos se determinó que según lo estipulado en el contrato cada semana sebe realizar el mantenimiento para los dos equipos.</t>
    </r>
  </si>
  <si>
    <r>
      <t xml:space="preserve">Deficiencias en el cumplimiento de las obligaciones previstas en el Contrato de Prestación de Servicios de mantenimiento N° 28, suscrito entre la Lotería de Bogotá y Automatización. Ingeniería &amp; Control S. A. - Certificados de mantenimiento: </t>
    </r>
    <r>
      <rPr>
        <sz val="9"/>
        <color indexed="8"/>
        <rFont val="Arial"/>
        <family val="2"/>
      </rPr>
      <t xml:space="preserve">Se estableció que los informes son entregados por el proveedor oportunamente, sin embargo, respecto de los certificados, si bien en los informes de supervisión se da por cumplida la obligación, los mismos no se encuentran debidamente documentados dentro del expediente contractual; además, no existe claridad, dentro del contrato, cuál es el alcance y contenido de dicho documento.   </t>
    </r>
  </si>
  <si>
    <r>
      <t>Deficiencias en la definición de las obligaciones previstas en el Contrato de Prestación de Servicios de mantenimiento N° 28, suscrito entre la Lotería de Bogotá y Automatización, Ingeniería &amp; Control S. A. - Registro filmico del mantenimiento:</t>
    </r>
    <r>
      <rPr>
        <sz val="9"/>
        <color indexed="8"/>
        <rFont val="Arial"/>
        <family val="2"/>
      </rPr>
      <t xml:space="preserve"> Al revisar el contrato, el pliego de condiciones y los estudios de conveniencia, no se hace referencia a esta actividad como obligación del contratista; no obstante, esta situación no ha dado lugar al ajuste del procedimiento.   
</t>
    </r>
  </si>
  <si>
    <r>
      <t xml:space="preserve">Deficiencias en la designación de delegados internos: </t>
    </r>
    <r>
      <rPr>
        <sz val="9"/>
        <color indexed="8"/>
        <rFont val="Arial"/>
        <family val="2"/>
      </rPr>
      <t>Se observó que en algunas planillas no se registran firmas de los responsables asignados a los sorteos. Se observó igualmente, que hay fechas en que se delega en otros funcionarios dicha representación, sin que medie evidencia documentada de dicha designación. No existe un procedimiento documentado que establezca los criterios para la designación y periodicidad de los delegados internos que garantizan la debida operación del sorteo; ni respecto de la notificación de dicha designación, ni el trámite de un eventual rechazo de la misma, etc.</t>
    </r>
  </si>
  <si>
    <r>
      <t xml:space="preserve">Se elaboró documento denominado caracterización de distribuidores donde se tiene en cuenta el tamaño, y nivel de venta a corte de junio 2019,  y septiembre de 2019   (Este informe no contempla la CAPACIDAD OPERATIVA).                                                                                                                                                                                               </t>
    </r>
    <r>
      <rPr>
        <b/>
        <sz val="9"/>
        <color indexed="60"/>
        <rFont val="Arial"/>
        <family val="2"/>
      </rPr>
      <t xml:space="preserve">Nota: Se propone revaluar el tema de la capacidad operativa puesto que es un tema que corresponde netamente al distribuidor, Adicionalmente teniendo en cuenta las características de la red de distribución no es posible  generar parámetros para determinar la capacidad operativa.  </t>
    </r>
  </si>
  <si>
    <r>
      <t xml:space="preserve">Este procedimiento ya se ajusto "Inscripción y registro de distribuidores" .                                                                   </t>
    </r>
    <r>
      <rPr>
        <b/>
        <sz val="9"/>
        <color indexed="8"/>
        <rFont val="Arial"/>
        <family val="2"/>
      </rPr>
      <t>Nota: ver en carpeta: Planeación estratégica/PROCEDIMIENTOS ACTUALIZADOS A SEPTIEMBRE 13 DE 2019/ 3.Explotación de juegos de suerte y azar.</t>
    </r>
  </si>
  <si>
    <r>
      <rPr>
        <b/>
        <sz val="9"/>
        <color indexed="8"/>
        <rFont val="Arial"/>
        <family val="2"/>
      </rPr>
      <t xml:space="preserve">REVISIÓN DE PLIEGOS </t>
    </r>
    <r>
      <rPr>
        <sz val="9"/>
        <color indexed="8"/>
        <rFont val="Arial"/>
        <family val="2"/>
      </rPr>
      <t xml:space="preserve">                                                                                        Nota:Se tomará como referencia el documento protocolo de seguridad para verificar si se requiere ajustar el contrato del canal con que se tenga contratada la etapa previa, de realización y de posproducción del sorteo de la Lotería de Bogotá, esta actividad se adelantará en el mes de noviembre de 2019, periódo de tiempo en el cual se generarán los pliegos para el próximo contrato.                                          Los pliegos se encuentran en elaboración de proyecto)</t>
    </r>
  </si>
  <si>
    <r>
      <t xml:space="preserve">Se reitero solicitud de requerimiento del video de la Lotería de Bogotá (sorteo) y mantenimiento.                                                                                                                    </t>
    </r>
    <r>
      <rPr>
        <b/>
        <sz val="9"/>
        <rFont val="Arial"/>
        <family val="2"/>
      </rPr>
      <t>Nota</t>
    </r>
    <r>
      <rPr>
        <sz val="9"/>
        <rFont val="Arial"/>
        <family val="2"/>
      </rPr>
      <t xml:space="preserve">: Este punto quedará registrado en los próximos pliegos.                         (anexo dos folios como soportes)      Los pliegos se encuentran en revisión.                                                                           </t>
    </r>
  </si>
  <si>
    <r>
      <rPr>
        <b/>
        <sz val="9"/>
        <color indexed="8"/>
        <rFont val="Arial"/>
        <family val="2"/>
      </rPr>
      <t xml:space="preserve">NOTA ACLARATORIA:     </t>
    </r>
    <r>
      <rPr>
        <sz val="9"/>
        <color indexed="8"/>
        <rFont val="Arial"/>
        <family val="2"/>
      </rPr>
      <t xml:space="preserve">                                                                        Es importante precisar que si se adelanta un  mantenimiento CORRECTIVO es porque el  equipo NO OPERA y requiere por ende una intervención extraordinaria, situación que no se ha presentado.       Actualmente no se ha requerido puesto que en cada semana se viene revisando en los mantenimientos preventivos y allí se vienen ajustando las fallas que se han detectado,  es decir se han mitigado y solucionado dentro del preventivo.                                                                                                   El tener contemplado dos mantenimientos correctivos dentro del contrato no obliga a que se llegue a realizar,  es más una medida de precaución ,  sin embargo, si se presentara una situación extrema  esta contemplado plenamente como atender esta contingencia.                                              </t>
    </r>
    <r>
      <rPr>
        <b/>
        <sz val="9"/>
        <color indexed="8"/>
        <rFont val="Arial"/>
        <family val="2"/>
      </rPr>
      <t>NOTA</t>
    </r>
    <r>
      <rPr>
        <sz val="9"/>
        <color indexed="8"/>
        <rFont val="Arial"/>
        <family val="2"/>
      </rPr>
      <t>: este tema se retomará en los pliegos  para el próximo contrato.                                                                                                     Los plieogs se encuentran en revisión.</t>
    </r>
  </si>
  <si>
    <r>
      <t xml:space="preserve">La Lotería de Bogotá solicitó al Canal actual NTC adelantar la grabación del mantenimineto de los equipos de la Lotería de Bogotá, en respuesta a esta solicitud en comunicación fechada del 26 de febrero de 2019  registro 1-2019-319,  el canal NTC  informa que si se efectuará dichas grabaciones y se vienen adelantando desde  el  21 de marzo de 2019 por intermedio de ellos.                                                                                               </t>
    </r>
    <r>
      <rPr>
        <b/>
        <sz val="9"/>
        <color indexed="8"/>
        <rFont val="Arial"/>
        <family val="2"/>
      </rPr>
      <t>Nota:</t>
    </r>
    <r>
      <rPr>
        <sz val="9"/>
        <color indexed="8"/>
        <rFont val="Arial"/>
        <family val="2"/>
      </rPr>
      <t xml:space="preserve"> Este punto se tiene contemplado para incluirlo en los pliegos del contrato con el Canal que gestione la entidad a futuro.                                                                                                                   Los pliegos se encuentran en revisión</t>
    </r>
  </si>
  <si>
    <r>
      <t xml:space="preserve">Se elaborará la planilla mensual de turnos para efectos de que todo el personal que participa en la realización de los sorteos quede notificado con suficiente tiempo y contará con dos días de antelación a la realización del sorteo para informar si por alguna razón particular no puede participar en el proceso.                   De igual forma se verificará el procedimiento "Planificación sorteo PRO 410-203-  para efectos de ajustar las variaciones en las designaciones del personal.                                                                                                 </t>
    </r>
    <r>
      <rPr>
        <b/>
        <sz val="9"/>
        <color indexed="8"/>
        <rFont val="Arial"/>
        <family val="2"/>
      </rPr>
      <t>NOTA:</t>
    </r>
    <r>
      <rPr>
        <sz val="9"/>
        <color indexed="8"/>
        <rFont val="Arial"/>
        <family val="2"/>
      </rPr>
      <t xml:space="preserve">                                                                                                              Seguimientos agosto,  septiembre, octubre, noviembre y diciembre  de 2019 (anexos)                                                                                        </t>
    </r>
  </si>
  <si>
    <r>
      <t xml:space="preserve">Los procedimientos fueron aprobados en </t>
    </r>
    <r>
      <rPr>
        <sz val="9"/>
        <color indexed="8"/>
        <rFont val="Arial"/>
        <family val="2"/>
      </rPr>
      <t>Comité</t>
    </r>
  </si>
  <si>
    <t xml:space="preserve"> Se elimina, reitera parcialmente  lo señalado en la Observación 4 del informe de Gestión Financiera y Contable 2018 </t>
  </si>
  <si>
    <r>
      <rPr>
        <sz val="9"/>
        <color indexed="8"/>
        <rFont val="Arial"/>
        <family val="2"/>
      </rPr>
      <t xml:space="preserve"> La información correspondiente al contingente judicial no se encuentra debidamente conciliada con la reportada en el SIPROJWEB. </t>
    </r>
  </si>
  <si>
    <t>Se efectuo el requerimiento y ya no se presenta inconsistencias sobre ejecución.</t>
  </si>
  <si>
    <t xml:space="preserve"> SEGUNDO SEGUIMIENTO DE 2019</t>
  </si>
  <si>
    <t xml:space="preserve"> TERCER SEGUIMIENTO DE 2019</t>
  </si>
  <si>
    <t xml:space="preserve"> CUARTO SEGUIMIENTO DE 2019</t>
  </si>
  <si>
    <t>Mantener la licencia del Firewall actualizada.
Mantener el certificado SSL de la página</t>
  </si>
  <si>
    <t>La actualización del valor de las acciones se realiza con base en la información del Banco Popular y la ETB; dado que su valor intrinseco no es representativo ($11.000.000); no se considera necesario la contratación de una asesoría externa. En cuanto a los bienes inmuebles, se contrata cada tres años un avalúo especializado con una firma de la Lonja</t>
  </si>
  <si>
    <t>Adelantar las acciones correspondientes, con el fin de contar con una persona la interior de la entidad, responsable de la gestion documental de la entidad y que cumpla con el perfil establecido por la norma.       Definir con la alta gerencia el tramite para designar una funcionario con estos perfiles</t>
  </si>
  <si>
    <t>Elaborar la tabla de Control de Acceso  para aprobacion por el comité institucional de  Gestion y Desempeño de la Loteria de Bogota. Elaborar la tabla de control de acceso</t>
  </si>
  <si>
    <t>Con el apoyo del aprendiz SENA, se realizará el diligenciamiento de los FUID en cada una de las áreas de la entidad.   Elaborar los FUID en todas las fases del archivo</t>
  </si>
  <si>
    <t>Se han revisado los recibos debidamente diligenciados. Se cuenta con los correos electronicos con  las modificaciones para pago de transporte por los sorteos el Dorado.</t>
  </si>
  <si>
    <t>Enviar dentro del término establecidolos informes</t>
  </si>
  <si>
    <t>El área reporta el cumplimiento de las actividades propuestas, pero informa que aún no se ha logrado el  100% de cumplimiento de los requisitos del SGSST.
Se mantien abierto, hasta tanto no se cumpla con el 100% de los requsitos.</t>
  </si>
  <si>
    <t xml:space="preserve"> Consulta o asesoria especializada</t>
  </si>
  <si>
    <t>GESTIÓN DE BIENES Y SERVICIOS</t>
  </si>
  <si>
    <t xml:space="preserve">Se encuentra que las actividades establecidas en los procedimientos contables de la entidad se desarrollan conforme a las orientaciones de la CGN; no obstante, se encuentran deficiencias en cuanto a la definición y formalización de la políticas contables y socialización a todos los funcionarios vinculados al proceso. </t>
  </si>
  <si>
    <t xml:space="preserve">No se encuentran identificados los riesgos asociados al marco de referencia del proceso contable (políticas contables, políticas de operación), ni a las etapas del proceso contable, la rendición de cuentas y la gestión del riesgo de índole contable); de acuerdo con las orientaciones de la CGN. </t>
  </si>
  <si>
    <t xml:space="preserve">Se evidencian dificultades en relación con la definición e implementación de acciones en materia de Sostenibilidad Contable; el Comité de Sostenibilidad Contable, no sesiona de manera regular, para garantizar el efectivo cumplimiento de sus funciones. </t>
  </si>
  <si>
    <t>La información correspondiente al contingente judicial no se encuentra debidamente conciliada con la reportada en el SIPROJWEB.</t>
  </si>
  <si>
    <t>GESTIÓN JURÍDICA</t>
  </si>
  <si>
    <t>GESTIÓN DOCUMENTAL</t>
  </si>
  <si>
    <t>GESTIÓN DE TALENTO HUMANO</t>
  </si>
  <si>
    <t>GESTIÓN DE LAS TECNOLOGÍAS Y LA INFORMACIÓN</t>
  </si>
  <si>
    <t>GESTIÓN FINANCIERA Y CONTABLE</t>
  </si>
  <si>
    <t>EXPLOTACIÓN DE JUEGOS DE SUERTE Y AZAR</t>
  </si>
  <si>
    <t>PLANEACIÓN Y DIRECCIONAMIENTO ESTRATÉGICO</t>
  </si>
  <si>
    <t>GESTIÓN DE COMUNICACIONES</t>
  </si>
  <si>
    <t>GESTIÓN DE RECAUDO</t>
  </si>
  <si>
    <t>CONTROL INSPECCIÓN Y FSICALIZACIÓN</t>
  </si>
  <si>
    <t>Se valida el avance reportado 
Ampliar plazo hasta Abril 2020</t>
  </si>
  <si>
    <t>ATENCIÓN Y SERVICIO AL CLIENTE</t>
  </si>
  <si>
    <t>ÁREA RESPONSABLE</t>
  </si>
  <si>
    <t>PROCEDIMIENTOS</t>
  </si>
  <si>
    <t>SECRETARIA GENERAL</t>
  </si>
  <si>
    <t>UNIDAD DE BIENES Y SERVICIOS</t>
  </si>
  <si>
    <t>UNIDAD DE TALENTO HUMANO</t>
  </si>
  <si>
    <t>SISTEMAS</t>
  </si>
  <si>
    <t xml:space="preserve">UNIDAD FINANCIERA Y CONTABLE </t>
  </si>
  <si>
    <t>INFORME PLAN DE COMUNICACIONES- I TRIMESTRE 2018</t>
  </si>
  <si>
    <t>INFORME PLAN DE COMUNICACIONES- II TRIMESTRE 2018</t>
  </si>
  <si>
    <t>UNIDAD DE CONTROL DE JUEGOS Y APUESTAS</t>
  </si>
  <si>
    <t>PLANEACIÓN</t>
  </si>
  <si>
    <t>ATENCIÓN AL CLIENTE Y COMUNICACIONES</t>
  </si>
  <si>
    <t xml:space="preserve">UNIDAD DE LOTERÍAS </t>
  </si>
  <si>
    <t>ESTADO ACCIÓN</t>
  </si>
  <si>
    <t>CUMPLIDAS</t>
  </si>
  <si>
    <t>INCUMPLIDAS</t>
  </si>
  <si>
    <t>TOTAL</t>
  </si>
  <si>
    <t>15 de sep</t>
  </si>
  <si>
    <t>16 de sep</t>
  </si>
  <si>
    <t>17 de sep</t>
  </si>
  <si>
    <t>18 de sep</t>
  </si>
  <si>
    <t>19 de sep</t>
  </si>
  <si>
    <t>20 de sep</t>
  </si>
  <si>
    <t>21 de sep</t>
  </si>
  <si>
    <t>22 de sep</t>
  </si>
  <si>
    <t>No se tiene identificada de manera expresa la Política Comercial dentro del documento de la Política Integral  de la Lotería de Bogotá</t>
  </si>
  <si>
    <t>1. No se comparte la información de mezcla y variaciones de cupos de los distribuidores y no se comparten los resultados de los informes elaborados por los estadístas a áreas que podria serviles como insumo</t>
  </si>
  <si>
    <t xml:space="preserve">Ausencia de estudio de mercado sobre la red de distribución. </t>
  </si>
  <si>
    <t xml:space="preserve">No son expresos  los aspectos logísticos, capacidad operativa, aspectos tencnólogicos y capacidad financiera en los formatos FRO410-46-3 "Estudio comercial solicitud cupo nuevo Lotería de Bnogota" y FRO410-59-4 "Formato solicitud de inscripción en el registro de distribuidores Lotería de Bogotá" </t>
  </si>
  <si>
    <t>La Lotería de Bogotá asigna los códigos de los distribuidores teniendo en cuenta el nombre del representante legal, la Razón Social o la ciudad de venta del distribuidor. No considera necesario ajustar los códigos existentes ya que seon de manejo interno y cada uno hace referencia un distribuidor el cual tiene registrada la información necesaria.</t>
  </si>
  <si>
    <t>En el sistema se registra la información general de cada distribuidor pero no el cupo con el que inició y las posibles modificaciones a éste.</t>
  </si>
  <si>
    <t>No se dispone de copia de la respuesta emitida por la Entidad a los estudios de solicitd en la hoja de vida de los distribuidores en todos los casos</t>
  </si>
  <si>
    <t>No se dispone de instructivo para el diigenciamiento del formato FRO410-59-4.                                                                      No se cuenta con documento expreso que avale los documentos enviados por el distribuidor</t>
  </si>
  <si>
    <t>No son expresos los críterios y formulas para la validación de los requisitos financieros en el momento de calificar los distribuidores.</t>
  </si>
  <si>
    <t>No se tiene establecido en el procedimiento de aumento de cupo que se deba efectuar un análisis distinto al nivel de venta actual del distribuidor. Debido a que el aumento de cupo se otorga unicamente con la ampliación de la garantía, la Entidad esta cubierta respecto a la billetería adicional que se entregue.</t>
  </si>
  <si>
    <t>Ausencia de instructivos y parámetros para el manejo de cupos internos al interior de la entidad.</t>
  </si>
  <si>
    <t>Como consecuencia de restricciones de las compañias de seguros en la expedición de pólizas a los distribuidores de lotería, la Gerencia General, la Subgerencia General y la Secretaría General de la Lotería optaron por aceptar depósitos de dinero en cuentas de la lotería como garantía para el despacho. Esta situación se presento desde el año 2016 y a la fecha se encuentra totalmente subsanada.</t>
  </si>
  <si>
    <t>Falta de responsables en el proceso de cargue de los premios virtuales y seguimiento oportuno de parte de la oficina de cartera.</t>
  </si>
  <si>
    <t>Ausencia de procedimiento para efectuar la retención de cupos virtuales.</t>
  </si>
  <si>
    <t>Procedimiento desactualizado</t>
  </si>
  <si>
    <t>Ausencia de registro completo  de identificación de la autoridad administrativa de la entidad que suscribe el contrato y de la persona natural o jurídica contratista y de documento escrito que evidencie la prorroga de contratos</t>
  </si>
  <si>
    <t>Ausencia de solicitud de antecedentes fiscales, disciplinarios y de policia, verificación de condición PEP yListas restrictivas</t>
  </si>
  <si>
    <t>Construir una política Comercial más precisa como complemento a la política integral actual</t>
  </si>
  <si>
    <t>Tener dispuesta la mezcla adjudicada a los distribuidores de todo el país en carpeta virtual para consultar las variaciones en los cupos a partir del año 2019.                                                                                2. Gestionar  contrato para contar con un estadísta, una vez este legalizado se contará con informes mensuales que serán insumo para tomar  decisiones comerciales a nivel nacional.                                                                        3. Remitir  copia de los informes estadísticos a la Oficina de mercadeo y comunicaciones  para que sirvan de insumo en la ejecución del Plan de mercadeo año 2019 (forma virtual).</t>
  </si>
  <si>
    <t>Continuar  con el análisis estadístico de los distribuidores donde se tendrá en cuenta su tamaño, capacidad operativa y cobertura de los distribuidores</t>
  </si>
  <si>
    <t>Revisar  los formatos : FRO410-46-3 "Estudio comercial solicitud cupo nuevo Lotería de Bogotá" y FRO410-59-4 "Formato solicitud de incripción en el registro de distribuidores lotería de Bogotá",  siempre y cuando no afecten la estructura actual e ingresos de a entidad.</t>
  </si>
  <si>
    <t>La asignación de los códigos actualmente se viene realizando acorde a la identificación del dueño y/o razón social, en algunos casos se toma como referencia su ubicación geográfica, para mayor claridad se anexa listado vigente</t>
  </si>
  <si>
    <t>Solicitar  Sistemas que incluya cupo actualizado de cada distribuidor y que dicho tablero informativo tenga opción de impresión.                                                                                                Adicionalmente,  se consultará sobre si es  posible registrar en el sistema la trazabilidad del cupo.</t>
  </si>
  <si>
    <t>Revisar  el  procedimiento "Asignación y distribución de billetería "  e incluir lista de chequeo.</t>
  </si>
  <si>
    <t>Adicionar  instructivo de diligenciamiento con el fin que toda la información sea registrada                                                                                                  En cuanto  al "Estudio jurídico" se efectuará revisión al procedimiento "Asignación y distribución de billeteria"</t>
  </si>
  <si>
    <t>Revisar el procedimiento para establecer los criterios mínimos para las evaluaciones financieras a futuro</t>
  </si>
  <si>
    <t>Actualmente el procedimiento no establece la revisión de indicadores, comerciales, jurídicos y financieros para el aumento de cupo.  Los distribuidores deben ampliar la garantía lo cual es lo que respalda el pago del cupo.  Se implementará una certificación del tema financiero y comercial donde quede expresa la recomendación de la variación del cupo.</t>
  </si>
  <si>
    <t>Implementar  reglamento documentado sobre el manejo de   los cupos internos de la entidad  (99999, DISTR Y  LOBOG)</t>
  </si>
  <si>
    <t>Implementar  documento donde se reglamenten los cupos internos de la entidad</t>
  </si>
  <si>
    <t>Adelantar  propuesta de modificación al reglamento de distribuidores solicitando se incluyan garantias nuevas a las actualmente fijadas.</t>
  </si>
  <si>
    <t xml:space="preserve">Solicitar a Cartera el estado de cuenta de los distribuidores que manejan cupos virtuales. Solicitar  a Sistemas la información de  reconocimientos de premios  de los cupos virtuales  que permitan identificar si existen saldos pendientes. Efectuar concilación de la información y definir procedimiento para efectuar el reconocimiento de los premios que se encuentren pendientes.                                                 </t>
  </si>
  <si>
    <t>1. En cuanto a la retención de distribuidores virtutales:  Definir procedimiento y modificar el reglamento para los distribuidores en lo referente con el pago y la suspensión de despacho de los cupos virtuales.                                                                                                                                                            2.  En relación con la póliza LOTIR que se encuentra vencida desde el 17 de julio de 2016:  Realizar reunión para aclarar los saldos pendientes y enviar contrato.</t>
  </si>
  <si>
    <t>Se ajustara el procedimiento</t>
  </si>
  <si>
    <t xml:space="preserve">A- IDENTIFICACIÓN DE LAS PARTES:              Se registrará plenamente la identificación de la autoridad administrativa de la entidad que suscribe el contrato y el nombre de la persona natural o jurídica contratista junto con la información de calidad en la que actúan, acta de posesión, actos de delegación que sean del caso.                                                                              B. RENOVACIÓN DEL CONTRATO:      La prorroga se está manejando en forma automática, y se les notifica a los distribuidores a partir de comunicaciones emitidas por la alta dirección  </t>
  </si>
  <si>
    <t>Ajuste a la Política Integral de la Lotería de Bogotá</t>
  </si>
  <si>
    <t>1. Registro de las mezclas desarrolladas durante el año (12)                                                                                                                                                                                           2. Contrato legalizado e informes a partir de su aprobación en forma mensual.                                                                                                                                                  3. Informes elaborados por el estadístico (previa aprobación e inicio de ejecución de contrato).</t>
  </si>
  <si>
    <t>1. Informes elaborados por el estadísitico contratado (mensuales)</t>
  </si>
  <si>
    <t>Dos formatos revisdos y ajustados</t>
  </si>
  <si>
    <t>Comunicación a sistemas y respuesta</t>
  </si>
  <si>
    <t>1. Procedimiento "Asignación y distribución de billetería"</t>
  </si>
  <si>
    <t xml:space="preserve">1. Adición de instructivo al formato FRO410-59-2.Revisión procedimiento "Asignación y distribución de billetería"                                                                                                                                                           </t>
  </si>
  <si>
    <t xml:space="preserve">1. Procedimiento "Asignación y distribución de billetería"  revisado acorde al hallazgo                                                                                                                                                       </t>
  </si>
  <si>
    <t>Certificación</t>
  </si>
  <si>
    <t>Un Instructivo reglamentario de los cupos de la Entidad</t>
  </si>
  <si>
    <t xml:space="preserve">Propuesta de modificación al reglamento de distribuidores </t>
  </si>
  <si>
    <t>Conciliación de las cuentas</t>
  </si>
  <si>
    <t>Un proyecto presentado      Un contrato enviado</t>
  </si>
  <si>
    <t>1. Procedimiento ajustado</t>
  </si>
  <si>
    <t>contratos nuevos que se generen y/o se  prorroguen en este mismo periodo de tiempo</t>
  </si>
  <si>
    <t>Efectuar la solicitud de estos documentos a partir de la fecha a nuevos distribuidores</t>
  </si>
  <si>
    <t xml:space="preserve">1.Inicia a partir de la ejecución del contrado del estadístico (1 mes después) </t>
  </si>
  <si>
    <t>A partir de la fecha</t>
  </si>
  <si>
    <t>Desactualización de los controles propuestos a la realizaciòn del sorteo</t>
  </si>
  <si>
    <t>Falta de estudio sobre el impacto estadìstico en la caida de premios mayores por la realización de la mezcla. Es una obligación del contratista que imprime los billetes la realización de la mezcla, el contratista es el responsable de este proceso el cual se realiza con un software de propiedad del impresor especializado en esta labor.</t>
  </si>
  <si>
    <t>La actividad es desarrollada por la empresa Impresora de Billetes. Es una obligación del contratista realizar la mezcla de la billetería que se imprime.</t>
  </si>
  <si>
    <t>El contratista realiza la mezcla de la billetería a imprimir tomando como base la numeración entregada por la Entidad, el contratista posee un software que se encarga del proceso y es responsabilidad de éste.  Estas condiciones y características no se encuentran detalladas en el procedimiento.</t>
  </si>
  <si>
    <t>Se realiza un sorteo aleatrorio con fichas para determinar el numero de pruebas previas</t>
  </si>
  <si>
    <t>No se cuenta con criterios técnicos o condicones específicas derterminadas por el CNJSA para la certificación de los equipos del sorteo.</t>
  </si>
  <si>
    <t>Diferencia en el término utilizado por la empresa fabricante con respecto a la vida útil de las balotas</t>
  </si>
  <si>
    <t>Por tratarse de diferentes momentos durante el proceso del sorteo y de realizarce en programas distintos, se manejan tres Actas separadas que juntas constituyen la información oficial del sorteo</t>
  </si>
  <si>
    <t>Desactualización de la información contenida en las Actas del sorteo</t>
  </si>
  <si>
    <t>Ausencia de documento denominado "Protocolo de seguridad del sorteo" ya que se tomaba como protocolo, el procedimiento de realización del sorteo.</t>
  </si>
  <si>
    <t>Ausencia de documento denominado "Protocolo de seguridad del sorteo" donde se incluyan todas las condiciones y características requeridas incluyendo lo relacionado con las camaras.</t>
  </si>
  <si>
    <t>Por motivos de tiempo, las grabaciones de los sorteos no pueden ser entregadas el mismo día, estas son enviadas el viernes siguiente a la realización del sorteo a la Entidad.</t>
  </si>
  <si>
    <t xml:space="preserve"> No hay evidencia documentada del mantenimiento correctivo porque a la fecha no se ha tenido que realizar. Los mantenimientos preventivos efectuados se encuentran detallados en cada informe mensual. En el contrato actual se incluyó que el mantenimeinto preventivo es alternado cada semana a uno de los dos equipos.</t>
  </si>
  <si>
    <t>Falta claridad en el informe de mantenimiento</t>
  </si>
  <si>
    <t>La filmaciòn del mantenimiento no es responsabilidad del contratista de mantenimiento. Es una obligación de la lotería de Bogotá</t>
  </si>
  <si>
    <t>Desactualizaciòn del procedimiento Planificación del Sorteo</t>
  </si>
  <si>
    <t>Actualizar y difundir el Plan de Contingencia</t>
  </si>
  <si>
    <t>Elaborar estudio estadìsto y probabilìstico del impacto de la mezcla en la posible caida de premios mayores.</t>
  </si>
  <si>
    <t>Revisión y ajuste del procedimiento PRO410-199</t>
  </si>
  <si>
    <t>Solicitar al área de sistemas la instalación en el equipo del sorteo, del programa de selección aleatorio de pruebas previas.</t>
  </si>
  <si>
    <t>Solicitar por escrito al CNJSA los términos y condiciones sobre los cuales se debe certificar los equipos para la realizaciòn del sorteo</t>
  </si>
  <si>
    <t>Solicitar a la empresa fabricante de las balotas, que aclare el tiempo de vida útil de las balotas por el de "lanzamientos"</t>
  </si>
  <si>
    <t>No es procedente unificar toda la información que se origina en el sorteo en una sola acta.</t>
  </si>
  <si>
    <t>Revisión y ajuste de los formatos de Actas del sorteo incluyendo los items que hacen falta</t>
  </si>
  <si>
    <t>Diseñar y suscribir un documento que se denomine protocolo de seguridad de los sorteos de la Lotería de Bogotá, con todos los requisitos y condiciones de seguridad requeridos.</t>
  </si>
  <si>
    <t>Se revisaràn los pliegos y obligaciones del contrato para incluir mayor detalle en el proceso de contratación que se realice el año entrante.</t>
  </si>
  <si>
    <t>Se le solicitará al Contratista NTC que envíe de forma oficial las grabaciones del sorteo los días viernes posteriores a la realizaciòn del mismo.</t>
  </si>
  <si>
    <t xml:space="preserve">Solicitar al contratista que incluya dentro del informe de mantenimiento una constancia expresa o cerrtificación de que los equipos se encuentran funcionando en optimas condiciones. </t>
  </si>
  <si>
    <t>Se solicitará  a la empresa encargada de la filmación del sorteo que se incluya esta obligación en el contrato actual. De no ser posible se incluirá la obligación en los pliegos de condiciones del próximo contrato.</t>
  </si>
  <si>
    <t>Revisión y ajuste del procedimiento PRO410-203-6</t>
  </si>
  <si>
    <t>Plan Ajustado</t>
  </si>
  <si>
    <t>Estudio presentado</t>
  </si>
  <si>
    <t>Programa instalado</t>
  </si>
  <si>
    <t>Solicitud enviada y respuesta recibida</t>
  </si>
  <si>
    <t>Documento expedido</t>
  </si>
  <si>
    <t>Documento ajustado</t>
  </si>
  <si>
    <t>Actas ajustadas</t>
  </si>
  <si>
    <t>Pliegos de condiciones ajustados</t>
  </si>
  <si>
    <t>N° ACCIONES DEL PLAN DE MEJORAMIENTO</t>
  </si>
  <si>
    <t>Sin formular</t>
  </si>
  <si>
    <t>Sin reporte de avance</t>
  </si>
  <si>
    <t>Estado Entidad</t>
  </si>
  <si>
    <t>CERRADA</t>
  </si>
  <si>
    <t>ACCIONES</t>
  </si>
  <si>
    <t>SIN ESTADO POR:</t>
  </si>
  <si>
    <t xml:space="preserve">ABIERTA </t>
  </si>
  <si>
    <t>NOTA:</t>
  </si>
  <si>
    <t xml:space="preserve">ACCIONES CERRADAS </t>
  </si>
  <si>
    <t>ACCIONES ABIERTAS</t>
  </si>
  <si>
    <t xml:space="preserve">SUBGERENCIA </t>
  </si>
  <si>
    <t xml:space="preserve"> PENDIENTES(EN EJECUCIÓN)</t>
  </si>
  <si>
    <t>PRIMER SEGUIMIENTO  DE 2020</t>
  </si>
  <si>
    <t>Auditor que valida cumplimiento a la acción</t>
  </si>
  <si>
    <t xml:space="preserve"> SEGUNDO SEGUIMIENTO DE 2020</t>
  </si>
  <si>
    <t xml:space="preserve"> TERCER SEGUIMIENTO DE 2020</t>
  </si>
  <si>
    <t xml:space="preserve"> CUARTO SEGUIMIENTO DE 2020</t>
  </si>
  <si>
    <t xml:space="preserve"> INFORME AUSTERIDAD EN EL GASTO PÚBLICO I TRMESTRE 2020 </t>
  </si>
  <si>
    <t xml:space="preserve">Es importante, revisar porqué el predio de propiedad de la Entidad, ubicado en la Kr. 54 No. 47 A sur – 30 del Barrio Venecia, no generó  pago del servicio de energía durante el primer trimestre del año en vigencia. Esto, para evitar más adelante sanciones moratorias por el no pago del servicio y  posible detrimento patrimonial, situación que ya se había advertido en  informes  anteriores, presentados por la Oficina de Control Interno. </t>
  </si>
  <si>
    <t>31/06/2020</t>
  </si>
  <si>
    <t xml:space="preserve">Se resalta la gestión adelantada ante la copropiedad para insistir en la revisión del modelo de distribución de la tarifa para el pago de este servicio y lograr que la Consejo de Administración accediera a le realización de los análisis correspondientes. Aun así, es importante garantizar la formalización de las gestiones pertinentes para resolver de manera definitiva la distribución razonable de la factura de energía de las áreas comunes, la cual se realiza con base en el índice de ocupación, en donde se les da un peso significativo a las áreas comunes. </t>
  </si>
  <si>
    <t>Respecto al mantenimiento de los vehículos de propiedad de la entidad,  se ha comprometido el 30% del valor inicialmente contratado. No obstante,  en el informe reportado por el área responsable, no se presenta información detallada del suscrito contrato 43 de 2019, ni el desglose mes a mes del monto pagado por este servicio, que permiten establecer con mayor precisión el comportamiento del gasto, como ha sido lo habitual en informes anteriores.</t>
  </si>
  <si>
    <t>INFORME AUSTERIDAD EN EL GASTO PÚBLICO I TRIMESTRE 2020</t>
  </si>
  <si>
    <t>Se cumplió con esta acción, con la modificación del procedimiento por parte de la Unidad de Recursos Físicos y aprobación del Comité Institucional de Gestión y Desempeño.</t>
  </si>
  <si>
    <t>Con el fin de dar cumplimiento al plan de mejoramiento,  en el marco  del Comité Institucional de Gestión y Desempeño se realizaron las siguientes reuniones de seguimiento 2019 al proyecto de inversión: 29 de enero, 26 de febrero, 07 de mayo y 04 de junio de 2019,, 31 de julio, agosto 15, septiembre 13, noviembre 18 y diciembre 20 de 2019. La ejecución del proyecto de inversión para la vigencia 2019 fue del 92,9%, comprometeindo recursos por valor de $462,584918 del total de lo presupuestado para la vigencia ($497,800,00). Se resalta que en la auditoría practicada en el año 2019, la Contraloría cerró todos los hallazgos relacionados con el proyecto de inversión.</t>
  </si>
  <si>
    <t xml:space="preserve">Con el fin de dar cumplimiento al plan de mejoramiento,  en el marco  del Comité Institucional de Gestión y Desempeño se realizaron las siguientes reuniones de seguimiento 2019 al proyecto de inversión: 29 de enero, 26 de febrero, 07 de mayo y 04 de junio de 2019,, 31 de julio, agosto 15, septiembre 13, noviembre 18 y diciembre 20 de 2019. La ejecución del proyecto de inversión para la vigencia 2019 fue del 92,9%, comprometeindo recursos por valor de $462,584918 del total de lo presupuestado para la vigencia ($497,800,00). Se resalta que en la auditoría practicada en el año 2019, la Contraloría cerró todos los hallazgos relacionados con el proyecto de inversión.
</t>
  </si>
  <si>
    <t xml:space="preserve">Durante la vigencia 2019 y para dar cumplimiento al plan de mejoramiento, se realizó por parte de la Oficina de Planeación Estratégica de la entidad el Informe correspondientes a la vigencia 2018, con registro 3-2019-101, informe de ejecución de primer y segundo trimestre 2019, con us respectivas recomendaciones a cada uno de los lídeeres responsables del cumplimeinto del proyecto de inversión,  así mismo se realizó Comité Institucional de Gestión y Desempeño donde se analizó con la alta dirección y líderes de los procesos el nivel de ejecución vigencia 2018 el día 29 de enero de 2019. Frente al seguimiento se han realizado  en lo corrido del 2019 cuatro reuniones así: 29 de enero, 26 de febrero, 07 de mayo y 04 de junio de 2019. </t>
  </si>
  <si>
    <t xml:space="preserve">Con el fin de dar cumplimiento al plan de mejoramiento,  en el marco  del Comité Institucional de Gestión y Desempeño se realizaron las siguientes reuniones de seguimiento 2019 al proyecto de inversión: 29 de enero, 26 de febrero, 07 de mayo y 04 de junio de 2019,, 31 de julio, agosto 15, septiembre 13, noviembre 18 y diciembre 20 de 2019. La ejecución del proyecto de inversión para la vigencia 2019 fue del 92,9%, comprometeindo recursos por valor de $462,584918 del total de lo presupuestado para la vigencia ($497,800,00). Se resalta que en la auditoría practicada en el año 2019, la Contraloría cerró todos los hallazgos relacionados con el proyecto de inversión. Es importante mencionar que al modificar el Prcedeimiento del Plan Anual de Adquisiones, surtio la obligación y necesidad que los valores registrados en el PAAsea igual al valro de cada uno de los proyectos, razón pro la cual cada líder de proceso previo a la contratación debió solciitar  a la Undiad de Recursos Físicos el ajuste cuando fuera pertinente.
</t>
  </si>
  <si>
    <t>CUMPLIDA</t>
  </si>
  <si>
    <t>AUDITORÍA TI-2020</t>
  </si>
  <si>
    <t>El PEI y el PETI no se encuentra completamente alineados a través de los lineamientos estratégicos, los 5 proyectos declarados no coinciden plenamente con la formulación del Plan de Acción, lineamientos de Gobierno Digital y los indicadores de gestión (ciclo PHVA). No se cuenta con los Planes detallados: Plan Estratégico de Tecnologías de la Información PETI, Plan de Tratamiento de Riesgos de Seguridad y Privacidad de la Información y el Plan de Seguridad y Privacidad de la Información, integrados al Plan de Acción Institucional y que incluyan: Proyectos, Metas, Acciones, Productos, Responsables, Cronogramas e indicadores para planeación y medición de la eficacia de su implementación</t>
  </si>
  <si>
    <t>Documentos</t>
  </si>
  <si>
    <t>Yolanda Gallego
Liliana Lara</t>
  </si>
  <si>
    <t>Profesional Especializado, 
Profesional I 
Área Sistemas,
Planeación</t>
  </si>
  <si>
    <t>Actualización del PETI incluido el porfafolio de proyectos de tecnología</t>
  </si>
  <si>
    <t>Documento del PETI  y PEI actualizados.</t>
  </si>
  <si>
    <t>A nivel táctico no se aplican cronogramas detallados para atender los Planes de Acción, y los tiempos no son calculados con base en un análisis de esfuerzo real de las acciones, lo cual puede generar atrasos. Los planes tácticos incorporan los lineamientos de Gobierno Digital.</t>
  </si>
  <si>
    <t>Documento</t>
  </si>
  <si>
    <t>Yolanda Gallego</t>
  </si>
  <si>
    <t>Profesional Especializado,
Profesional I
Área Sistemas</t>
  </si>
  <si>
    <t>Actualización del PETI incluido el cronograma de hitos  de proyectos de tecnología</t>
  </si>
  <si>
    <t>Documento actualizado</t>
  </si>
  <si>
    <t>En cuanto al seguimiento y control no se encuentran definidos criterios de aceptación de entregables como medida para determinar el avance en términos de satisfacción de la necesidad. Aplicables tanto a responsables internos y terceros</t>
  </si>
  <si>
    <t>Ausencia de formato de criterios de aceptación</t>
  </si>
  <si>
    <t>Crear el formato</t>
  </si>
  <si>
    <t>Documento creado</t>
  </si>
  <si>
    <t>La entidad no cuenta con una Dirección u Oficina de tecnología de la información y las comunicaciones como lo establece el Decreto 415 de 2016, cuyo propósito es dejar atrás la concepción de la función tecnológica como soporte y no como habilitador para el desarrollo de las estrategias institucionales y sectoriales. Si bien, el proceso no considera esto un obstáculo, se observa que no esta en operación un gobierno de TI, un líder u Oficial de seguridad de la información (ajeno a sistemas) y la articulación MSPI-SIG</t>
  </si>
  <si>
    <t>Yolanda Gallego
Luz Mary Cardenas</t>
  </si>
  <si>
    <t>Profesional Especializado,
Profesional I
Área Sistemas
Gerencia</t>
  </si>
  <si>
    <t>Crear la DirTIC</t>
  </si>
  <si>
    <t>El proceso cuenta con un Plan de Adquisiciones anual, alineado en gran medida con los planes tácticos, pero la gestión de adquisiciones tecnológicas no está articulada a un procedimiento de gestión de cambios que evalúe de manera formal y documentada los impactos de cualquier decisión de inversión, adquisición o modernización tecnológica en la entidad. De igual manera, no hay un procedimiento de gestión de cambios a sistemas de información, para que las adquisiciones garanticen el costo/beneficio y cumplan con criterios de estandarización, evolución, capacidad de integración, mantenimiento, desempeño, apropiación del conocimiento, riesgo tecnológico, seguridad y sostenibilidad futura. Se identificaron algunas diferencias entre lo planeado y lo efectivamente adquirido (Compras_2019)</t>
  </si>
  <si>
    <t>Martha Liliana Duran
Yolanda Gallego</t>
  </si>
  <si>
    <t>Jefe Unidad 
Talento Humano,
Profesional Especializado 
Sistemas</t>
  </si>
  <si>
    <t>Procedimiento creado y socializado</t>
  </si>
  <si>
    <t>Procedimiento creado</t>
  </si>
  <si>
    <t>Se evidencian instrumentos de seguimiento a los contratos suscritos con terceros en materia de formalidad contractual y registro de obligaciones para trazabilidad financiera, pero aún no se aplican criterios de aceptación de entregables.</t>
  </si>
  <si>
    <t>El PETI incluye una descripción general de la plataforma tecnológica en cuanto a hardware, software y telecomunicaciones, y hace alusión al documento “ Inventario SisINFO y Aplicativos LBogotá.xlsx ”, sin embargo adolece de un diagrama de infraestructura, la caracterización de servicios tecnológicos y perfil de accesos, y análisis proyectivo de su capacidad para satisfacer las necesidades de las áreas.</t>
  </si>
  <si>
    <t>Actualización PETI</t>
  </si>
  <si>
    <t>Actualización del PETI incluyendo los diagramas de infraestructura</t>
  </si>
  <si>
    <t>El documento no incluye la estructura de modelo de servicios tecnológicos y mesa de ayuda con Acuerdos de Niveles de Servicio y articulación de terceros responsables de soporte a servicios TIC. Debe incluirse el inventario de terceros prestadores de servicios TIC.</t>
  </si>
  <si>
    <t xml:space="preserve">Actualización PETI
</t>
  </si>
  <si>
    <t>Documento
Aplicativo</t>
  </si>
  <si>
    <t>Diseñar y aprobar el portafolio de servicios con los respectivos Acuerdos de Niveles de Servicios</t>
  </si>
  <si>
    <t>Documento actualizado.
Implementación Mesa de ayuda</t>
  </si>
  <si>
    <t>No referencia el Plan de Continuidad con las estrategias de contingencia y recuperación para cada uno de los servicios tecnológicos. No incluye los avances del año 2019 como resultado de los contratos 63-2018 y 31-2019 para la  contingencia de los sistemas en la Nube de Oracle, ni el Manual para la elaboración del Plan de Continuidad del contrato 048,  ni la adquisición de la herramienta de monitoreo del 072</t>
  </si>
  <si>
    <t xml:space="preserve">Falta documento operativo de Plan de Continuidad </t>
  </si>
  <si>
    <t xml:space="preserve">Creación del Plan de Continuidad </t>
  </si>
  <si>
    <t>Plan de contiuidad del negocio actualizado.</t>
  </si>
  <si>
    <t xml:space="preserve">La entidad ha adelantado acciones para publicación de datos abiertos y servicios al ciudadano, y cuenta con un sistema único que soporta los procesos administrativos, financieros y misionales, lo cual disminuye los requisitos de integración. </t>
  </si>
  <si>
    <t>D10</t>
  </si>
  <si>
    <t>Viabilidad para implementar el Oracle BI con información de la Lotería</t>
  </si>
  <si>
    <t>Aplicativo</t>
  </si>
  <si>
    <t>Dashboards y reportes de Lotería en Oracle BI</t>
  </si>
  <si>
    <t>Datos de Lotería en el BI</t>
  </si>
  <si>
    <t xml:space="preserve">El inventario de activos de información aún no incluye las fuentes de información (bases de datos y documentos) identificando cada elemento, proceso al que corresponde, responsable de la información, la caracterización de criticidad (Confidencialidad, Integridad y Disponibilidad), ni el análisis de requisitos de calidad de los datos y seguridad (criptografía y anonimización de datos). </t>
  </si>
  <si>
    <t>Crear el procedimiento mesa de servicio</t>
  </si>
  <si>
    <t>Implementación de la mesa de servicio de la Lotería de Bogotá, con inventario actualizado</t>
  </si>
  <si>
    <t>Acta de Socialización.
Inventario de la infraestructura en GLPI</t>
  </si>
  <si>
    <t>En el contrato 48-2019 se adelantaron algunos talleres de concientización y sensibilización en seguridad de la información. La Líder TIC envía regularmente tips de seguridad acerca de los cuales los usuarios entrevistados manifiestan tener recordación, pero no se adelantan análisis de necesidades de conocimiento con base en la mesa de servicio, ni se adelantan encuestas de satisfacción y requisitos.</t>
  </si>
  <si>
    <t>Actas 
Encuestas</t>
  </si>
  <si>
    <t>Implementación de la mesa de servicio de la Lotería de Bogotá.
Encuestas de satisfacción y requisitos</t>
  </si>
  <si>
    <t>Acta de Socialización GLPI.
Encuestas de satisfacción y requisitos</t>
  </si>
  <si>
    <t>El dominio no se encuentra desarrollado incluyendo:  estrategia de uso y apropiación de proyectos y servicios de TI a los usuarios de la entidad, estrategias de fortalecimiento de competencias del personal a cargo de la función TIC, planes de gestión del cambio basados en sensibilización, apropiación y la integración del MSPI, control 7.2.2 Concienciación y capacitación sobre la seguridad de la información.</t>
  </si>
  <si>
    <t>Actas
Lista de asistencia</t>
  </si>
  <si>
    <t>Sensibilización MSPI</t>
  </si>
  <si>
    <t>Acta de Socialización</t>
  </si>
  <si>
    <t>El “ Inventario SisINFO y Aplicativos LBogotá.xlsx ”, incluye el listado de sistemas de información, pero el PETI no contempla todas las condiciones de adquisición, desarrollo, integración, interoperabilidad, mantenimiento, relación con terceros y requisitos de seguridad. El inventario de sistemas de información debe incluir todos aquellos utilizados y autorizados por la entidad, con su debido soporte de licenciamiento y/o propiedad intelectual(propios, de terceros, adquiridos o software libre autorizado). Existen para SIGA y el ERP.</t>
  </si>
  <si>
    <t>Diseñar y apropbar el portafolio de sistemas de información</t>
  </si>
  <si>
    <t>Para los contratistas no se incluyen obligaciones asociadas a criterios de aceptación de entregables, gestión documentada de cambios, metodologías de desarrollo de software, Acuerdos de Niveles de Servicio y garantía de producto.</t>
  </si>
  <si>
    <t>Falta de obligaciones contractuales de cumplimiento</t>
  </si>
  <si>
    <t>Crear obligaciones de entregables para los contratos de tecnología de la Lotería de Bogotá</t>
  </si>
  <si>
    <t>Yolanda Gallego
Jenny Rocio Ramos</t>
  </si>
  <si>
    <t>Profesional Especializado,
Profesional I
Área Sistemas
Secretaría General</t>
  </si>
  <si>
    <t>Diseñar y formular las obligaciones contractuales para terceros</t>
  </si>
  <si>
    <t>Documento con obligaciones contractuales de TI</t>
  </si>
  <si>
    <t>La líder de sistemas tiene a su cargo no solo las actividades de gestión sino también la mayoría de tareas operativas y de administración de los servicios TIC. Esto limita su disponibilidad para atender la planeación estratégica, seguimiento e implementación de instrumentos de gestión de los servicios TIC.</t>
  </si>
  <si>
    <t>Falta de recursos del Area de Sistemas</t>
  </si>
  <si>
    <t>Contratar más apoyo operativo y especializado para el Area de Sistemas</t>
  </si>
  <si>
    <t>Documento con la proyección radicado a la Gerencia</t>
  </si>
  <si>
    <t>No se llevan procesos de trasferencia de conocimiento para mitigar el riesgo de afectaciones a la operación por ausencias temporales o permanentes de los recursos actuales. Se observa dependencia de conocimiento, especialmente de la líder y los contratistas de desarrollo de software.</t>
  </si>
  <si>
    <t>Desactualización de procedimientos</t>
  </si>
  <si>
    <t>Actualización de los procedimientos del Area de Sistemas</t>
  </si>
  <si>
    <t>Actualización de Procedimientos</t>
  </si>
  <si>
    <t>Los contratos que implican desarrollo no incluyen la cesión de derechos patrimoniales a favor de la Lotería de Bogotá, ni cláusulas de responsabilidad sobre daños a código fuente y confidencialidad de base de datos, pese a que tienen acceso a los ambientes productivos y control sobre fuentes.</t>
  </si>
  <si>
    <t>Los desarrolladores tienen copias de las bases de datos en sus equipos personales y hacen impactos directos en ambientes productivos sin que exista un documento RFC para dar trazabilidad a los cambios y aportar conocimiento a la Lotería sobre las modificaciones al producto.</t>
  </si>
  <si>
    <t>Los contratos de desarrollo no exigen la aplicación de una metodología formal de desarrollo de software ni la entrega de los siguientes tipos de instrumentos que aportan conocimiento y permiten controlar el equilibrio entre el producto, calidad e inversión realizada (dominio 14 MSPI): • Formatos de especificación de requerimientos con estimación de esfuerzo y condiciones de auditoría, seguridad, parametrización y diseños gráficos • Documentación de diseño técnico y arquitectura por capas, Políticas de desarrollo de software y documentación de código. • Documentación de producto: manuales de usuario, de administración e instalación. • Entrega del soporte a la mesa de ayuda.</t>
  </si>
  <si>
    <t>Actualización del PETI y la metodología de desarrollo</t>
  </si>
  <si>
    <t>No se obtuvo evidencia de la existencia de documentación técnica del sistema de información Administrativo/financiero/misional (arquitectura, diseño, desarrollo, documentación de código, etc.) que permitan a la entidad apropiarse del conocimiento del sistema frente al riesgo de ausencia temporal o permanente de Luis Davila, quien de acuerdo a las entrevistas con los usuarios finales es la única persona en capacidad de hacer cambios al sistema.</t>
  </si>
  <si>
    <t>Profesional Especializado
Profesional universitario Area Sistemas</t>
  </si>
  <si>
    <t>El documento Metodología Gestión Riesgo Segurinfo LBOG.docx, incluye un modelo de valoración que no coincide por lo establecido en la Política de Administración de riesgo de la entidad, y referencia al documento “Tratamiento del Riesgo Lotería de Bogota.xlsx”, que si bien identifica 33 riesgos de seguridad de la información relacionados con los controles ISO27001:2013, no establece acciones y no cumple con el formato establecido por la entidad.</t>
  </si>
  <si>
    <t>Desactualización mapa de riesgos</t>
  </si>
  <si>
    <t>Actualizar los mapas de riesgos del proceso</t>
  </si>
  <si>
    <t>Actualización mapa de riesgos para el Area de Sistemas</t>
  </si>
  <si>
    <t>En el contrato 48-2019, se entrego el documento “Manual de Continuidad del Negocio Final.docx”, el cual incluye la temática de riesgos, pero no coincide con el documento Metodología Gestión Riesgo Segurinfo LBOG.docx en cuanto a: identificación de amenazas, identificación de vulnerabilidades y el modelo de valoración del riesgo y controles, además no hace referencia a los Planes de Continuidad, por materialización en activos críticos.</t>
  </si>
  <si>
    <t>Actualización mapa de riesgos para el Area de Sistemas alineado con el plan de continuidad</t>
  </si>
  <si>
    <t>Documento actualizado
Mapa de riesgos
Plan de Continuidad</t>
  </si>
  <si>
    <t>Si bien el procedimiento PRO202-211-8 GESTION_BACKUP.pdf se llevan de manera correcta, aún no se encuentra debidamente desarrollados los procedimiento y formatos del dominio 12.3 del MSPI para la planeación, registro de novedades y pruebas de restauración.</t>
  </si>
  <si>
    <t>El proceso de Gestión TIC solo ha incluido dos riesgos que son insuficientes para dar cobertura a las diferentes amenazas en materia de tecnología y seguridad de la información, no esta alineado a MSPI y las acciones no incluyen la implementación de los controles y la verificación de su eficacia, pese a que el presupuesto 2020 contempla el rubro: “SGSI, ANALISIS DE VULNERABILIDADES, IPV6”.</t>
  </si>
  <si>
    <t>No se lleva un control documental de las evidencias de los avances en las acciones de tratamiento de los riesgos y actualización del riesgo remanente luego de la implementación de controles. Esto no desconoce las acciones adelantadas tal como los ambientes de prueba para el sistema ERP/Misional</t>
  </si>
  <si>
    <t>Pese a la alta dependencia de terceros y a las observaciones presentadas en el informe, no se han incluido riesgos relacionados con terceros y proveedores en desarrollo del dominio 15 del MSPI.</t>
  </si>
  <si>
    <t>El documento “A 5 POLÍTICAS.docx” se acompaña de algunos documentos que si bien declaran la política general por dominio del MSPI, adolecen de los procedimientos, formatos e instructivos necesarios para dar aplicabilidad e implementar los controles de la norma, ya que estos son los instrumentos tanto para la implementación tecnológica de los controles como para su articulación con el Sistema de Gestión Integral.</t>
  </si>
  <si>
    <t>Actualizar las politicas de seguridad</t>
  </si>
  <si>
    <t>Actualización del manual de poíticas de seguridad de la información</t>
  </si>
  <si>
    <t>Se ha logrado un avance en el levantamiento manual y no en GLPI, de activos de información de hardware y software, lo cual genera carga operativa. El inventario no incluye conjuntos de datos y archivos confidencial en tránsito interno y con terceros, ni la clasificación de seguridad de la información y la categorización de criticidad para la operación, lo que es la base para gestión de riesgos e identificación de activos para el Plan de Continuidad.</t>
  </si>
  <si>
    <t>Implementación de la mesa de servicio de la Lotería de Bogotá</t>
  </si>
  <si>
    <t>El contrato 65-2019, no precisa los entregables puntuales para las políticas, con el riesgo de obtener documentos generales como en el contrato 0482019 y no la totalidad requerida para Gobierno Digital y en particular el MSPI. Incluye el inventario de activos tipo hardware y software sin archivos.</t>
  </si>
  <si>
    <t>No se ha adelantado la Herramienta de Diagnostico de Seguridad y Privacidad de la Información de Mintic, y no se cuenta con una declaración de aplicabilidad, que relacione para cada control los documentos que deben construirse para dar cumplimiento a la aplicabilidad de la entidad. No se han levantado las matrices de funciones Vs perfiles de acceso a los servicios TIC como insumo para la implementación de la gestión de accesos del dominio 9 del MSPI</t>
  </si>
  <si>
    <t>Diagnóstico con la herramienta Formulario Único Reporte de Avances de la Gestión Lotería de Bogotá</t>
  </si>
  <si>
    <t>No se ha adelantado el levantamiento de documentos comunes del SIG con el MSPI, para garantizar que se evoluciona hacia un Sistema Integrado de Gestión que contempla los lineamientos, políticas, procedimientos, formatos e instructivos comunes entre ISO9001:2015 y MSPI con base en ISO 27001:2013. Este levantamiento es insumo para elaborar la declaración de aplicabilidad y determinar que documentos comunes deben ser ajustados.</t>
  </si>
  <si>
    <t>Las políticas declaradas en los documentos, aún no se reflejan completamente en la plataforma tecnológica, en las inspecciones de seguridad realizadas por el auditor se identificaron debilidades de seguridad que deben ser subsanadas en el desarrollo del MSPI.</t>
  </si>
  <si>
    <t>Se observa que no se ha adelantado una estimación de esfuerzo para determinar si un solo recurso es suficiente para la implementación documental y tecnológica del MSPI en los plazos establecidos. De igual manera no se ha definido la posición del Oficial de Seguridad a futuro en la estructura organizacional, ya que una vez implementado el sistema, el oficial asume labores de inspección, seguimiento y auditoría, por lo tanto, debe tener carácter independente y objetivo con respecto a la Función TIC.</t>
  </si>
  <si>
    <t>Proyección de la necesidad de contratar servicios</t>
  </si>
  <si>
    <t>No se cuenta con un diagrama de red completo que permita visualizar todos los componentes que conforman la red y cómo interactúan, incluidos enrutadores, dispositivos, switches, firewalls, etc. Debe incluirse en el PETI dominio de servicios tecnológicos.</t>
  </si>
  <si>
    <t>Diseñar y aprobar el diagrama de red</t>
  </si>
  <si>
    <t>La configuración de la de red de área local (LAN) no es correcta, ya que permite realizar escaneos y descubrimientos de todos los elementos y equipos de la infraestructura TIC de la Lotería de Bogotá, incluyendo servidores, impresoras, unidades de almacenamiento en red, etc.</t>
  </si>
  <si>
    <t>Falta de configuración de la red lan</t>
  </si>
  <si>
    <t>Diseñar y asignar la segmentación de la Red</t>
  </si>
  <si>
    <t>El firewall y el antivirus no se sincronizan, por lo cual no es posible detectar ataques internos a la red, y por ende no se bloquean herramientas de Hacking (captura de paquetes, contraseñas, detección de recursos sin protección, etc.) que se pudieran ejecutar en cualquier equipo conectado a la red, ya sea de funcionarios o de terceros. Tampoco se tiene configurado el sistema de alertas por correo.</t>
  </si>
  <si>
    <t>Actualización plataforma de control y monitoreo antivirus</t>
  </si>
  <si>
    <t>Contrato</t>
  </si>
  <si>
    <t>La configuración de red y la asignación automática de direcciones de red (DHCP) no restringen la conexión al dominio a direcciones no conocidas de tarjetas de red y no se cuenta con protección o separación sobre la información de las direcciones IP’s de puertas de enlace, servidores DHCP y DNS</t>
  </si>
  <si>
    <t>No se están ejecutando las acciones correctivas reportadas por la herramienta de auditoria de seguridad de fabrica del firewall, las cuales están enfocadas a mantener la configuración del firewall con los estándares de seguridad adecuado y a reportar errores en la configuración implementada. Tampoco se han aplicado las actualizaciones del firmware, importantes para incluir nuevas características de protección y mejoras en la seguridad.</t>
  </si>
  <si>
    <t>Actualización plataforma de firewall</t>
  </si>
  <si>
    <t xml:space="preserve">Firewall actualizado </t>
  </si>
  <si>
    <t>No existen procedimientos formales para el monitoreo, ni indicadores definidos y/o seguimientos acciones de mejora que se deban implementar basados en los informes de control generados en las consolas del firewall y antivirus. Ni tampoco procedimientos para el cambio periódico de contraseñas de administrador de dispositivos de red como impresoras, escáneres, unidades de Almacenamiento en red, etc.</t>
  </si>
  <si>
    <t>La configuración del cliente de antivirus y firewall, permite la descarga y ejecución de herramientas de captura de contraseñas, escaneo de red y otros utilizados para generar ataques, considerados como software peligroso.</t>
  </si>
  <si>
    <t>Se evidencia el uso de aplicaciones de alto riesgo que se permiten y/o se bloquean por grupos y están relacionadas con almacenamiento y accesos remotos (AnyDesk, TeamViewer, Remote Desktop, WeTransfer, etc.), algunas sin licencia de uso y de intentos de acceso a sitios reconocidos como propagadores de Virus.</t>
  </si>
  <si>
    <t>Se evidencio la posibilidad de descargar aplicativos gratuitos en versión portable (no requiere instalación),para escaneo de red identificación de objetivos, captura de contraseñas y análisis de vulnerabilidades, los cuales en su versión portable fueron utilizados por el auditor para encontrar, capturar contraseñas e identificar todos los equipos y puertos expuesto en la red local de la Lotería de Bogotá.</t>
  </si>
  <si>
    <t>Se pueden conectar equipos personales a puntos de red sin restricciones, esto permitió al auditor ejecutar herramientas de hacking desde su equipo para planificar ataques.</t>
  </si>
  <si>
    <t>1
1</t>
  </si>
  <si>
    <t>Actualización del manual de poíticas de seguridad de la información
Configuración de Vlans</t>
  </si>
  <si>
    <t>Documento actualizado.
Vlans</t>
  </si>
  <si>
    <t>En los escaneos realizados se encontraron elementos de red como impresoras, carpetas compartidas sin protección adecuada de contraseñas y con contraseñas por defecto para el usuario administrador, lo que permite realizar cambios sobre permisos de usuarios o cambiar configuraciones para obtener información de los archivos de usuario y o de los documentos que se escanean o imprimen en los equipos en red pertenecientes a la Lotería de Bogota.</t>
  </si>
  <si>
    <t>El auditor logro ejecutar desde su equipo el software Cain (sniffer) usado por los hackers para descifrar y capturar todo el tráfico de red, incluyendo usuarios y contraseñas de los servicios de red y sistemas de información. En la ejecución de uno de estos ataques se capturo la actividad en toda la red durante 10 minutos, obteniendo contraseñas de usuario sin cifrado, con las cuales el auditor logro conectarse remotamente a algunos equipos y servidores suplantando a usuarios de funcionarios de la Lotería de Bogotá.</t>
  </si>
  <si>
    <t>La subred sobre la cual están los teléfonos IP de la Lotería de Bogotá también permite escaneos. Al ejecutarlos se encontró que en todos los teléfonos, el ingreso a la pagina de configuración tiene la contraseña de fabrica por defecto Admin y por ende pueden ser manipulados para realizar posibles capturas de llamadas y obtener información.</t>
  </si>
  <si>
    <t>En la pruebas externas realizadas al portal web (https://loteriadebogota.com) se encontró una vulnerabilidad de riesgo medio: Cookies http a la falta del indicador HttpOnly que permite al navegador acceder a la cookie desde los scripts del lado del cliente. Además de tres vulnerabilidades de riesgo bajo. Lo que puede ser usado para capturar información para obtener acceso autorizado a una sesión web de un usuario.</t>
  </si>
  <si>
    <t>No están configuradas correctamente las plantillas administrativas para reemplazar el nombre de usuarios administradores locales en las estaciones de trabajo por otro y así evitar ataques locales con este usuario, ni tampoco para deshabilitar el usuario invitado de Windows automáticamente y deshabilitar la identidad de usuario anónimo.</t>
  </si>
  <si>
    <t>No se tiene configurado el umbral de bloqueo de cuenta por intentos de inicio de sesión fallidos, lo cual debe incluirse como control de seguridad contra intentos de acceso no autorizados. Además, no se tiene un procedimiento formal para el cambio periódico de las contraseñas de los usuarios administradores locales en los PC’s. ni una matriz de usuarios vs perfiles de acceso global, que permita realizar seguimientos a la configuración actual de todos los usuarios en los sistemas de información.</t>
  </si>
  <si>
    <t>Para el correo corporativo y para el sistema administrativo y financiero no se tiene la opción de configurar el cambio de contraseña periódico lo cual expone la seguridad de los mismos, ya que la clave podría ser capturada y decodificada para obtener accesos no permitidos o suplantación de identidad. Para el sistema administrativo y financiero, si bien existe un menú de auditoria, solo tiene la función de auditoria financiera. No existe un módulo para realizar seguimiento al log de transacciones y seguimientos a las acciones de los usuarios.</t>
  </si>
  <si>
    <t>Implementación integración ERP y Correo LDAP</t>
  </si>
  <si>
    <t>En todos los equipos examinados no se tienen configurados bloqueos para el panel de control, el editor del registro de Windows, la ejecución de comandos: CMD y Power Shell , las cuales se deben bloquear para usuarios no administradores, ya que son comúnmente utilizadas por atacantes y/o software malicioso para ejecutar scripts (archivo de ordenes o instrucciones) que violan la seguridad y permiten programar accesos remotos no permitidos, además en los PC’s, se permite la inactivación de cliente del antivirus.</t>
  </si>
  <si>
    <t>Los PC’s permiten el almacenamiento de credenciales tanto web como Windows, lo que permite descubrir contraseñas de usuarios para diferentes servicios fácilmente.</t>
  </si>
  <si>
    <t>El auditor logro obtener contraseñas de usuarios de la Lotería de Bogotá por diferentes métodos, con las que obtuvo acceso a los diferentes aplicativos y servicios de TI de la entidad, Capturando los usuarios y contraseñas de ingreso a los aplicativos, correos, oficina virtual de la SHD, función pública, Dian, linio, usuarios de dominio, pasivocol , entre otros.</t>
  </si>
  <si>
    <t>No se tiene ningún tipo de control sobre la conexión de medio extraíbles tales como USB, CD ’s o DVD ’s, esto permitió al auditor ejecutar varios tipos de software considerado como peligroso y de hackers</t>
  </si>
  <si>
    <t>Hay varios PC’s de la Lotería de Bogotá que poseen dos tarjetas de red: alámbrica e inalámbrica, en estos equipos no está restringida la conexión a cualquier red WIFI, ya se personal o de pago, lo cual permite que no se tenga la protección de firewall y por ende no se apliquen las restricciones a la navegación en internet y se puedan descargar cualquier tipo de archivo.</t>
  </si>
  <si>
    <t>Para las cuentas de correo no se tiene configuradas la validación de doble factor para proteger el acceso a cuentas desde equipos no conocidos, con una clave o validación de numero de celular, por ejemplo, en caso de que la contraseña principal se capturada. Adicionalmente, no se encuentra restringido el uso de correos personales, lo cual es un riesgo de seguridad de ataques tipo Phishing, mediante los cuales pueden entrar a los equipos de red distintos tipos de malware, entre ellos Ramsonware.</t>
  </si>
  <si>
    <t>Se cuenta con canaletas adecuadas para red eléctrica, de voz y de datos en la mayoría de las áreas, sin embargo, en varias oficinas el cableado se encuentra por fuera de las canaletas, colgando del techo falso y cables de conexión de red (patch cords) desatendidos y sin uso, esto permitirá hacer conexiones no permitidas que afecten la seguridad de la red</t>
  </si>
  <si>
    <t xml:space="preserve">Cableado desordenado </t>
  </si>
  <si>
    <t>Mantenimiento al cableado estructurado</t>
  </si>
  <si>
    <t>Cableado</t>
  </si>
  <si>
    <t xml:space="preserve">Mantener el cableado estructurado actualizado </t>
  </si>
  <si>
    <t>identificación del Cableado</t>
  </si>
  <si>
    <t>No se encuentran etiquetados la totalidad de los cables en los racks lo cual dificultaría la identificación de fallas en los puntos y disminuye los tiempos de atención. En algunos racks no se tienen organizados correctamente los cables.</t>
  </si>
  <si>
    <t>No se cuenta con diagramas en los closets de comunicaciones del centro de cómputo, ni etiquetas, que permitan identificar rápidamente los elementos, equipos y ubicaciones de puntos en los closets de comunicaciones, lo que genera dependencia del conocimiento de los funcionarios del área.</t>
  </si>
  <si>
    <t>No se ha adelantado un procedimiento formal de gestión de cambio TIC de los dominios 12 y 14 de MSPI, que mitigue el riesgo de desequilibrio costo/beneficio en adquisiciones e incluya un formato de evaluación de criterios de satisfacción y viabilidad relacionados con: satisfacción de requisitos funcionales, estandarización, evolución, capacidad de integración, mantenimiento, desempeño, apropiación del conocimiento, riesgo tecnológico, seguridad de la información y sostenibilidad futura</t>
  </si>
  <si>
    <t>El proceso solo cuenta con 4 procedimientos y 2 formatos relacionados con la gestión TIC, que resultan insuficientes para establecer los lineamientos de operación y cumplir con el alcance MSPI. De igual manera no se entregó evidencia de la existencia de instructivos de operación que son los documentos que constituyen la trasferencia de conocimiento documental sobre la operación de los activos TIC administrativos en ausencia temporal o definitiva de los responsables actuales, y que deben ser incluidos en la declaración de aplicabilidad y ajustados de acuerdo a las herramientas actuales e implementación real de controles de seguridad. Los usuarios entrevistados manifiestan no conocer los 2 formatos.</t>
  </si>
  <si>
    <t>Los inventarios de hardware se gestionan en el área de TI mediante un libro el Excel que se diligencia manualmente de acuerdo a información recolectada en las altas y bajas de la equipos, no se cuenta con agentes automatizados e integrados a una herramienta de mesa de servicio que permita realizar escaneos de red programados que identifiquen y actualicen automáticamente todo el hardware, periféricos y software que se encuentra instalado.</t>
  </si>
  <si>
    <t>El inventario de software base se gestiona también manualmente en el formato de Excel en el cual no se relacionan los seriales y/o números de licencia en cada equipo, ni es posible identificar en que equipos esta instaladas las licencias.</t>
  </si>
  <si>
    <t>Se tiene una carpeta física con toda la relación de licenciamiento, lo que dificulta la validación y seguimiento de cada licencia por equipo.</t>
  </si>
  <si>
    <t>No se cuenta con un formato de hoja de vida de equipo de cómputo, en el que se especifique la información general del equipo, configuración de hardware y detalle de software, mantenimientos y datos del funcionario al que se le asigna el equipo. No hay formato de HV de servidores.</t>
  </si>
  <si>
    <t>Las solicitudes de alta no se encuentran centralizadas en el área de recursos humanos pese a que es quien maneja la información de contrataciones, retiros, incapacidades, vacaciones y demás novedades que puedan afectar la seguridad de accesos a los servicios TIC.</t>
  </si>
  <si>
    <t>Si bien desde la consola de antivirus Kaspersky se pueden generar informes de software instalado en los computadores que tiene instalado el cliente de antivirus, no se usa esta herramienta para llevar un control mas actualizado del inventario de software.</t>
  </si>
  <si>
    <t>Se encontraron instalaciones de aplicaciones o herramientas que no se encuentran relacionadas dentro de las licencias adquiridas, lo cual expone a la Lotería de Bogotá a riesgo de uso de software ilegal.</t>
  </si>
  <si>
    <t>No se tiene programado un cronograma para el mantenimiento de los equipos de cómputo. El mantenimiento se está realizando como parte del soporte por demanda, por lo tanto, si un equipo no solicita soporte no recibe mantenimiento. Anteriormente se tenía tercerizado, pero en el 2019 no se renovó el contrato, ya que la mayoría de equipos son nuevos y aún tienen garantía. Se incluyo en el presupuesto 2020.</t>
  </si>
  <si>
    <t>Proyección u necesidad de contratar servicios</t>
  </si>
  <si>
    <t>El mantenimiento de impresoras y escáneres, así como el suministro de los consumibles está en outsourcing que maneja el área de recursos físicos. Esta situación tiene la debilidad de la posible exclusión de estos activos de las implementaciones de controles de seguridad tales como impresión por código de acceso y direccionamiento de escáner a los correos institucionales.</t>
  </si>
  <si>
    <t>La entidad no cuenta con procedimientos estructurados de Modelo de servicio debidamente implementado a través de una herramienta tecnológica. Los soportes se reciben por teléfono o correo y no se tiene establecidos acuerdos de niveles de servicio.</t>
  </si>
  <si>
    <t>No se tiene implementado un modelo de servicios para los terceros que prestan soporte y/o desarrollo de software</t>
  </si>
  <si>
    <t>No se han desarrollado los procedimientos de trasferencia de conocimiento de soporte y mantenimiento de los terceros a cargo de sistemas de información hacia la entidad.</t>
  </si>
  <si>
    <t xml:space="preserve">Acta de la transferencia de conocimiento </t>
  </si>
  <si>
    <t>Pese a que el cargo de la profesional especializada es el liderazgo del área de sistemas, los usuarios manifiestan que varios soportes son atendidos directamente por ella dado su conocimiento exclusivo sobre la plataforma.</t>
  </si>
  <si>
    <t>No se lleva registro estructurado de los soportes a terceros.</t>
  </si>
  <si>
    <t>El área manifiesta que es difícil que los usuarios acepten tramitar todas sus solicitudes por una herramienta de mesa de servicio, pero en las entrevistas adelantas una vez explicadas las ventajas, se mostraron abiertos al cambio</t>
  </si>
  <si>
    <t xml:space="preserve">Contrato de prestación de servicios.
Ante la ausencia en la planta de un profesional con formación en archivística, al entidad lo subsano mediante la contratación por modalidad de  prestación de servicios, mientras se hace el proceso de revisión de está inlusión en la planta de personal. </t>
  </si>
  <si>
    <r>
      <t xml:space="preserve">Acta del comité
Instrimentos archivísticos; 
La entidad elabró y aprobó en diciembre de </t>
    </r>
    <r>
      <rPr>
        <sz val="9"/>
        <color rgb="FFFF0000"/>
        <rFont val="Arial"/>
        <family val="2"/>
      </rPr>
      <t>2020</t>
    </r>
    <r>
      <rPr>
        <sz val="9"/>
        <color theme="1"/>
        <rFont val="Arial"/>
        <family val="2"/>
      </rPr>
      <t xml:space="preserve"> en CIGD los siguiente sinstrumentos achivisticos: 
DIAGNOSTICO INTEGRAL
PGD LOTERÍA DE BOGOTÁ PINAR LOTERIA DE BOGOTÁ
 PLAN DE CONSERVACION DOCUMENTAL
PLAN DE PRESERVACIÓN DIGITAL A LARGO PLAZO
POLITICA DE GESTION DOCUMENTAL LOTERIA DE BOGOTÁ 2019
 SIC LOTERÍA DE BOGOTA </t>
    </r>
  </si>
  <si>
    <t>Se elevó solicitud de concepto a la Unidad de Recursos Fisicos relacionada con la pertinentencia de la creación de una serie documental para este efecto o de ser el caso, se apoye a la Unidad de Talento Humano, para la gestión adecuada del archivo de estos documentos.  Se adjunta pdf de la comunicación con registro interno 3-2020-988 del 14 de septiembre de 2020.  Se solicita prórroga en la fecha de cierre, en razón a que como ya se advirtió, recientemente se solicitó el concepto en relación con este asunto.</t>
  </si>
  <si>
    <t>Se consultó la base de hojas de vida de la oferta del Distrito Talento No Palanca, con el fin de buscar candidatos para contratar la prestación de este servicio en la entidad.  Se adjunta base de datos de hojas de vida.</t>
  </si>
  <si>
    <t>Actualmente el aplicativo administrativo y financiero, se encuentra generando el archivo para cargar la informacion al operador de la PILA.  No se han generado pagos extemporáneos, durante la vigencia 2020.  Se adjunta planillas de pago, realizadas dentro de las fechas requeridas</t>
  </si>
  <si>
    <t xml:space="preserve">Se esta  actualizando el PETI </t>
  </si>
  <si>
    <t>Una vez se apruebe el PETI, se definirá el plan de acción del PETI  incluyendo el cronograma de actividades</t>
  </si>
  <si>
    <t>Pendiente por definir el formato</t>
  </si>
  <si>
    <t>No se ha radicado</t>
  </si>
  <si>
    <t>No se ha adelantado</t>
  </si>
  <si>
    <t>Se está actulizando el plan de continuidad</t>
  </si>
  <si>
    <t>No es un hallazgo</t>
  </si>
  <si>
    <t>Se está revisando el liecnciamiento del BI</t>
  </si>
  <si>
    <t>Se diseño un nuevo formato de inventario de activo de información, pendiente de aprobación</t>
  </si>
  <si>
    <t xml:space="preserve">Se actualizó el procedimiento de mesa de servicio.
Seguimiento a través de la mesa de servicios </t>
  </si>
  <si>
    <t>Campañas de sencibilización  sobre la seguridad de la información</t>
  </si>
  <si>
    <t>Se esta actualizando el manual de política de seguridad</t>
  </si>
  <si>
    <t>Seguimiento herramienta de MSPI</t>
  </si>
  <si>
    <t>No se ha proyectado</t>
  </si>
  <si>
    <t>Se actualizaron los procedimientos de sistemas</t>
  </si>
  <si>
    <t>Se actualizó el procedimiento de copias de seguridad</t>
  </si>
  <si>
    <t>En los contratos se incluye la cláusula de Derechos de Autor y de confidencialidad.</t>
  </si>
  <si>
    <t xml:space="preserve">Se esta actualizando el  mapa de riesgos </t>
  </si>
  <si>
    <t>Plan de mantenimiento</t>
  </si>
  <si>
    <t>Se tiene actualizado la versión del firewall</t>
  </si>
  <si>
    <r>
      <t>Se anexan los siguientes procedimientos  ajustados y aprobados por el Comité Institucional  de Gestión y Desempeño:</t>
    </r>
    <r>
      <rPr>
        <b/>
        <sz val="9"/>
        <rFont val="Arial"/>
        <family val="2"/>
      </rPr>
      <t>"Explotación de Juegos de Suerte"</t>
    </r>
    <r>
      <rPr>
        <sz val="9"/>
        <rFont val="Arial"/>
        <family val="2"/>
      </rPr>
      <t xml:space="preserve">: PRO420-191-10 Autorización y Emisión de Conceptos, PRO420-193-10 Facturación Instrumentos de Juego y de </t>
    </r>
    <r>
      <rPr>
        <b/>
        <sz val="9"/>
        <rFont val="Arial"/>
        <family val="2"/>
      </rPr>
      <t xml:space="preserve"> "Control Inspección y Fiscalización":</t>
    </r>
    <r>
      <rPr>
        <sz val="9"/>
        <rFont val="Arial"/>
        <family val="2"/>
      </rPr>
      <t xml:space="preserve"> PRO420-194-9 Control y Seguimiento al Juego de Apuestas Permanentes o Chance, PRO420-195-9 Gestión de Derechos de Explotación, PEO420-196-10 Planeación y Control Sorteos del Juego de Apuestas permanentes o Chance y PRO420-197-9 Protocolo Sorteos Autorizados al Concesionario de Apuestas Permanentes.</t>
    </r>
  </si>
  <si>
    <t xml:space="preserve">En el Comité Institucional  de Gestión y Desempeño del mes de agosto 2020, se planteo que en razón a que indicadores que cubren las diferentes actividades  vinculados al proceso de Rifas y juegos promocionales no aportan objetivos en términos de resultados, por tanto es pertinente eliminarlos. </t>
  </si>
  <si>
    <t>El 8 de sept de 2020, en reunión citada por la Gerente General se efectuo analisis y ajustes a la matríz de riesgos los procesos de Explotación de Juegos de Suerte y Azar.</t>
  </si>
  <si>
    <r>
      <t xml:space="preserve">El Comité Institucional  de Gestión y Desempeño aprobó el </t>
    </r>
    <r>
      <rPr>
        <i/>
        <sz val="9"/>
        <rFont val="Arial"/>
        <family val="2"/>
      </rPr>
      <t>"MANUAL DE FISCALIZACIÓN, SUPERVISIÓN,  E INSPECCION
AL CONTRATO DE CONCESIÓN DEL JUEGO DE APUESTAS PERMANENTES O CHANCE"</t>
    </r>
    <r>
      <rPr>
        <sz val="9"/>
        <rFont val="Arial"/>
        <family val="2"/>
      </rPr>
      <t>, en el cual  contiene la metodología  para el desarrollo de las visitas de Fiscalización, inspección y verficación de juego en línea. Se anexa dicho manual</t>
    </r>
  </si>
  <si>
    <r>
      <t xml:space="preserve">Mediante el </t>
    </r>
    <r>
      <rPr>
        <i/>
        <sz val="9"/>
        <rFont val="Arial"/>
        <family val="2"/>
      </rPr>
      <t>"PROCEDIMIENTO ADMINISTRATIVO SANCIONATORIO POR LA OPERACION DE JUEGOS DE SUERTE Y AZAR ILEGALES</t>
    </r>
    <r>
      <rPr>
        <b/>
        <sz val="9"/>
        <rFont val="Arial"/>
        <family val="2"/>
      </rPr>
      <t xml:space="preserve">" </t>
    </r>
    <r>
      <rPr>
        <sz val="9"/>
        <rFont val="Arial"/>
        <family val="2"/>
      </rPr>
      <t>PRO420-192-11, aprobado por El Comité Institucional  de Gestión y Desempeño se cumple con la facultad de fiscalización de rifas y promocionales.</t>
    </r>
  </si>
  <si>
    <r>
      <t xml:space="preserve">Mediante el Procedimeinto versión PRO420-195-9 </t>
    </r>
    <r>
      <rPr>
        <i/>
        <sz val="9"/>
        <rFont val="Arial"/>
        <family val="2"/>
      </rPr>
      <t xml:space="preserve">"GESTION DE DERECHOS DE EXPLOTACION Y GASTOS DE ADMINISTRACIÓN", </t>
    </r>
    <r>
      <rPr>
        <sz val="9"/>
        <rFont val="Arial"/>
        <family val="2"/>
      </rPr>
      <t>aprobado por el Comité Institucional  de Gestión y Desempeño,  se indiviadualizó  las actividades de control relacionadas con el juego de chance, y las relitivas a rifas y juegos promocionales. Se anexa dicho procedimiento</t>
    </r>
  </si>
  <si>
    <r>
      <t>En el procedimiento aprobado por el Comité Institucional  de Gestión y Desempeño,   PRO420-194-9 "</t>
    </r>
    <r>
      <rPr>
        <i/>
        <sz val="9"/>
        <rFont val="Arial"/>
        <family val="2"/>
      </rPr>
      <t>Control y Seguimiento al Juego de Apuestas Permanentes o Chance"</t>
    </r>
    <r>
      <rPr>
        <sz val="9"/>
        <rFont val="Arial"/>
        <family val="2"/>
      </rPr>
      <t xml:space="preserve">, se estableció que en caso de evidenciarse el incumplimiento de parte del concesionario, se les oficiará para que en el término indicado responda al requerimiento instaurado, explique o aclare lo evidenciado en los informes, rinda informes y/o realice los ajustes a que haya lugar en el término establecido. </t>
    </r>
  </si>
  <si>
    <r>
      <t>En el procedimiento aprobado por el Comité Institucional  de Gestión y Desempeño,   PRO420-194-9 "</t>
    </r>
    <r>
      <rPr>
        <i/>
        <sz val="9"/>
        <rFont val="Arial"/>
        <family val="2"/>
      </rPr>
      <t>Control y Seguimiento al Juego de Apuestas Permanentes o Chance</t>
    </r>
    <r>
      <rPr>
        <sz val="9"/>
        <rFont val="Arial"/>
        <family val="2"/>
      </rPr>
      <t>", se articularon las actividades que desarrollan la Unidad de Apuestas y el Area de Sistemas en el procedimiento de fiscalización.</t>
    </r>
  </si>
  <si>
    <t>Se adjunta el informe de la auditoría al funcionamiento téncico de los juegos, incentivos y planes de premio autorizados al concesionario que adelantó  en el mes de diciembre de 2019  la Oficina de Sistemas  de la Lotería de Bogotá.</t>
  </si>
  <si>
    <r>
      <t>Mediante el documento</t>
    </r>
    <r>
      <rPr>
        <i/>
        <sz val="9"/>
        <rFont val="Arial"/>
        <family val="2"/>
      </rPr>
      <t xml:space="preserve"> "DIAGNÓSTICO ACTUALIZADO DEL CONTROL DE LOS JUEGOS DE SUERTE Y AZAR EN EL DISTRITO CAPITAL; PLAN ESTRATÉGICO PARA LA LUCHA CONTRA EL JUEGO ILEGAL Y EL FORTALECIMIENTO DEL CONTROL DEL JUEGO LEGAL" </t>
    </r>
    <r>
      <rPr>
        <sz val="9"/>
        <rFont val="Arial"/>
        <family val="2"/>
      </rPr>
      <t>se  estructuró una política institucional en materia de Control de Juego Ilegal.</t>
    </r>
  </si>
  <si>
    <t>Mediante el "PROCEDIMIENTO ADMINISTRATIVO SANCIONATORIO POR LA OPERACION DE JUEGOS DE SUERTE Y AZAR ILEGALES" PRO420-192-11, aprobado por El Comité Institucional  de Gestión y Desempeño se dió cumplimiento a este hallazgo.</t>
  </si>
  <si>
    <t>Estudiar la viabilidad de incorporar actividades referentes a la liquidación de contratos en el proceso unificado de gestión contractual o en procedimiento diferente.</t>
  </si>
  <si>
    <t>Realizar  reunión con el área de Planeación para analizar la posibilidad de incluir dentro del organigrama la responsabilidad de la ejecución de la gestión contractual.</t>
  </si>
  <si>
    <t>Se remitió memorando interno a la Oficina de Planeación ante la cual se puso en conocimiento el hallazgo y la posición de la OCI a efectos de que sea esta depedencia por su competencia la que indique si es necesario realizar una modificación del mapa de procesos.</t>
  </si>
  <si>
    <t>En relación con la gestión de los riesgos del proceso, se ifentifican las siguientes deficiencias : 
-Falta de identificación de los riesgos operativos del proceso de Gestión de Bienes y Servicios relacionados con los procedimientos vinculados a la gestión contractual.
-La información de riesgos de corrupción publicada en la página web de la entidad en el apartado mapa de riesgos de corrupción / mapa de riesgos 2018, y la que se encuentra en la Carpeta Pública de Planeación Estratégica/Gestión de Riesgos/ Matriz de Riesgos 2018 Gestión de BYS.
-La identificación de los riesgos de corrupción es deficiente; no atiende los criterios definidos en la Guía para la administración del riesgo y el diseño de controles en entidades públicas.</t>
  </si>
  <si>
    <t>.  Falta de consistencia entre los instrumentos de soporte del proceso; en efecto, el Manual de Contratación clasifica la actividad contractual de acuerdo con las modalidades de contratación (Licitación pública, invitación abierta, invitación privada, invitación directa, contrato atípico de distribución ); por su parte, las Tablas de Retención correspondientes a la gestión contractual, se encuentran estructuradas, con base en el objeto del contrato (contrato de prestación de servicios, contrato de suministros, contrato de concesión, contrato de compraventa, contrato distribuidor, contrato arrendamiento, contrato comodato, contrato de seguros, hoja de vida distribuidor).</t>
  </si>
  <si>
    <r>
      <t xml:space="preserve">Deficiencias en la planeación de la contratación relacionadas con:
-La publicación del PAA; no es posible verificar, con base en la información publicada, si los 21 contratos suscritos entre el 9 y el 26 de enero de 2018, se encontraban incorporados en el </t>
    </r>
    <r>
      <rPr>
        <b/>
        <sz val="9"/>
        <color theme="1"/>
        <rFont val="Arial"/>
        <family val="2"/>
      </rPr>
      <t>Plan Anual de Adquisiciones</t>
    </r>
    <r>
      <rPr>
        <sz val="9"/>
        <color theme="1"/>
        <rFont val="Arial"/>
        <family val="2"/>
      </rPr>
      <t xml:space="preserve"> 2018.
-La información disponible, no permite establecer cuáles fueron los ajustes autorizados a lo largo de la vigencia; de manera tal que sea posible verificar, en cada momento, si un determinado contrato se encontraba debidamente amparado dentro del Plan Anual de Adquisiciones, al momento de sus suscripción.
-Ineficacia del PAA como instrumento de control para la transparencia en la gestión contractual</t>
    </r>
  </si>
  <si>
    <t>Circularizar a los responsables de la planeación de la contración así como los responsables de la elaboración y modificación y publicación del de PAA, las  directrices sobre la materia.</t>
  </si>
  <si>
    <t xml:space="preserve">No se reportan avances para el periododo, el término de entrega ya se encuentra vencido. </t>
  </si>
  <si>
    <t xml:space="preserve">Con corte a 30 de junio no se había realizado la contratación, este contrato fue suscrito en xxx. Pendiente entrega de evidencia. </t>
  </si>
  <si>
    <t>Tabla de control de acceso; Se elaboró la tabla de control de acceso.</t>
  </si>
  <si>
    <t xml:space="preserve">Formato único de inventario
capacitación FUID; En los archivos de gestión se levantó el inventario en el formato único de inventarios FUID y en el Archivo central se tiene la totalidad de inventarios en el FUID.
</t>
  </si>
  <si>
    <t>Contrato de prestación de servicios;
Se contrato a una profesional historiadora para la elaboración del componente histórico de las TVC,el contrato se encuentra en ejecución.</t>
  </si>
  <si>
    <t>Contrato de prestación de servicios;
Se contrato a una profesional , historiadora y archivista para la elaboración de las TVD, sus contratos se encuentran en ejecución, con este instrumento aprobado se puede iniciar la intervención.</t>
  </si>
  <si>
    <t xml:space="preserve">El avance reportado no corresponde a la actividad programada. </t>
  </si>
  <si>
    <t>No se adjunta evidencia del avance reportado; de otra parte, se recomienda una nueva revisión de acuerdo con los ajustes a  los procedimientos adelantados durante el presente año.</t>
  </si>
  <si>
    <t xml:space="preserve">Acta del comité CIGD;
La entidad actualizó el procedimiento PRO330-213-8, el cual inluye el procedimiento y controles establecidos para la consulta y prestamo de documentos,el cual fue aprobado en CIGD.
</t>
  </si>
  <si>
    <t>No se adjunta evidencia del avance reportado.</t>
  </si>
  <si>
    <t xml:space="preserve">No se encuentra formulado un plan de mejora, sin embargo el área reporta avance; el Archivo Distrital en su visita programada verificara la acción formulada y el avance correspondiente. </t>
  </si>
  <si>
    <t xml:space="preserve">No se reporta ningun avance, se trata de una obligación prevista en la norma. </t>
  </si>
  <si>
    <t xml:space="preserve">No se ha formulado plan de mejora para esta observación. </t>
  </si>
  <si>
    <t>Comunicaciones</t>
  </si>
  <si>
    <t xml:space="preserve">   El pago del servicio de energía de las zonas comunes se realiza a través
de la administración de la copropiedad, con base en el índice de ocupación que, por ello se continuaran adelantando gestiones con la copropiedad para reavisar esta situación.</t>
  </si>
  <si>
    <t>Elaboración del cuadro con el detalle mensual de los gastos de mantenimiento para facilitar seguimiento</t>
  </si>
  <si>
    <t xml:space="preserve">Cuadro seguimiento </t>
  </si>
  <si>
    <t>Se solicitará estado de cuenta del predio a la empresa de energía.</t>
  </si>
  <si>
    <t xml:space="preserve">Se definen acciones, pero no se reportan avances ni evidencias de los mismos. </t>
  </si>
  <si>
    <t xml:space="preserve">Respecto de esta acción, ya se había ampliado el termino para abril del 2020. El avance y la evidencia reportada, solo permiten validar el cumplimiento parcial de la acción. </t>
  </si>
  <si>
    <t xml:space="preserve">El avance y la evidencia reportada, solo permiten validar el cumplimiento parcial de la acción. </t>
  </si>
  <si>
    <t>Extemporaneidad en los pagos de las obligaciones relacionadas con el pago de la Seguridad Social</t>
  </si>
  <si>
    <t xml:space="preserve">Conforme a la evidencia reportada, se cierra la presente acción de mejora. </t>
  </si>
  <si>
    <t>Coordinar con el supervisor del contrato de soporte, los ajustes a efectuar en el aplicativo, de acuerdo con los errores detectados, para que se realicen los ajustes respectivos.</t>
  </si>
  <si>
    <t>Se han venido efectuado ajustes al aplicativo, no obstante en cada liquidación, surgen inconvenientes que han generado las respectivas solicitudes de requerimientos, que se han escalando al proveedor del servicio.  Se adjutan correos de alguno de los requerimientos efectuados a manera de muestreo.</t>
  </si>
  <si>
    <t>No se evidencia el procedimiento para el trámite de reconocimiento de incapacidades y licencias de maternidad y parternidad.</t>
  </si>
  <si>
    <t>Establecer y documentar el trámite para el trámite y reconocimiento de incapacidades.</t>
  </si>
  <si>
    <t>Actualmente se encuentra en proceso de construcción y levantamiento dicho procedimiento, una vez se cuente con el borrador preliminar se procedera a su envio al CIGD para su aprobacion.</t>
  </si>
  <si>
    <t>No se resgistraron avances en esta actividad, no se ha fectuado la elaboracion y el levantamiento del procedimiento, se solicita prorogar el término del hallazgo.</t>
  </si>
  <si>
    <t xml:space="preserve">Respecto de esta acción, ya se había ampliado el termino para abril del 2020, por lo tanto se encuentra incumplida. </t>
  </si>
  <si>
    <t>CERRADO</t>
  </si>
  <si>
    <t>La auditoría se realizó en el año 2018, a la fecha el área no ha formulado acciones de mejora  para esta observación; se solicita establecer si el área asume los riesgos derivados de la observación.</t>
  </si>
  <si>
    <t>Se unifica con la observación  No. 2 del Informe de Plan de Comunicaciones II  Trimestre 2018.</t>
  </si>
  <si>
    <t>Cerrada por unificación con la observación N°2 del Informe del II Trimestre de 2018.</t>
  </si>
  <si>
    <t xml:space="preserve">La auditoría se adelanto en el 2018; el área no ha formuado plan de mejora para atender la observación, no obstante en el reporte con corte a diciembre 30 de 2019, reporta avance, pero no adjunta soportes correspondientes. Se solicita al área definir si asumara el riesgo derivado de la observación o si considera que la observación se encuentra superada adjuntando la evidencia correspondiente. </t>
  </si>
  <si>
    <t xml:space="preserve">Se encuentra que la actividad contable de la entidad se desarrolla conforme a las orientaciones de la CGN; no obstante, se encuentran deficiencias en cuanto a su socialización a todos los funcionarios vinculados al proceso. </t>
  </si>
  <si>
    <t xml:space="preserve">La auditoría se adelanto en el 2019; el área no ha formuado plan de mejora para atender la observación, no obstante en el reporte con corte a diciembre 30 de 2019, reporta avance, pero no adjunta soportes correspondientes. Se solicita al área definir si asumara el riesgo derivado de la observación o si considera que la observación se encuentra superada adjuntando la evidencia correspondiente. </t>
  </si>
  <si>
    <t>Cerrada por unificación con la observación N°4 del informe de  Gestión Financiera y Contable 2018.</t>
  </si>
  <si>
    <t>El Procedimiento de GEstión de Recaudo fue ajustado.</t>
  </si>
  <si>
    <t xml:space="preserve">La auditoría se adelanto en febrero de 2020; el área no ha formuado plan de mejora para atender la observación. Se solicita al área definir si asumirá el riesgo derivado de la observación o si considera que la observación se encuentra superada adjuntando la evidencia correspondiente. </t>
  </si>
  <si>
    <t xml:space="preserve">Con base en la evidencia enviada, se valida el avance reportado y se da por cerrado el plan de mejoramiento. </t>
  </si>
  <si>
    <t xml:space="preserve">La auditoría se adelanto en el año 2019; el área no ha formuado plan de mejora para atender la observación. Se solicita al área definir si asumirá el riesgo derivado de la observación o si considera que la observación se encuentra superada adjuntando la evidencia correspondiente. </t>
  </si>
  <si>
    <t>31/06/2021</t>
  </si>
  <si>
    <t>31/06/2022</t>
  </si>
  <si>
    <t>31/06/2023</t>
  </si>
  <si>
    <t>31/06/2024</t>
  </si>
  <si>
    <t>31/06/2025</t>
  </si>
  <si>
    <t>31/06/2026</t>
  </si>
  <si>
    <t>A la fecha el área no ha formulado acciones de mejora  para esta observación; se solicita establecer si el área asume los riesgos derivados de la observación.</t>
  </si>
  <si>
    <t xml:space="preserve">La auditoría se realizó en el año 2014; de otra parte, se cierra acciones sin reporte de avance del área. </t>
  </si>
  <si>
    <t>CERRADOO</t>
  </si>
  <si>
    <t xml:space="preserve">El área no reporta formulación de plan de mejora subsanar la observación encontrada, ni avance ni evidencias del mismo. </t>
  </si>
  <si>
    <t>En cuanto explotación de la información, ha adelantado la implementación de Oracle BI, inicialmente para la unidad de apuestas, pero puede ser extensivo a las demás áreas misionales y de apoyo administrativo y financiero.</t>
  </si>
  <si>
    <t>PETI desactualizado e incompleto.</t>
  </si>
  <si>
    <t>Falta de planes de acción del PETI</t>
  </si>
  <si>
    <t>La estructura organizacional de la entidad no cuenta esta acorde con el Decreto 415 de 2016</t>
  </si>
  <si>
    <t>Falta de seguimiento y control en la gestión TIC</t>
  </si>
  <si>
    <t>Oracle BI se utiliza solo para apuestas</t>
  </si>
  <si>
    <t>Inventario de activos incompleto</t>
  </si>
  <si>
    <t>Falta de implementaci+on de MSPI</t>
  </si>
  <si>
    <t>Falta de mantenimientos preventivos</t>
  </si>
  <si>
    <t xml:space="preserve">Falta de controles </t>
  </si>
  <si>
    <t>Falta de control para acceder a las cookies de la página web</t>
  </si>
  <si>
    <t xml:space="preserve">Actualización PETI </t>
  </si>
  <si>
    <t xml:space="preserve">Actualizar el PETI con el  Diagrama de infraestructura </t>
  </si>
  <si>
    <t>Crear catálogo de los sistemas de información</t>
  </si>
  <si>
    <t>Definir los planes de acción del PETI</t>
  </si>
  <si>
    <t>Crear formato de criterios de aceptación para las solciitudes realizadas</t>
  </si>
  <si>
    <t>Oficio a la Gerencia con la necesidad para que la alta gerencia tome la determinación del procedimiento a seguir</t>
  </si>
  <si>
    <t>Formato de evaluación de criterios de satisfacción y viabilidad en la gestión TIC</t>
  </si>
  <si>
    <t>Actualizar el inventarios de los activos de información</t>
  </si>
  <si>
    <t>Hacer segumiento a la herramienta de MSPI</t>
  </si>
  <si>
    <t>Proyección  a la dirección de la Lotería de Bogotá para la contratación de apoyo para el Area de Sistemas</t>
  </si>
  <si>
    <t>Implementar controles en la configuración de la red</t>
  </si>
  <si>
    <t>Implementar controles a los equipos locales</t>
  </si>
  <si>
    <t>Actualizar las politicas de seguridad en el directorio Activo</t>
  </si>
  <si>
    <t>Implementar cambio de contraseñas periodico</t>
  </si>
  <si>
    <t>Definir plan de mantenimiento de equipos</t>
  </si>
  <si>
    <t>Implementar controles del firewall y antivirus</t>
  </si>
  <si>
    <t>Implementar controles para acceder o mitigar el riesgo para acceder las cookies</t>
  </si>
  <si>
    <t>Igual a la 7</t>
  </si>
  <si>
    <t xml:space="preserve"> CUARTO SEGUIMIENTO DE 20120</t>
  </si>
  <si>
    <t>CERRADAS SIN REPORTE DE AVANCE</t>
  </si>
  <si>
    <t>CERRADA POR UNIFICACIÓN CON OTRA OBSERVACIÓN</t>
  </si>
  <si>
    <r>
      <rPr>
        <b/>
        <sz val="9"/>
        <color rgb="FF00B050"/>
        <rFont val="Calibri"/>
        <family val="2"/>
        <scheme val="minor"/>
      </rPr>
      <t>**</t>
    </r>
    <r>
      <rPr>
        <b/>
        <sz val="9"/>
        <color theme="1"/>
        <rFont val="Calibri"/>
        <family val="2"/>
        <scheme val="minor"/>
      </rPr>
      <t xml:space="preserve">Algunas de las acciones que se cerraron no estan formuladas, pero de acuerdo a la demás información reportada por el área responsable,  se evidenció avances de dichas acciones y por tanto se concluyó en el cierre de las mismas. </t>
    </r>
  </si>
  <si>
    <t>Cerrada por unificación con la observación  No. 1 del Informe de Control Interno Contable 2019 vigencia  2018.</t>
  </si>
  <si>
    <t>CUMPLIDAS Y CERRADAS</t>
  </si>
  <si>
    <t xml:space="preserve">Borradodores listos para presentar propuesta   con las sugerencias   (anexos físicos). Esta pendiente su revisión en próximo Comité.                                     </t>
  </si>
  <si>
    <t>Se hizo solicitud a sistemas y se esta  trabajando en el tema), (soporte : correos) . 
Soportes (tres correos y se hizo reunión el jueves 19 de septiembre de 2019 donde se indico que ya en el aplicativo se instaló una opción para registrar el valor de los cupos así como de sus modificaciones. Sistemas revisó los campos y el día 9 de diciembre informó a la Unidad de Loterías para que proceda de su revisión (anexo correo de soporte).</t>
  </si>
  <si>
    <t>Se envia formato de inscripción en el registro de distribuidores y soportes a Secretaria General  Se registra nota en la actividad No.20 (con estos documentos se arma la hoja de vida de los distribuidores).  Una vez remitida la documentación a la Secretaria General será dejada en la carpeta de hoja de vida acorde a la actividad Número 20 registrada en el procedimiento.</t>
  </si>
  <si>
    <r>
      <t>Una vez sea aprobado el ajuste del formato "</t>
    </r>
    <r>
      <rPr>
        <b/>
        <sz val="9"/>
        <color indexed="8"/>
        <rFont val="Arial"/>
        <family val="2"/>
      </rPr>
      <t>Solicitud de inscripción en el registro de distribuidores de la Lotería de  Bogotá</t>
    </r>
    <r>
      <rPr>
        <sz val="9"/>
        <color indexed="8"/>
        <rFont val="Arial"/>
        <family val="2"/>
      </rPr>
      <t>", se procederá a dar cumplimiento a este requisito oficialmente, (Estos documentos se están consultando en Unidad de Loterías desde octubre  a los ditribuidores que están renovando los contratos y a distribuidores nuevos).     Nota: este punto depente de la aprobación de los formatos del cuato punto de este Plan de mejoramiento.</t>
    </r>
  </si>
  <si>
    <t>.</t>
  </si>
  <si>
    <t>No se adjunatn evidecnias, para dar cierre a esta actividad</t>
  </si>
  <si>
    <t>No hay reporte de avance</t>
  </si>
  <si>
    <t>Sr</t>
  </si>
  <si>
    <t>Con la obligatoriedad del llevarse la contratación a través de la plataforma trnsaccional Secoop II, se debió nuevamente modificar todo el manual, actualmente está en un 100% el proyecto de Manual de Contratación, el cual se encuentra en revisión por un grupo interdisciplinario liderado por la Gerencia General.</t>
  </si>
  <si>
    <t xml:space="preserve">El cumplimiento de esta actividad se suple con la expedición del Manul de Contratación el cual señala los lineamientos que se deben tener en cuenta para el analisis y tipificación de riesgos en la contratación. </t>
  </si>
  <si>
    <t>Con la entrada de esta nueva administración nuevamente se está revisando las tablas de retensión se adjunta corre a través del cual se evidencia que aún está en proceso.</t>
  </si>
  <si>
    <t>Teniendo en cuenta el expediente electrónico con la entrada de la aplicación del Secop II se deben señalar una lista nueva de chequeo la cual se elaborará una vez se adopte el nuevo manual de contratación.</t>
  </si>
  <si>
    <t>Se continuan realizando los informes semanales de parte de la estadística contratada donde se hace un análisis de las ventas por distribuidores midiendo asi su comportamiento y caracterizando su nivel de ventas. Se olicitó a los distribuidores información via correo electrónico sobre los sistemas con los que cuentan para la lectura de premios, no se recibió respuesta de todos los distribuidores pero se evidencia que existen distribuidores con bajo nive de ventas que no cuentan con el software mencionado.</t>
  </si>
  <si>
    <t>Se efectuó revisión y ajuste al reglamento para los distribuidores de la LB, no se consideró definir parametros mínimos para evidenciar la capacidad operativa y/o de sistemas diferentes a los requeridos en los formatos de estudio comercial e inscripción al registro de distribuidores.</t>
  </si>
  <si>
    <t>Se incluyó el cupo de cada distribuidor pero en la opción de pólizas. Se deben integrar esas dos opciones para consolidar una sola información.</t>
  </si>
  <si>
    <t>La Unidad de Loterías realiza la revisión de los antecedentes fiscales, disciplinarios y listas restrictictivas de los distribuidores nuevos y de todas las renovaciones de cupos de distribución. Los documentos se envían a la Secretaría General y hacen parte de la carpeta de cada distribuidor.</t>
  </si>
  <si>
    <t>Se le asignó al profesional I de la Unidad de Loterías la actividad de cargue y control de los premios virtuales. Durante el segundo semestre de 2020 se estan depurando las cuentas de los distribuidores virtuales junto con el profesional de cartera.</t>
  </si>
  <si>
    <t>Se ectuó la revisión y ajuste del Reglamento para los Distribuidores de la LB, no se incluyeron nuevas garantías. Se evidenció que tal como esta establecoido en el Reglamento, una garantía real puede ser el abono en efectivo del valor de la garantía, pero que esta siempre se aceptará de manera temporal mientras se constituye la pòliza o el CDT correspondiente.</t>
  </si>
  <si>
    <r>
      <t xml:space="preserve">Deficiencias en la gestión de los contratos atípicos de distribución:
</t>
    </r>
    <r>
      <rPr>
        <sz val="9"/>
        <color indexed="8"/>
        <rFont val="Arial"/>
        <family val="2"/>
      </rPr>
      <t>Cumplimiento de requisitos precontractuales.
No se encontró en los contratos suscritos con distribuidores, evidencia sobre el cumplimiento de la verificación de los antecedentes fiscales, disciplinarios y de policía, verificación de condición PEP y Listas restrictivas.</t>
    </r>
  </si>
  <si>
    <t xml:space="preserve">Solicitar   a la Secretaria General que para renovar contratos o efectuar contratos nuevos se gestione la solicitud de estos documentos </t>
  </si>
  <si>
    <t>No se adjuntan evidecnias, para dar cierre a esta actividad</t>
  </si>
  <si>
    <t xml:space="preserve">Conforme a lo informado por el área se valida el avance reportado y se da por cerrado este plan de mejoramiento </t>
  </si>
  <si>
    <t xml:space="preserve">Conforme a lo informado por el área se valida el avance reportado y el cierre de la acción. </t>
  </si>
  <si>
    <t>Contratos de prestación de servicios plan de trabajo; 
Se inció el proceso de ajuste de las TVD,las cuales el requisito para realizar las transferencias a la Dirección de archivo</t>
  </si>
  <si>
    <t>Contratos de prestación de servicios plan de trabajo;
Se inció el proceso de ajuste de las TVD,las cuales el requisito para realizar las transferencias a la Dirección de archivo.</t>
  </si>
  <si>
    <t>Esta actividad se encuentra cumplida en un  100% toda vez que Secretaría Genenral comunicó a Planeación, la decisión de realizar la modificación corresponde a la Gerencia General y a la Junta Directiva</t>
  </si>
  <si>
    <t>Se realizó el proyecto de circular del PAA, la cual se encuentra en revisión de recursos físicos y pendiente pasar para firma con un avance del 90%</t>
  </si>
  <si>
    <t xml:space="preserve">No se adjunta evidencia (Acta Reunión con Planeación) que permita validar que la acción se cumplió y el cierre de la misma. </t>
  </si>
  <si>
    <t>Se valida el avance reportado y se da por cerrado el presente plan de mejoramiento</t>
  </si>
  <si>
    <t>Se valida el avance reportado. Ampliar plazo</t>
  </si>
  <si>
    <t>No se adjunta evidencia, se solicita ampliar plazo.</t>
  </si>
  <si>
    <t xml:space="preserve">Sin reporte de evidencia, se solicita apliar plazo.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</si>
</sst>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yyyy/mm/dd"/>
    <numFmt numFmtId="165" formatCode="_(* #,##0_);_(* \(#,##0\);_(* &quot;-&quot;??_);_(@_)"/>
    <numFmt numFmtId="166" formatCode="d/mm/yyyy;@"/>
  </numFmts>
  <fonts count="30" x14ac:knownFonts="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9"/>
      <color theme="1"/>
      <name val="Arial"/>
      <family val="2"/>
    </font>
    <font>
      <i/>
      <sz val="9"/>
      <color indexed="8"/>
      <name val="Arial"/>
      <family val="2"/>
    </font>
    <font>
      <sz val="9"/>
      <color indexed="8"/>
      <name val="Arial"/>
      <family val="2"/>
    </font>
    <font>
      <sz val="9"/>
      <color indexed="10"/>
      <name val="Arial"/>
      <family val="2"/>
    </font>
    <font>
      <b/>
      <sz val="9"/>
      <color theme="1"/>
      <name val="Arial"/>
      <family val="2"/>
    </font>
    <font>
      <sz val="9"/>
      <name val="Arial"/>
      <family val="2"/>
    </font>
    <font>
      <sz val="9"/>
      <color rgb="FFFF0000"/>
      <name val="Arial"/>
      <family val="2"/>
    </font>
    <font>
      <sz val="9"/>
      <color rgb="FF000000"/>
      <name val="Arial"/>
      <family val="2"/>
    </font>
    <font>
      <b/>
      <sz val="9"/>
      <color indexed="8"/>
      <name val="Arial"/>
      <family val="2"/>
    </font>
    <font>
      <b/>
      <sz val="9"/>
      <color rgb="FFFF0000"/>
      <name val="Arial"/>
      <family val="2"/>
    </font>
    <font>
      <b/>
      <sz val="9"/>
      <name val="Arial"/>
      <family val="2"/>
    </font>
    <font>
      <sz val="11"/>
      <color theme="1"/>
      <name val="Calibri"/>
      <family val="2"/>
    </font>
    <font>
      <b/>
      <sz val="9"/>
      <color indexed="60"/>
      <name val="Arial"/>
      <family val="2"/>
    </font>
    <font>
      <u/>
      <sz val="7.35"/>
      <color theme="10"/>
      <name val="Calibri"/>
      <family val="2"/>
    </font>
    <font>
      <sz val="10"/>
      <color theme="1"/>
      <name val="Calibri"/>
      <family val="2"/>
      <scheme val="minor"/>
    </font>
    <font>
      <b/>
      <sz val="10"/>
      <color theme="1"/>
      <name val="Calibri"/>
      <family val="2"/>
      <scheme val="minor"/>
    </font>
    <font>
      <sz val="9"/>
      <name val="Calibri"/>
      <family val="2"/>
      <scheme val="minor"/>
    </font>
    <font>
      <b/>
      <sz val="10"/>
      <color rgb="FFFF0000"/>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i/>
      <sz val="9"/>
      <name val="Arial"/>
      <family val="2"/>
    </font>
    <font>
      <b/>
      <sz val="9"/>
      <color theme="1"/>
      <name val="Calibri"/>
      <family val="2"/>
      <scheme val="minor"/>
    </font>
    <font>
      <b/>
      <sz val="9"/>
      <color rgb="FFFF0000"/>
      <name val="Calibri"/>
      <family val="2"/>
      <scheme val="minor"/>
    </font>
    <font>
      <b/>
      <sz val="9"/>
      <color rgb="FF00B050"/>
      <name val="Calibri"/>
      <family val="2"/>
      <scheme val="minor"/>
    </font>
    <font>
      <b/>
      <sz val="9"/>
      <name val="Calibri"/>
      <family val="2"/>
      <scheme val="minor"/>
    </font>
  </fonts>
  <fills count="38">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CCFFFF"/>
        <bgColor indexed="64"/>
      </patternFill>
    </fill>
    <fill>
      <patternFill patternType="solid">
        <fgColor rgb="FFCCFFCC"/>
        <bgColor indexed="64"/>
      </patternFill>
    </fill>
    <fill>
      <patternFill patternType="solid">
        <fgColor rgb="FF99FFCC"/>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66"/>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rgb="FF00B050"/>
        <bgColor indexed="64"/>
      </patternFill>
    </fill>
    <fill>
      <patternFill patternType="solid">
        <fgColor theme="7" tint="-0.249977111117893"/>
        <bgColor indexed="64"/>
      </patternFill>
    </fill>
    <fill>
      <patternFill patternType="solid">
        <fgColor rgb="FF00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9" fontId="1" fillId="0" borderId="0" applyFont="0" applyFill="0" applyBorder="0" applyAlignment="0" applyProtection="0"/>
    <xf numFmtId="0" fontId="2"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5" fillId="0" borderId="0"/>
    <xf numFmtId="0" fontId="17" fillId="0" borderId="0" applyNumberFormat="0" applyFill="0" applyBorder="0" applyAlignment="0" applyProtection="0">
      <alignment vertical="top"/>
      <protection locked="0"/>
    </xf>
  </cellStyleXfs>
  <cellXfs count="900">
    <xf numFmtId="0" fontId="0" fillId="0" borderId="0" xfId="0"/>
    <xf numFmtId="0" fontId="4" fillId="0" borderId="0" xfId="0" applyFont="1" applyBorder="1" applyAlignment="1" applyProtection="1">
      <alignment horizontal="center" vertical="center"/>
      <protection locked="0"/>
    </xf>
    <xf numFmtId="0" fontId="4" fillId="12"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14" fontId="4" fillId="0" borderId="0" xfId="0" applyNumberFormat="1" applyFont="1" applyBorder="1" applyAlignment="1" applyProtection="1">
      <alignment horizontal="center" vertical="center"/>
      <protection locked="0"/>
    </xf>
    <xf numFmtId="9" fontId="4" fillId="0" borderId="0" xfId="1" applyFont="1" applyBorder="1" applyAlignment="1" applyProtection="1">
      <alignment horizontal="center" vertical="center"/>
      <protection locked="0"/>
    </xf>
    <xf numFmtId="2" fontId="4" fillId="0" borderId="0" xfId="0" applyNumberFormat="1" applyFont="1" applyBorder="1" applyAlignment="1" applyProtection="1">
      <alignment horizontal="center" vertical="center"/>
      <protection locked="0"/>
    </xf>
    <xf numFmtId="0" fontId="4" fillId="14" borderId="0" xfId="0" applyFont="1" applyFill="1" applyBorder="1" applyAlignment="1" applyProtection="1">
      <alignment horizontal="center" vertical="center"/>
      <protection locked="0"/>
    </xf>
    <xf numFmtId="14" fontId="4" fillId="0" borderId="0" xfId="0" applyNumberFormat="1" applyFont="1" applyBorder="1" applyAlignment="1" applyProtection="1">
      <alignment horizontal="center" vertical="center" wrapText="1"/>
      <protection locked="0"/>
    </xf>
    <xf numFmtId="2" fontId="4" fillId="0" borderId="0" xfId="0" applyNumberFormat="1" applyFont="1" applyBorder="1" applyAlignment="1" applyProtection="1">
      <alignment horizontal="center" vertical="center" wrapText="1"/>
      <protection locked="0"/>
    </xf>
    <xf numFmtId="9" fontId="4" fillId="0" borderId="0" xfId="0" applyNumberFormat="1" applyFont="1" applyBorder="1" applyAlignment="1" applyProtection="1">
      <alignment horizontal="center" vertical="center" wrapText="1"/>
      <protection locked="0"/>
    </xf>
    <xf numFmtId="9" fontId="4" fillId="0" borderId="0" xfId="0" applyNumberFormat="1" applyFont="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6" fillId="0" borderId="0" xfId="2" applyFont="1" applyFill="1" applyBorder="1" applyAlignment="1" applyProtection="1">
      <alignment vertical="top" wrapText="1"/>
      <protection locked="0"/>
    </xf>
    <xf numFmtId="0" fontId="6" fillId="0" borderId="0" xfId="2" applyFont="1" applyFill="1" applyBorder="1" applyAlignment="1">
      <alignment vertical="center" wrapText="1"/>
    </xf>
    <xf numFmtId="0" fontId="6" fillId="0" borderId="0" xfId="2" applyFont="1" applyFill="1" applyBorder="1" applyAlignment="1" applyProtection="1">
      <alignment vertical="center" wrapText="1"/>
      <protection locked="0"/>
    </xf>
    <xf numFmtId="164" fontId="6" fillId="0" borderId="0" xfId="2" applyNumberFormat="1" applyFont="1" applyFill="1" applyBorder="1" applyAlignment="1" applyProtection="1">
      <alignment horizontal="center" vertical="center"/>
      <protection locked="0"/>
    </xf>
    <xf numFmtId="0" fontId="6" fillId="16" borderId="0" xfId="0" applyFont="1" applyFill="1" applyBorder="1" applyAlignment="1">
      <alignment horizontal="justify" vertical="top"/>
    </xf>
    <xf numFmtId="0" fontId="6" fillId="0" borderId="0" xfId="2" applyFont="1" applyFill="1" applyBorder="1" applyAlignment="1" applyProtection="1">
      <alignment horizontal="left" vertical="center" wrapText="1"/>
      <protection locked="0"/>
    </xf>
    <xf numFmtId="0" fontId="6" fillId="0" borderId="0" xfId="4" applyFont="1" applyFill="1" applyBorder="1" applyAlignment="1" applyProtection="1">
      <alignment horizontal="center" vertical="center" wrapText="1"/>
      <protection locked="0"/>
    </xf>
    <xf numFmtId="0" fontId="5" fillId="0" borderId="0" xfId="2" applyFont="1" applyFill="1" applyBorder="1" applyAlignment="1" applyProtection="1">
      <alignment vertical="top" wrapText="1"/>
      <protection locked="0"/>
    </xf>
    <xf numFmtId="0" fontId="6" fillId="15" borderId="0" xfId="2" applyFont="1" applyFill="1" applyBorder="1" applyAlignment="1" applyProtection="1">
      <alignment horizontal="justify" vertical="top" wrapText="1"/>
      <protection locked="0"/>
    </xf>
    <xf numFmtId="164" fontId="6" fillId="15" borderId="0" xfId="2" applyNumberFormat="1" applyFont="1" applyFill="1" applyBorder="1" applyAlignment="1" applyProtection="1">
      <alignment horizontal="center" vertical="center"/>
      <protection locked="0"/>
    </xf>
    <xf numFmtId="0" fontId="10" fillId="16" borderId="0" xfId="0" applyFont="1" applyFill="1" applyBorder="1" applyAlignment="1">
      <alignment horizontal="justify" vertical="top"/>
    </xf>
    <xf numFmtId="0" fontId="6" fillId="0" borderId="0" xfId="2" applyFont="1" applyFill="1" applyBorder="1" applyAlignment="1" applyProtection="1">
      <alignment horizontal="justify" vertical="top" wrapText="1"/>
      <protection locked="0"/>
    </xf>
    <xf numFmtId="0" fontId="9" fillId="0" borderId="0" xfId="2" applyFont="1" applyFill="1" applyBorder="1" applyAlignment="1" applyProtection="1">
      <alignment horizontal="justify" vertical="top" wrapText="1"/>
      <protection locked="0"/>
    </xf>
    <xf numFmtId="0" fontId="9" fillId="16" borderId="0" xfId="2" applyFont="1" applyFill="1" applyBorder="1" applyAlignment="1" applyProtection="1">
      <alignment horizontal="justify" vertical="top" wrapText="1"/>
      <protection locked="0"/>
    </xf>
    <xf numFmtId="0" fontId="4" fillId="10" borderId="0" xfId="0" applyFont="1" applyFill="1" applyBorder="1" applyAlignment="1" applyProtection="1">
      <alignment horizontal="center" vertical="center"/>
      <protection locked="0"/>
    </xf>
    <xf numFmtId="14" fontId="4" fillId="10" borderId="0" xfId="0" applyNumberFormat="1" applyFont="1" applyFill="1" applyBorder="1" applyAlignment="1" applyProtection="1">
      <alignment horizontal="center" vertical="center"/>
      <protection locked="0"/>
    </xf>
    <xf numFmtId="0" fontId="4" fillId="10" borderId="0" xfId="0" applyFont="1" applyFill="1" applyBorder="1" applyAlignment="1" applyProtection="1">
      <alignment horizontal="center" vertical="center" wrapText="1"/>
      <protection locked="0"/>
    </xf>
    <xf numFmtId="0" fontId="4" fillId="10" borderId="0" xfId="0" applyFont="1" applyFill="1" applyBorder="1" applyAlignment="1">
      <alignment horizontal="justify" vertical="top"/>
    </xf>
    <xf numFmtId="9" fontId="4" fillId="10" borderId="0" xfId="1" applyFont="1" applyFill="1" applyBorder="1" applyAlignment="1" applyProtection="1">
      <alignment horizontal="center" vertical="center"/>
      <protection locked="0"/>
    </xf>
    <xf numFmtId="2" fontId="4" fillId="10" borderId="0" xfId="0" applyNumberFormat="1" applyFont="1" applyFill="1" applyBorder="1" applyAlignment="1" applyProtection="1">
      <alignment horizontal="center" vertical="center"/>
      <protection locked="0"/>
    </xf>
    <xf numFmtId="0" fontId="4" fillId="10" borderId="0" xfId="0" applyFont="1" applyFill="1" applyBorder="1" applyAlignment="1">
      <alignment vertical="top" wrapText="1"/>
    </xf>
    <xf numFmtId="14" fontId="4" fillId="19" borderId="0" xfId="0" applyNumberFormat="1" applyFont="1" applyFill="1" applyBorder="1" applyAlignment="1" applyProtection="1">
      <alignment horizontal="center" vertical="center"/>
      <protection locked="0"/>
    </xf>
    <xf numFmtId="9" fontId="4" fillId="19" borderId="0" xfId="1" applyFont="1" applyFill="1" applyBorder="1" applyAlignment="1" applyProtection="1">
      <alignment horizontal="center" vertical="center"/>
      <protection locked="0"/>
    </xf>
    <xf numFmtId="2" fontId="4" fillId="19" borderId="0" xfId="0" applyNumberFormat="1"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14" fontId="4" fillId="6" borderId="0" xfId="0" applyNumberFormat="1" applyFont="1" applyFill="1" applyBorder="1" applyAlignment="1" applyProtection="1">
      <alignment horizontal="center" vertical="center"/>
      <protection locked="0"/>
    </xf>
    <xf numFmtId="0" fontId="4" fillId="6" borderId="0" xfId="0" applyFont="1" applyFill="1" applyBorder="1" applyAlignment="1">
      <alignment horizontal="justify" vertical="top"/>
    </xf>
    <xf numFmtId="0" fontId="6" fillId="6" borderId="0" xfId="0"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 fontId="6" fillId="6" borderId="0" xfId="0" applyNumberFormat="1" applyFont="1" applyFill="1" applyBorder="1" applyAlignment="1">
      <alignment horizontal="center" vertical="center" wrapText="1"/>
    </xf>
    <xf numFmtId="9" fontId="4" fillId="6" borderId="0" xfId="1" applyFont="1" applyFill="1" applyBorder="1" applyAlignment="1" applyProtection="1">
      <alignment horizontal="center" vertical="center"/>
      <protection locked="0"/>
    </xf>
    <xf numFmtId="0" fontId="6" fillId="6" borderId="0" xfId="0" applyFont="1" applyFill="1" applyBorder="1" applyAlignment="1" applyProtection="1">
      <alignment horizontal="center" vertical="center" wrapText="1"/>
      <protection locked="0"/>
    </xf>
    <xf numFmtId="14" fontId="6" fillId="6" borderId="0" xfId="0" applyNumberFormat="1" applyFont="1" applyFill="1" applyBorder="1" applyAlignment="1">
      <alignment horizontal="center" vertical="center"/>
    </xf>
    <xf numFmtId="2" fontId="4" fillId="6" borderId="0" xfId="0" applyNumberFormat="1" applyFont="1" applyFill="1" applyBorder="1" applyAlignment="1" applyProtection="1">
      <alignment horizontal="center" vertical="center"/>
      <protection locked="0"/>
    </xf>
    <xf numFmtId="0" fontId="4" fillId="6" borderId="0" xfId="0" applyFont="1" applyFill="1" applyBorder="1" applyAlignment="1">
      <alignment horizontal="justify" vertical="top" wrapText="1"/>
    </xf>
    <xf numFmtId="0" fontId="6" fillId="6" borderId="0" xfId="0" applyFont="1" applyFill="1" applyBorder="1" applyAlignment="1">
      <alignment horizontal="center" vertical="center"/>
    </xf>
    <xf numFmtId="0" fontId="4" fillId="6" borderId="0" xfId="0" applyFont="1" applyFill="1" applyBorder="1" applyAlignment="1">
      <alignment vertical="top" wrapText="1"/>
    </xf>
    <xf numFmtId="0" fontId="10" fillId="6" borderId="0" xfId="0" applyFont="1" applyFill="1" applyBorder="1" applyAlignment="1">
      <alignment horizontal="center" vertical="center" wrapText="1"/>
    </xf>
    <xf numFmtId="0" fontId="4" fillId="6" borderId="0" xfId="0" applyFont="1" applyFill="1" applyBorder="1" applyAlignment="1">
      <alignment wrapText="1"/>
    </xf>
    <xf numFmtId="0" fontId="4" fillId="6" borderId="0" xfId="0" applyFont="1" applyFill="1" applyBorder="1"/>
    <xf numFmtId="0" fontId="4" fillId="6" borderId="0" xfId="0" applyFont="1" applyFill="1" applyBorder="1" applyAlignment="1">
      <alignment horizontal="left" vertical="top" wrapText="1"/>
    </xf>
    <xf numFmtId="0" fontId="9" fillId="19" borderId="0" xfId="0" applyFont="1" applyFill="1" applyBorder="1" applyAlignment="1">
      <alignment vertical="center" wrapText="1"/>
    </xf>
    <xf numFmtId="9" fontId="4" fillId="19" borderId="0" xfId="0" applyNumberFormat="1" applyFont="1" applyFill="1" applyBorder="1" applyAlignment="1" applyProtection="1">
      <alignment horizontal="center" vertical="center"/>
      <protection locked="0"/>
    </xf>
    <xf numFmtId="0" fontId="4" fillId="19" borderId="0" xfId="0" applyFont="1" applyFill="1" applyBorder="1" applyAlignment="1">
      <alignment horizontal="left" vertical="top" wrapText="1"/>
    </xf>
    <xf numFmtId="0" fontId="6" fillId="10" borderId="0" xfId="0" applyFont="1" applyFill="1" applyBorder="1" applyAlignment="1">
      <alignment horizontal="justify" vertical="top"/>
    </xf>
    <xf numFmtId="0" fontId="4" fillId="10" borderId="0" xfId="0" applyFont="1" applyFill="1" applyBorder="1" applyAlignment="1">
      <alignment horizontal="center" vertical="center" wrapText="1"/>
    </xf>
    <xf numFmtId="14" fontId="4" fillId="10" borderId="0" xfId="0" applyNumberFormat="1" applyFont="1" applyFill="1" applyBorder="1" applyAlignment="1">
      <alignment vertical="center"/>
    </xf>
    <xf numFmtId="9" fontId="4" fillId="10" borderId="0" xfId="0" applyNumberFormat="1" applyFont="1" applyFill="1" applyBorder="1" applyAlignment="1" applyProtection="1">
      <alignment horizontal="center" vertical="center"/>
      <protection locked="0"/>
    </xf>
    <xf numFmtId="0" fontId="4" fillId="10" borderId="0" xfId="0" applyFont="1" applyFill="1" applyBorder="1" applyAlignment="1">
      <alignment horizontal="left" vertical="top" wrapText="1"/>
    </xf>
    <xf numFmtId="0" fontId="4" fillId="15" borderId="0" xfId="0" applyFont="1" applyFill="1" applyBorder="1" applyAlignment="1">
      <alignment vertical="center" wrapText="1"/>
    </xf>
    <xf numFmtId="0" fontId="4" fillId="18" borderId="0" xfId="0" applyFont="1" applyFill="1" applyBorder="1" applyAlignment="1">
      <alignment vertical="center" wrapText="1"/>
    </xf>
    <xf numFmtId="0" fontId="4" fillId="17" borderId="0" xfId="0" applyFont="1" applyFill="1" applyBorder="1" applyAlignment="1">
      <alignment vertical="center" wrapText="1"/>
    </xf>
    <xf numFmtId="0" fontId="4" fillId="0" borderId="0" xfId="0" applyFont="1" applyBorder="1" applyAlignment="1">
      <alignment vertical="center"/>
    </xf>
    <xf numFmtId="0" fontId="4" fillId="20" borderId="0" xfId="0" applyFont="1" applyFill="1" applyBorder="1" applyAlignment="1" applyProtection="1">
      <alignment horizontal="center" vertical="center"/>
      <protection locked="0"/>
    </xf>
    <xf numFmtId="0" fontId="6" fillId="20" borderId="0" xfId="0" applyFont="1" applyFill="1" applyBorder="1" applyAlignment="1">
      <alignment horizontal="justify" vertical="top"/>
    </xf>
    <xf numFmtId="0" fontId="6" fillId="20" borderId="0" xfId="2" applyFont="1" applyFill="1" applyBorder="1" applyAlignment="1" applyProtection="1">
      <alignment vertical="top" wrapText="1"/>
      <protection locked="0"/>
    </xf>
    <xf numFmtId="0" fontId="6" fillId="20" borderId="0" xfId="2" applyFont="1" applyFill="1" applyBorder="1" applyAlignment="1">
      <alignment vertical="center" wrapText="1"/>
    </xf>
    <xf numFmtId="0" fontId="6" fillId="20" borderId="0" xfId="2" applyFont="1" applyFill="1" applyBorder="1" applyAlignment="1" applyProtection="1">
      <alignment vertical="center" wrapText="1"/>
      <protection locked="0"/>
    </xf>
    <xf numFmtId="9" fontId="6" fillId="20" borderId="0" xfId="2" applyNumberFormat="1" applyFont="1" applyFill="1" applyBorder="1" applyAlignment="1" applyProtection="1">
      <alignment horizontal="center" vertical="center"/>
      <protection locked="0"/>
    </xf>
    <xf numFmtId="9" fontId="4" fillId="20" borderId="0" xfId="1" applyFont="1" applyFill="1" applyBorder="1" applyAlignment="1" applyProtection="1">
      <alignment horizontal="center" vertical="center"/>
      <protection locked="0"/>
    </xf>
    <xf numFmtId="164" fontId="6" fillId="20" borderId="0" xfId="2" applyNumberFormat="1" applyFont="1" applyFill="1" applyBorder="1" applyAlignment="1" applyProtection="1">
      <alignment horizontal="center" vertical="center"/>
      <protection locked="0"/>
    </xf>
    <xf numFmtId="14" fontId="4" fillId="20" borderId="0" xfId="0" applyNumberFormat="1" applyFont="1" applyFill="1" applyBorder="1" applyAlignment="1" applyProtection="1">
      <alignment horizontal="center" vertical="center"/>
      <protection locked="0"/>
    </xf>
    <xf numFmtId="0" fontId="6" fillId="20" borderId="0" xfId="2" applyFont="1" applyFill="1" applyBorder="1" applyAlignment="1" applyProtection="1">
      <alignment horizontal="left" vertical="center" wrapText="1"/>
      <protection locked="0"/>
    </xf>
    <xf numFmtId="1" fontId="6" fillId="20" borderId="0" xfId="2" applyNumberFormat="1" applyFont="1" applyFill="1" applyBorder="1" applyAlignment="1" applyProtection="1">
      <alignment horizontal="center" vertical="center"/>
      <protection locked="0"/>
    </xf>
    <xf numFmtId="0" fontId="6" fillId="20" borderId="0" xfId="4" applyFont="1" applyFill="1" applyBorder="1" applyAlignment="1" applyProtection="1">
      <alignment horizontal="center" vertical="center" wrapText="1"/>
      <protection locked="0"/>
    </xf>
    <xf numFmtId="9" fontId="4" fillId="20" borderId="0" xfId="0" applyNumberFormat="1" applyFont="1" applyFill="1" applyBorder="1" applyAlignment="1" applyProtection="1">
      <alignment horizontal="center" vertical="center"/>
      <protection locked="0"/>
    </xf>
    <xf numFmtId="2" fontId="4" fillId="20" borderId="0" xfId="0" applyNumberFormat="1" applyFont="1" applyFill="1" applyBorder="1" applyAlignment="1" applyProtection="1">
      <alignment horizontal="center" vertical="center"/>
      <protection locked="0"/>
    </xf>
    <xf numFmtId="0" fontId="9" fillId="21" borderId="0" xfId="0" applyFont="1" applyFill="1" applyBorder="1" applyAlignment="1">
      <alignment horizontal="justify" vertical="top"/>
    </xf>
    <xf numFmtId="0" fontId="6" fillId="15" borderId="0" xfId="0" applyFont="1" applyFill="1" applyBorder="1" applyAlignment="1">
      <alignment horizontal="justify" vertical="top"/>
    </xf>
    <xf numFmtId="0" fontId="6" fillId="18" borderId="0" xfId="0" applyFont="1" applyFill="1" applyBorder="1" applyAlignment="1">
      <alignment horizontal="justify" vertical="top"/>
    </xf>
    <xf numFmtId="0" fontId="6" fillId="15" borderId="0" xfId="0" applyFont="1" applyFill="1" applyBorder="1" applyAlignment="1">
      <alignment vertical="top" wrapText="1"/>
    </xf>
    <xf numFmtId="0" fontId="9" fillId="22" borderId="0" xfId="2" applyFont="1" applyFill="1" applyBorder="1" applyAlignment="1" applyProtection="1">
      <alignment vertical="center" wrapText="1"/>
      <protection locked="0"/>
    </xf>
    <xf numFmtId="0" fontId="10" fillId="15" borderId="0" xfId="0" applyFont="1" applyFill="1" applyBorder="1" applyAlignment="1">
      <alignment horizontal="justify"/>
    </xf>
    <xf numFmtId="0" fontId="4" fillId="15" borderId="0" xfId="0" applyFont="1" applyFill="1" applyBorder="1" applyAlignment="1">
      <alignment horizontal="justify"/>
    </xf>
    <xf numFmtId="0" fontId="4" fillId="15" borderId="0" xfId="0" applyFont="1" applyFill="1" applyBorder="1" applyAlignment="1">
      <alignment horizontal="justify" vertical="center"/>
    </xf>
    <xf numFmtId="0" fontId="4" fillId="23" borderId="0" xfId="0" applyFont="1" applyFill="1" applyBorder="1" applyAlignment="1" applyProtection="1">
      <alignment horizontal="center" vertical="center"/>
      <protection locked="0"/>
    </xf>
    <xf numFmtId="0" fontId="4" fillId="23" borderId="0" xfId="0" applyFont="1" applyFill="1" applyBorder="1" applyAlignment="1" applyProtection="1">
      <alignment horizontal="center" vertical="center" wrapText="1"/>
      <protection locked="0"/>
    </xf>
    <xf numFmtId="9" fontId="4" fillId="23" borderId="0" xfId="1" applyFont="1" applyFill="1" applyBorder="1" applyAlignment="1" applyProtection="1">
      <alignment horizontal="center" vertical="center"/>
      <protection locked="0"/>
    </xf>
    <xf numFmtId="14" fontId="4" fillId="23" borderId="0" xfId="0" applyNumberFormat="1" applyFont="1" applyFill="1" applyBorder="1" applyAlignment="1" applyProtection="1">
      <alignment horizontal="center" vertical="center"/>
      <protection locked="0"/>
    </xf>
    <xf numFmtId="0" fontId="4" fillId="12" borderId="0" xfId="0" applyFont="1" applyFill="1" applyBorder="1" applyAlignment="1" applyProtection="1">
      <alignment horizontal="center" vertical="center"/>
      <protection locked="0"/>
    </xf>
    <xf numFmtId="9" fontId="4" fillId="12" borderId="0" xfId="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4" fontId="4" fillId="0" borderId="0" xfId="0" applyNumberFormat="1" applyFont="1" applyFill="1" applyBorder="1" applyAlignment="1" applyProtection="1">
      <alignment horizontal="center" vertical="center"/>
      <protection locked="0"/>
    </xf>
    <xf numFmtId="0" fontId="4" fillId="25" borderId="0" xfId="0" applyFont="1" applyFill="1" applyBorder="1" applyAlignment="1" applyProtection="1">
      <alignment horizontal="center" vertical="center"/>
      <protection locked="0"/>
    </xf>
    <xf numFmtId="9" fontId="4" fillId="25" borderId="0" xfId="1" applyFont="1" applyFill="1" applyBorder="1" applyAlignment="1" applyProtection="1">
      <alignment horizontal="center" vertical="center"/>
      <protection locked="0"/>
    </xf>
    <xf numFmtId="14" fontId="4" fillId="25" borderId="0" xfId="0" applyNumberFormat="1" applyFont="1" applyFill="1" applyBorder="1" applyAlignment="1" applyProtection="1">
      <alignment horizontal="center" vertical="center"/>
      <protection locked="0"/>
    </xf>
    <xf numFmtId="0" fontId="6" fillId="25" borderId="0" xfId="0" applyFont="1" applyFill="1" applyBorder="1" applyAlignment="1">
      <alignment horizontal="justify" vertical="top"/>
    </xf>
    <xf numFmtId="0" fontId="6" fillId="17" borderId="0"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0" xfId="5" applyNumberFormat="1" applyFont="1" applyFill="1" applyBorder="1" applyAlignment="1" applyProtection="1">
      <alignment horizontal="center" vertical="center"/>
      <protection locked="0"/>
    </xf>
    <xf numFmtId="165" fontId="6" fillId="0" borderId="0" xfId="5" applyNumberFormat="1" applyFont="1" applyFill="1" applyBorder="1" applyAlignment="1" applyProtection="1">
      <alignment horizontal="center" vertical="center"/>
      <protection locked="0"/>
    </xf>
    <xf numFmtId="0" fontId="9" fillId="17" borderId="0" xfId="2" applyFont="1" applyFill="1" applyBorder="1" applyAlignment="1" applyProtection="1">
      <alignment horizontal="left" vertical="top" wrapText="1"/>
      <protection locked="0"/>
    </xf>
    <xf numFmtId="0" fontId="9" fillId="0" borderId="0" xfId="5" applyNumberFormat="1" applyFont="1" applyFill="1" applyBorder="1" applyAlignment="1" applyProtection="1">
      <alignment horizontal="center" vertical="center"/>
      <protection locked="0"/>
    </xf>
    <xf numFmtId="164" fontId="9" fillId="0" borderId="0" xfId="2" applyNumberFormat="1" applyFont="1" applyFill="1" applyBorder="1" applyAlignment="1" applyProtection="1">
      <alignment horizontal="center" vertical="center"/>
      <protection locked="0"/>
    </xf>
    <xf numFmtId="0" fontId="6" fillId="25" borderId="0" xfId="0" applyFont="1" applyFill="1" applyBorder="1" applyAlignment="1">
      <alignment horizontal="justify" vertical="top" wrapText="1"/>
    </xf>
    <xf numFmtId="165" fontId="6" fillId="0" borderId="0" xfId="5" applyNumberFormat="1" applyFont="1" applyFill="1" applyBorder="1" applyAlignment="1" applyProtection="1">
      <alignment horizontal="center" vertical="center" wrapText="1"/>
      <protection locked="0"/>
    </xf>
    <xf numFmtId="0" fontId="6" fillId="25" borderId="0" xfId="2" applyFont="1" applyFill="1" applyBorder="1" applyAlignment="1" applyProtection="1">
      <alignment vertical="top" wrapText="1"/>
      <protection locked="0"/>
    </xf>
    <xf numFmtId="0" fontId="6" fillId="0" borderId="0" xfId="2" applyNumberFormat="1" applyFont="1" applyFill="1" applyBorder="1" applyAlignment="1" applyProtection="1">
      <alignment horizontal="center" vertical="center" wrapText="1"/>
      <protection locked="0"/>
    </xf>
    <xf numFmtId="0" fontId="6" fillId="25" borderId="0" xfId="2" applyFont="1" applyFill="1" applyBorder="1" applyAlignment="1" applyProtection="1">
      <alignment horizontal="justify" vertical="top" wrapText="1"/>
      <protection locked="0"/>
    </xf>
    <xf numFmtId="0" fontId="6" fillId="0" borderId="0" xfId="2" applyNumberFormat="1" applyFont="1" applyFill="1" applyBorder="1" applyAlignment="1" applyProtection="1">
      <alignment horizontal="center" vertical="center"/>
      <protection locked="0"/>
    </xf>
    <xf numFmtId="0" fontId="6" fillId="25" borderId="0" xfId="2" applyFont="1" applyFill="1" applyBorder="1" applyAlignment="1" applyProtection="1">
      <alignment horizontal="left" vertical="top" wrapText="1"/>
      <protection locked="0"/>
    </xf>
    <xf numFmtId="0" fontId="6" fillId="25" borderId="0" xfId="5" applyNumberFormat="1" applyFont="1" applyFill="1" applyBorder="1" applyAlignment="1" applyProtection="1">
      <alignment horizontal="center" vertical="center"/>
      <protection locked="0"/>
    </xf>
    <xf numFmtId="165" fontId="6" fillId="25" borderId="0" xfId="5" applyNumberFormat="1" applyFont="1" applyFill="1" applyBorder="1" applyAlignment="1" applyProtection="1">
      <alignment horizontal="center" vertical="center"/>
      <protection locked="0"/>
    </xf>
    <xf numFmtId="164" fontId="6" fillId="25" borderId="0" xfId="2" applyNumberFormat="1" applyFont="1" applyFill="1" applyBorder="1" applyAlignment="1" applyProtection="1">
      <alignment horizontal="center" vertical="center"/>
      <protection locked="0"/>
    </xf>
    <xf numFmtId="0" fontId="9" fillId="25" borderId="0" xfId="5" applyNumberFormat="1" applyFont="1" applyFill="1" applyBorder="1" applyAlignment="1" applyProtection="1">
      <alignment horizontal="center" vertical="center"/>
      <protection locked="0"/>
    </xf>
    <xf numFmtId="164" fontId="9" fillId="25" borderId="0" xfId="2" applyNumberFormat="1" applyFont="1" applyFill="1" applyBorder="1" applyAlignment="1" applyProtection="1">
      <alignment horizontal="center" vertical="center"/>
      <protection locked="0"/>
    </xf>
    <xf numFmtId="0" fontId="6" fillId="25" borderId="0" xfId="2" applyNumberFormat="1" applyFont="1" applyFill="1" applyBorder="1" applyAlignment="1" applyProtection="1">
      <alignment horizontal="center" vertical="center" wrapText="1"/>
      <protection locked="0"/>
    </xf>
    <xf numFmtId="0" fontId="6" fillId="25" borderId="0" xfId="2" applyNumberFormat="1" applyFont="1" applyFill="1" applyBorder="1" applyAlignment="1" applyProtection="1">
      <alignment horizontal="center" vertical="center"/>
      <protection locked="0"/>
    </xf>
    <xf numFmtId="0" fontId="6" fillId="25" borderId="0" xfId="2" applyFont="1" applyFill="1" applyBorder="1" applyAlignment="1" applyProtection="1">
      <alignment vertical="center"/>
      <protection locked="0"/>
    </xf>
    <xf numFmtId="0" fontId="6" fillId="25" borderId="0" xfId="2" applyFont="1" applyFill="1" applyBorder="1" applyAlignment="1" applyProtection="1">
      <alignment vertical="center" wrapText="1"/>
      <protection locked="0"/>
    </xf>
    <xf numFmtId="0" fontId="6" fillId="0" borderId="0" xfId="2" applyFont="1" applyFill="1" applyBorder="1" applyAlignment="1" applyProtection="1">
      <alignment horizontal="center" vertical="center" wrapText="1"/>
      <protection locked="0"/>
    </xf>
    <xf numFmtId="0" fontId="6" fillId="18" borderId="0" xfId="2" applyFont="1" applyFill="1" applyBorder="1" applyAlignment="1" applyProtection="1">
      <alignment vertical="center" wrapText="1"/>
      <protection locked="0"/>
    </xf>
    <xf numFmtId="0" fontId="6" fillId="15" borderId="0" xfId="2" applyFont="1" applyFill="1" applyBorder="1" applyAlignment="1" applyProtection="1">
      <alignment vertical="center" wrapText="1"/>
      <protection locked="0"/>
    </xf>
    <xf numFmtId="0" fontId="6" fillId="18" borderId="0" xfId="2" applyFont="1" applyFill="1" applyBorder="1" applyAlignment="1" applyProtection="1">
      <alignment horizontal="center" vertical="center" wrapText="1"/>
      <protection locked="0"/>
    </xf>
    <xf numFmtId="0" fontId="4" fillId="17" borderId="0" xfId="0" applyFont="1" applyFill="1" applyBorder="1" applyAlignment="1" applyProtection="1">
      <alignment horizontal="center" vertical="center"/>
      <protection locked="0"/>
    </xf>
    <xf numFmtId="0" fontId="4" fillId="26" borderId="0" xfId="0" applyFont="1" applyFill="1" applyBorder="1" applyAlignment="1" applyProtection="1">
      <alignment horizontal="center" vertical="center"/>
      <protection locked="0"/>
    </xf>
    <xf numFmtId="9" fontId="4" fillId="26" borderId="0" xfId="1" applyFont="1" applyFill="1" applyBorder="1" applyAlignment="1" applyProtection="1">
      <alignment horizontal="center" vertical="center"/>
      <protection locked="0"/>
    </xf>
    <xf numFmtId="14" fontId="4" fillId="26" borderId="0" xfId="0" applyNumberFormat="1" applyFont="1" applyFill="1" applyBorder="1" applyAlignment="1" applyProtection="1">
      <alignment horizontal="center" vertical="center"/>
      <protection locked="0"/>
    </xf>
    <xf numFmtId="9" fontId="5" fillId="17" borderId="0" xfId="6" applyFont="1" applyFill="1" applyBorder="1" applyAlignment="1" applyProtection="1">
      <alignment vertical="top" wrapText="1"/>
      <protection locked="0"/>
    </xf>
    <xf numFmtId="0" fontId="6" fillId="15" borderId="0" xfId="2" applyFont="1" applyFill="1" applyBorder="1" applyAlignment="1" applyProtection="1">
      <alignment vertical="top" wrapText="1"/>
      <protection locked="0"/>
    </xf>
    <xf numFmtId="2" fontId="4" fillId="26" borderId="0" xfId="0" applyNumberFormat="1" applyFont="1" applyFill="1" applyBorder="1" applyAlignment="1" applyProtection="1">
      <alignment horizontal="center" vertical="center"/>
      <protection locked="0"/>
    </xf>
    <xf numFmtId="9" fontId="4" fillId="26" borderId="0" xfId="0" applyNumberFormat="1" applyFont="1" applyFill="1" applyBorder="1" applyAlignment="1" applyProtection="1">
      <alignment horizontal="center" vertical="center"/>
      <protection locked="0"/>
    </xf>
    <xf numFmtId="2" fontId="4" fillId="25" borderId="0" xfId="0" applyNumberFormat="1" applyFont="1" applyFill="1" applyBorder="1" applyAlignment="1" applyProtection="1">
      <alignment horizontal="center" vertical="center"/>
      <protection locked="0"/>
    </xf>
    <xf numFmtId="9" fontId="4" fillId="25" borderId="0" xfId="0" applyNumberFormat="1" applyFont="1" applyFill="1" applyBorder="1" applyAlignment="1" applyProtection="1">
      <alignment horizontal="center" vertical="center"/>
      <protection locked="0"/>
    </xf>
    <xf numFmtId="0" fontId="4" fillId="26" borderId="0" xfId="0" applyFont="1" applyFill="1" applyBorder="1" applyAlignment="1">
      <alignment horizontal="justify" vertical="top"/>
    </xf>
    <xf numFmtId="0" fontId="6" fillId="26" borderId="0" xfId="0" applyFont="1" applyFill="1" applyBorder="1" applyAlignment="1">
      <alignment horizontal="justify" vertical="top"/>
    </xf>
    <xf numFmtId="0" fontId="4" fillId="27" borderId="0" xfId="0" applyFont="1" applyFill="1" applyBorder="1" applyAlignment="1" applyProtection="1">
      <alignment horizontal="center" vertical="center"/>
      <protection locked="0"/>
    </xf>
    <xf numFmtId="0" fontId="4" fillId="27" borderId="0" xfId="0" applyFont="1" applyFill="1" applyBorder="1" applyAlignment="1" applyProtection="1">
      <alignment horizontal="center" vertical="center" wrapText="1"/>
      <protection locked="0"/>
    </xf>
    <xf numFmtId="0" fontId="4" fillId="28" borderId="0" xfId="0" applyFont="1" applyFill="1" applyBorder="1" applyAlignment="1" applyProtection="1">
      <alignment horizontal="center" vertical="center" wrapText="1"/>
      <protection locked="0"/>
    </xf>
    <xf numFmtId="0" fontId="10" fillId="6" borderId="0" xfId="0" applyFont="1" applyFill="1" applyBorder="1" applyAlignment="1" applyProtection="1">
      <alignment horizontal="center" vertical="center" wrapText="1"/>
      <protection locked="0"/>
    </xf>
    <xf numFmtId="0" fontId="10" fillId="15" borderId="0" xfId="0" applyFont="1" applyFill="1" applyBorder="1" applyAlignment="1">
      <alignment horizontal="justify" vertical="top"/>
    </xf>
    <xf numFmtId="0" fontId="6" fillId="0" borderId="0" xfId="2" applyFont="1" applyFill="1" applyBorder="1" applyAlignment="1" applyProtection="1">
      <alignment horizontal="justify" vertical="center" wrapText="1"/>
      <protection locked="0"/>
    </xf>
    <xf numFmtId="0" fontId="6" fillId="0" borderId="0" xfId="2" applyFont="1" applyFill="1" applyBorder="1" applyAlignment="1" applyProtection="1">
      <alignment horizontal="center" vertical="center"/>
      <protection locked="0"/>
    </xf>
    <xf numFmtId="0" fontId="6" fillId="18" borderId="0" xfId="2" applyFont="1" applyFill="1" applyBorder="1" applyAlignment="1" applyProtection="1">
      <alignment horizontal="justify" vertical="top" wrapText="1"/>
      <protection locked="0"/>
    </xf>
    <xf numFmtId="0" fontId="6" fillId="0" borderId="0" xfId="2" applyFont="1" applyFill="1" applyBorder="1" applyAlignment="1">
      <alignment horizontal="left" vertical="center" wrapText="1"/>
    </xf>
    <xf numFmtId="0" fontId="9" fillId="0" borderId="0" xfId="2" applyFont="1" applyFill="1" applyBorder="1" applyAlignment="1" applyProtection="1">
      <alignment horizontal="left" vertical="center" wrapText="1"/>
      <protection locked="0"/>
    </xf>
    <xf numFmtId="14" fontId="6" fillId="0" borderId="0" xfId="5" applyNumberFormat="1" applyFont="1" applyFill="1" applyBorder="1" applyAlignment="1" applyProtection="1">
      <alignment horizontal="center" vertical="center"/>
      <protection locked="0"/>
    </xf>
    <xf numFmtId="0" fontId="6" fillId="0" borderId="0" xfId="0" applyFont="1" applyFill="1" applyBorder="1" applyAlignment="1">
      <alignment horizontal="justify" vertical="top"/>
    </xf>
    <xf numFmtId="0" fontId="4" fillId="0" borderId="0" xfId="0" applyFont="1" applyFill="1" applyBorder="1" applyAlignment="1">
      <alignment horizontal="left" vertical="center" wrapText="1"/>
    </xf>
    <xf numFmtId="0" fontId="6" fillId="19" borderId="0" xfId="2" applyFont="1" applyFill="1" applyBorder="1" applyAlignment="1" applyProtection="1">
      <alignment vertical="center" wrapText="1"/>
      <protection locked="0"/>
    </xf>
    <xf numFmtId="0" fontId="6" fillId="19" borderId="0" xfId="2" applyFont="1" applyFill="1" applyBorder="1" applyAlignment="1">
      <alignment horizontal="left" vertical="center" wrapText="1"/>
    </xf>
    <xf numFmtId="0" fontId="6" fillId="6" borderId="0" xfId="0" applyFont="1" applyFill="1" applyBorder="1" applyAlignment="1">
      <alignment horizontal="justify" vertical="top"/>
    </xf>
    <xf numFmtId="0" fontId="4" fillId="6" borderId="0" xfId="0" applyFont="1" applyFill="1" applyBorder="1" applyAlignment="1">
      <alignment horizontal="left" vertical="center" wrapText="1"/>
    </xf>
    <xf numFmtId="0" fontId="6" fillId="6" borderId="0" xfId="2" applyFont="1" applyFill="1" applyBorder="1" applyAlignment="1" applyProtection="1">
      <alignment horizontal="left" vertical="center" wrapText="1"/>
      <protection locked="0"/>
    </xf>
    <xf numFmtId="0" fontId="6" fillId="6" borderId="0" xfId="2" applyFont="1" applyFill="1" applyBorder="1" applyAlignment="1" applyProtection="1">
      <alignment horizontal="center" vertical="center"/>
      <protection locked="0"/>
    </xf>
    <xf numFmtId="0" fontId="6" fillId="6" borderId="0" xfId="2" applyFont="1" applyFill="1" applyBorder="1" applyAlignment="1" applyProtection="1">
      <alignment vertical="center" wrapText="1"/>
      <protection locked="0"/>
    </xf>
    <xf numFmtId="0" fontId="6" fillId="6" borderId="0" xfId="2" applyFont="1" applyFill="1" applyBorder="1" applyAlignment="1">
      <alignment horizontal="left" vertical="center" wrapText="1"/>
    </xf>
    <xf numFmtId="0" fontId="6" fillId="6" borderId="0" xfId="2" applyNumberFormat="1" applyFont="1" applyFill="1" applyBorder="1" applyAlignment="1" applyProtection="1">
      <alignment horizontal="center" vertical="center"/>
      <protection locked="0"/>
    </xf>
    <xf numFmtId="0" fontId="6" fillId="6" borderId="0" xfId="0" applyFont="1" applyFill="1" applyBorder="1" applyAlignment="1">
      <alignment vertical="top" wrapText="1"/>
    </xf>
    <xf numFmtId="0" fontId="9" fillId="6" borderId="0" xfId="2" applyFont="1" applyFill="1" applyBorder="1" applyAlignment="1" applyProtection="1">
      <alignment horizontal="left" vertical="center" wrapText="1"/>
      <protection locked="0"/>
    </xf>
    <xf numFmtId="0" fontId="6" fillId="6" borderId="0" xfId="2" applyFont="1" applyFill="1" applyBorder="1" applyAlignment="1">
      <alignment vertical="center" wrapText="1"/>
    </xf>
    <xf numFmtId="0" fontId="4" fillId="6" borderId="0" xfId="0" applyFont="1" applyFill="1" applyBorder="1" applyAlignment="1">
      <alignment horizontal="center" vertical="center" wrapText="1"/>
    </xf>
    <xf numFmtId="0" fontId="6" fillId="6" borderId="0" xfId="2" applyFont="1" applyFill="1" applyBorder="1" applyAlignment="1" applyProtection="1">
      <alignment horizontal="justify" vertical="top" wrapText="1"/>
      <protection locked="0"/>
    </xf>
    <xf numFmtId="14" fontId="4" fillId="6" borderId="0" xfId="0" applyNumberFormat="1" applyFont="1" applyFill="1" applyBorder="1" applyAlignment="1">
      <alignment horizontal="center" vertical="center" wrapText="1"/>
    </xf>
    <xf numFmtId="14" fontId="6" fillId="6" borderId="0" xfId="0" applyNumberFormat="1" applyFont="1" applyFill="1" applyBorder="1" applyAlignment="1">
      <alignment vertical="top" wrapText="1"/>
    </xf>
    <xf numFmtId="14" fontId="6" fillId="6" borderId="0" xfId="5" applyNumberFormat="1" applyFont="1" applyFill="1" applyBorder="1" applyAlignment="1" applyProtection="1">
      <alignment horizontal="center" vertical="center"/>
      <protection locked="0"/>
    </xf>
    <xf numFmtId="9" fontId="4" fillId="6" borderId="0" xfId="0" applyNumberFormat="1" applyFont="1" applyFill="1" applyBorder="1" applyAlignment="1" applyProtection="1">
      <alignment horizontal="center" vertical="center"/>
      <protection locked="0"/>
    </xf>
    <xf numFmtId="0" fontId="4" fillId="19" borderId="0" xfId="0" applyFont="1" applyFill="1" applyBorder="1" applyAlignment="1">
      <alignment horizontal="justify"/>
    </xf>
    <xf numFmtId="0" fontId="4" fillId="19" borderId="0" xfId="0" applyFont="1" applyFill="1" applyBorder="1" applyAlignment="1">
      <alignment horizontal="center" vertical="center" wrapText="1"/>
    </xf>
    <xf numFmtId="14" fontId="4" fillId="19" borderId="0" xfId="0" applyNumberFormat="1" applyFont="1" applyFill="1" applyBorder="1" applyAlignment="1">
      <alignment horizontal="center" vertical="center" wrapText="1"/>
    </xf>
    <xf numFmtId="0" fontId="10" fillId="19" borderId="0" xfId="0" applyFont="1" applyFill="1" applyBorder="1" applyAlignment="1">
      <alignment horizontal="justify" vertical="top"/>
    </xf>
    <xf numFmtId="0" fontId="6" fillId="19" borderId="0" xfId="2" applyFont="1" applyFill="1" applyBorder="1" applyAlignment="1">
      <alignment horizontal="center" vertical="center" wrapText="1"/>
    </xf>
    <xf numFmtId="0" fontId="4" fillId="10" borderId="0" xfId="0" applyFont="1" applyFill="1" applyBorder="1" applyAlignment="1">
      <alignment horizontal="justify" wrapText="1"/>
    </xf>
    <xf numFmtId="0" fontId="6" fillId="10" borderId="0" xfId="2" applyFont="1" applyFill="1" applyBorder="1" applyAlignment="1">
      <alignment horizontal="left" vertical="center" wrapText="1"/>
    </xf>
    <xf numFmtId="0" fontId="6" fillId="10" borderId="0" xfId="2" applyFont="1" applyFill="1" applyBorder="1" applyAlignment="1" applyProtection="1">
      <alignment vertical="center" wrapText="1"/>
      <protection locked="0"/>
    </xf>
    <xf numFmtId="14" fontId="4" fillId="10" borderId="0" xfId="0" applyNumberFormat="1" applyFont="1" applyFill="1" applyBorder="1" applyAlignment="1">
      <alignment horizontal="center" vertical="center" wrapText="1"/>
    </xf>
    <xf numFmtId="0" fontId="4" fillId="10" borderId="0" xfId="0" applyFont="1" applyFill="1" applyBorder="1" applyAlignment="1">
      <alignment horizontal="justify"/>
    </xf>
    <xf numFmtId="0" fontId="13" fillId="10" borderId="0" xfId="2" applyFont="1" applyFill="1" applyBorder="1" applyAlignment="1">
      <alignment vertical="center" wrapText="1"/>
    </xf>
    <xf numFmtId="0" fontId="4" fillId="29" borderId="0" xfId="0" applyFont="1" applyFill="1" applyBorder="1" applyAlignment="1" applyProtection="1">
      <alignment horizontal="center" vertical="center"/>
      <protection locked="0"/>
    </xf>
    <xf numFmtId="0" fontId="4" fillId="29" borderId="0" xfId="0" applyFont="1" applyFill="1" applyBorder="1" applyAlignment="1" applyProtection="1">
      <alignment horizontal="center" vertical="center" wrapText="1"/>
      <protection locked="0"/>
    </xf>
    <xf numFmtId="9" fontId="4" fillId="29" borderId="0" xfId="1" applyFont="1" applyFill="1" applyBorder="1" applyAlignment="1" applyProtection="1">
      <alignment horizontal="center" vertical="center"/>
      <protection locked="0"/>
    </xf>
    <xf numFmtId="14" fontId="4" fillId="29" borderId="0" xfId="0" applyNumberFormat="1" applyFont="1" applyFill="1" applyBorder="1" applyAlignment="1" applyProtection="1">
      <alignment horizontal="center" vertical="center"/>
      <protection locked="0"/>
    </xf>
    <xf numFmtId="0" fontId="10" fillId="29" borderId="0" xfId="0" applyFont="1" applyFill="1" applyBorder="1" applyAlignment="1" applyProtection="1">
      <alignment horizontal="center" vertical="center" wrapText="1"/>
      <protection locked="0"/>
    </xf>
    <xf numFmtId="2" fontId="4" fillId="29" borderId="0" xfId="0" applyNumberFormat="1" applyFont="1" applyFill="1" applyBorder="1" applyAlignment="1" applyProtection="1">
      <alignment horizontal="center" vertical="center"/>
      <protection locked="0"/>
    </xf>
    <xf numFmtId="9" fontId="4" fillId="29" borderId="0" xfId="0" applyNumberFormat="1" applyFont="1" applyFill="1" applyBorder="1" applyAlignment="1" applyProtection="1">
      <alignment horizontal="center" vertical="center"/>
      <protection locked="0"/>
    </xf>
    <xf numFmtId="0" fontId="8" fillId="29" borderId="0" xfId="0" applyFont="1" applyFill="1" applyBorder="1" applyAlignment="1">
      <alignment wrapText="1"/>
    </xf>
    <xf numFmtId="0" fontId="9" fillId="29" borderId="0" xfId="2" applyFont="1" applyFill="1" applyBorder="1" applyAlignment="1">
      <alignment horizontal="center" vertical="center"/>
    </xf>
    <xf numFmtId="14" fontId="9" fillId="29" borderId="0" xfId="2" applyNumberFormat="1" applyFont="1" applyFill="1" applyBorder="1" applyAlignment="1">
      <alignment vertical="center"/>
    </xf>
    <xf numFmtId="0" fontId="6" fillId="18" borderId="0" xfId="2" applyFont="1" applyFill="1" applyBorder="1" applyAlignment="1" applyProtection="1">
      <alignment horizontal="justify" vertical="center" wrapText="1"/>
      <protection locked="0"/>
    </xf>
    <xf numFmtId="0" fontId="9" fillId="29" borderId="0" xfId="2" applyFont="1" applyFill="1" applyBorder="1" applyAlignment="1">
      <alignment horizontal="left" vertical="center" wrapText="1"/>
    </xf>
    <xf numFmtId="0" fontId="10" fillId="29" borderId="0" xfId="0" applyFont="1" applyFill="1" applyBorder="1" applyAlignment="1">
      <alignment horizontal="center" vertical="center" wrapText="1"/>
    </xf>
    <xf numFmtId="0" fontId="11" fillId="15" borderId="0" xfId="0" applyFont="1" applyFill="1" applyBorder="1" applyAlignment="1">
      <alignment horizontal="justify"/>
    </xf>
    <xf numFmtId="0" fontId="4" fillId="29" borderId="0" xfId="0" applyFont="1" applyFill="1" applyBorder="1" applyAlignment="1">
      <alignment horizontal="center" vertical="center" wrapText="1"/>
    </xf>
    <xf numFmtId="0" fontId="6" fillId="29" borderId="0" xfId="2" applyFont="1" applyFill="1" applyBorder="1" applyAlignment="1">
      <alignment horizontal="left" vertical="center" wrapText="1"/>
    </xf>
    <xf numFmtId="0" fontId="9" fillId="29" borderId="0" xfId="2" applyFont="1" applyFill="1" applyBorder="1" applyAlignment="1">
      <alignment vertical="center" wrapText="1"/>
    </xf>
    <xf numFmtId="14" fontId="4" fillId="29" borderId="0" xfId="0" applyNumberFormat="1" applyFont="1" applyFill="1" applyBorder="1" applyAlignment="1">
      <alignment horizontal="center" vertical="center" wrapText="1"/>
    </xf>
    <xf numFmtId="0" fontId="4" fillId="15" borderId="0" xfId="0" applyFont="1" applyFill="1" applyBorder="1" applyAlignment="1">
      <alignment wrapText="1"/>
    </xf>
    <xf numFmtId="0" fontId="6" fillId="29" borderId="0" xfId="0" applyFont="1" applyFill="1" applyBorder="1" applyAlignment="1">
      <alignment horizontal="justify" vertical="top" wrapText="1"/>
    </xf>
    <xf numFmtId="0" fontId="6" fillId="15" borderId="0" xfId="2" applyFont="1" applyFill="1" applyBorder="1" applyAlignment="1" applyProtection="1">
      <alignment horizontal="justify" vertical="center" wrapText="1"/>
      <protection locked="0"/>
    </xf>
    <xf numFmtId="0" fontId="4" fillId="15" borderId="0" xfId="0" applyFont="1" applyFill="1" applyBorder="1" applyAlignment="1">
      <alignment horizontal="center" vertical="center" wrapText="1"/>
    </xf>
    <xf numFmtId="0" fontId="4" fillId="15" borderId="0" xfId="0" applyFont="1" applyFill="1" applyBorder="1" applyAlignment="1" applyProtection="1">
      <alignment horizontal="center" vertical="center"/>
      <protection locked="0"/>
    </xf>
    <xf numFmtId="9" fontId="4" fillId="15" borderId="0" xfId="1" applyFont="1" applyFill="1" applyBorder="1" applyAlignment="1" applyProtection="1">
      <alignment horizontal="center" vertical="center"/>
      <protection locked="0"/>
    </xf>
    <xf numFmtId="14" fontId="4" fillId="15" borderId="0" xfId="0" applyNumberFormat="1" applyFont="1" applyFill="1" applyBorder="1" applyAlignment="1" applyProtection="1">
      <alignment horizontal="center" vertical="center"/>
      <protection locked="0"/>
    </xf>
    <xf numFmtId="0" fontId="4" fillId="0" borderId="0" xfId="0" applyFont="1" applyFill="1" applyBorder="1" applyAlignment="1">
      <alignment horizontal="center" vertical="center" wrapText="1"/>
    </xf>
    <xf numFmtId="0" fontId="4" fillId="6" borderId="0" xfId="0" applyFont="1" applyFill="1" applyBorder="1" applyAlignment="1">
      <alignment horizontal="justify" vertical="center"/>
    </xf>
    <xf numFmtId="2" fontId="4" fillId="15" borderId="0" xfId="0" applyNumberFormat="1" applyFont="1" applyFill="1" applyBorder="1" applyAlignment="1" applyProtection="1">
      <alignment horizontal="center" vertical="center"/>
      <protection locked="0"/>
    </xf>
    <xf numFmtId="9" fontId="4" fillId="15" borderId="0" xfId="0" applyNumberFormat="1" applyFont="1" applyFill="1" applyBorder="1" applyAlignment="1" applyProtection="1">
      <alignment horizontal="center" vertical="center"/>
      <protection locked="0"/>
    </xf>
    <xf numFmtId="0" fontId="4" fillId="30" borderId="0" xfId="0" applyFont="1" applyFill="1" applyBorder="1" applyAlignment="1" applyProtection="1">
      <alignment horizontal="center" vertical="center"/>
      <protection locked="0"/>
    </xf>
    <xf numFmtId="0" fontId="4" fillId="30" borderId="0" xfId="0" applyFont="1" applyFill="1" applyBorder="1" applyAlignment="1" applyProtection="1">
      <alignment horizontal="center" vertical="center" wrapText="1"/>
      <protection locked="0"/>
    </xf>
    <xf numFmtId="9" fontId="4" fillId="30" borderId="0" xfId="1" applyFont="1" applyFill="1" applyBorder="1" applyAlignment="1" applyProtection="1">
      <alignment horizontal="center" vertical="center"/>
      <protection locked="0"/>
    </xf>
    <xf numFmtId="14" fontId="4" fillId="30" borderId="0" xfId="0" applyNumberFormat="1" applyFont="1" applyFill="1" applyBorder="1" applyAlignment="1" applyProtection="1">
      <alignment horizontal="center" vertical="center"/>
      <protection locked="0"/>
    </xf>
    <xf numFmtId="0" fontId="4" fillId="19" borderId="0" xfId="0" applyFont="1" applyFill="1" applyBorder="1" applyAlignment="1">
      <alignment vertical="top" wrapText="1"/>
    </xf>
    <xf numFmtId="0" fontId="4" fillId="18" borderId="0" xfId="0" applyFont="1" applyFill="1" applyBorder="1" applyAlignment="1">
      <alignment horizontal="center" vertical="center" wrapText="1"/>
    </xf>
    <xf numFmtId="0" fontId="4" fillId="19" borderId="0" xfId="0" applyFont="1" applyFill="1" applyBorder="1" applyAlignment="1">
      <alignment vertical="center" wrapText="1"/>
    </xf>
    <xf numFmtId="0" fontId="4" fillId="4" borderId="0" xfId="0" applyFont="1" applyFill="1" applyBorder="1" applyAlignment="1" applyProtection="1">
      <alignment horizontal="center" vertical="center"/>
      <protection locked="0"/>
    </xf>
    <xf numFmtId="9" fontId="4" fillId="4" borderId="0" xfId="1" applyFont="1" applyFill="1" applyBorder="1" applyAlignment="1" applyProtection="1">
      <alignment horizontal="center" vertical="center"/>
      <protection locked="0"/>
    </xf>
    <xf numFmtId="14" fontId="4" fillId="4" borderId="0" xfId="0" applyNumberFormat="1" applyFont="1" applyFill="1" applyBorder="1" applyAlignment="1" applyProtection="1">
      <alignment horizontal="center" vertical="center"/>
      <protection locked="0"/>
    </xf>
    <xf numFmtId="2" fontId="4" fillId="4" borderId="0" xfId="0" applyNumberFormat="1" applyFont="1" applyFill="1" applyBorder="1" applyAlignment="1" applyProtection="1">
      <alignment horizontal="center" vertical="center"/>
      <protection locked="0"/>
    </xf>
    <xf numFmtId="9" fontId="4" fillId="4" borderId="0" xfId="0" applyNumberFormat="1" applyFont="1" applyFill="1" applyBorder="1" applyAlignment="1" applyProtection="1">
      <alignment horizontal="center" vertical="center"/>
      <protection locked="0"/>
    </xf>
    <xf numFmtId="0" fontId="6" fillId="4" borderId="0" xfId="0" applyFont="1" applyFill="1" applyBorder="1" applyAlignment="1">
      <alignment horizontal="justify" vertical="top"/>
    </xf>
    <xf numFmtId="0" fontId="6" fillId="4" borderId="0" xfId="2" applyFont="1" applyFill="1" applyBorder="1" applyAlignment="1" applyProtection="1">
      <alignment horizontal="justify" vertical="top" wrapText="1"/>
      <protection locked="0"/>
    </xf>
    <xf numFmtId="165" fontId="6" fillId="4" borderId="0" xfId="5" applyNumberFormat="1" applyFont="1" applyFill="1" applyBorder="1" applyAlignment="1" applyProtection="1">
      <alignment horizontal="center" vertical="center" wrapText="1"/>
      <protection locked="0"/>
    </xf>
    <xf numFmtId="164" fontId="10" fillId="4" borderId="0" xfId="2" applyNumberFormat="1" applyFont="1" applyFill="1" applyBorder="1" applyAlignment="1" applyProtection="1">
      <alignment horizontal="center" vertical="center"/>
      <protection locked="0"/>
    </xf>
    <xf numFmtId="164" fontId="6" fillId="4" borderId="0" xfId="2" applyNumberFormat="1" applyFont="1" applyFill="1" applyBorder="1" applyAlignment="1" applyProtection="1">
      <alignment horizontal="center" vertical="center"/>
      <protection locked="0"/>
    </xf>
    <xf numFmtId="9" fontId="4" fillId="28" borderId="0" xfId="1" applyFont="1" applyFill="1" applyBorder="1" applyAlignment="1" applyProtection="1">
      <alignment horizontal="center" vertical="center"/>
      <protection locked="0"/>
    </xf>
    <xf numFmtId="14" fontId="4" fillId="28" borderId="0" xfId="0" applyNumberFormat="1" applyFont="1" applyFill="1" applyBorder="1" applyAlignment="1" applyProtection="1">
      <alignment horizontal="center" vertical="center"/>
      <protection locked="0"/>
    </xf>
    <xf numFmtId="9" fontId="4" fillId="27" borderId="0" xfId="1" applyFont="1" applyFill="1" applyBorder="1" applyAlignment="1" applyProtection="1">
      <alignment horizontal="center" vertical="center"/>
      <protection locked="0"/>
    </xf>
    <xf numFmtId="14" fontId="4" fillId="27" borderId="0" xfId="0" applyNumberFormat="1" applyFont="1" applyFill="1" applyBorder="1" applyAlignment="1" applyProtection="1">
      <alignment horizontal="center" vertical="center"/>
      <protection locked="0"/>
    </xf>
    <xf numFmtId="2" fontId="4" fillId="27" borderId="0" xfId="0" applyNumberFormat="1" applyFont="1" applyFill="1" applyBorder="1" applyAlignment="1" applyProtection="1">
      <alignment horizontal="center" vertical="center"/>
      <protection locked="0"/>
    </xf>
    <xf numFmtId="9" fontId="4" fillId="27" borderId="0" xfId="0" applyNumberFormat="1" applyFont="1" applyFill="1" applyBorder="1" applyAlignment="1" applyProtection="1">
      <alignment horizontal="center" vertical="center"/>
      <protection locked="0"/>
    </xf>
    <xf numFmtId="0" fontId="6" fillId="27" borderId="0" xfId="0" applyFont="1" applyFill="1" applyBorder="1" applyAlignment="1">
      <alignment vertical="top" wrapText="1"/>
    </xf>
    <xf numFmtId="165" fontId="10" fillId="27" borderId="0" xfId="5" applyNumberFormat="1" applyFont="1" applyFill="1" applyBorder="1" applyAlignment="1" applyProtection="1">
      <alignment horizontal="center" vertical="center" wrapText="1"/>
      <protection locked="0"/>
    </xf>
    <xf numFmtId="0" fontId="6" fillId="27" borderId="0" xfId="0" applyFont="1" applyFill="1" applyBorder="1" applyAlignment="1">
      <alignment horizontal="justify" vertical="top"/>
    </xf>
    <xf numFmtId="0" fontId="6" fillId="27" borderId="0" xfId="2" applyFont="1" applyFill="1" applyBorder="1" applyAlignment="1" applyProtection="1">
      <alignment horizontal="justify" vertical="top" wrapText="1"/>
      <protection locked="0"/>
    </xf>
    <xf numFmtId="165" fontId="6" fillId="27" borderId="0" xfId="5" applyNumberFormat="1" applyFont="1" applyFill="1" applyBorder="1" applyAlignment="1" applyProtection="1">
      <alignment horizontal="center" vertical="center" wrapText="1"/>
      <protection locked="0"/>
    </xf>
    <xf numFmtId="14" fontId="4" fillId="27" borderId="0" xfId="0" applyNumberFormat="1" applyFont="1" applyFill="1" applyBorder="1" applyAlignment="1">
      <alignment horizontal="center" vertical="center"/>
    </xf>
    <xf numFmtId="0" fontId="4" fillId="28" borderId="0" xfId="0" applyFont="1" applyFill="1" applyBorder="1" applyAlignment="1">
      <alignment horizontal="left" vertical="top" wrapText="1"/>
    </xf>
    <xf numFmtId="0" fontId="4" fillId="28" borderId="0" xfId="0" applyFont="1" applyFill="1" applyBorder="1" applyAlignment="1">
      <alignment vertical="top" wrapText="1"/>
    </xf>
    <xf numFmtId="0" fontId="4" fillId="28" borderId="0" xfId="0" applyFont="1" applyFill="1" applyBorder="1" applyAlignment="1">
      <alignment horizontal="center" vertical="center" wrapText="1"/>
    </xf>
    <xf numFmtId="14" fontId="4" fillId="28" borderId="0" xfId="0" applyNumberFormat="1" applyFont="1" applyFill="1" applyBorder="1" applyAlignment="1">
      <alignment vertical="center" wrapText="1"/>
    </xf>
    <xf numFmtId="14" fontId="4" fillId="28" borderId="0" xfId="0" applyNumberFormat="1" applyFont="1" applyFill="1" applyBorder="1" applyAlignment="1">
      <alignment vertical="center"/>
    </xf>
    <xf numFmtId="0" fontId="9" fillId="28" borderId="0" xfId="0" applyFont="1" applyFill="1" applyBorder="1" applyAlignment="1">
      <alignment horizontal="left" vertical="top" wrapText="1"/>
    </xf>
    <xf numFmtId="0" fontId="9" fillId="28" borderId="0" xfId="0" applyFont="1" applyFill="1" applyBorder="1" applyAlignment="1">
      <alignment vertical="top" wrapText="1"/>
    </xf>
    <xf numFmtId="0" fontId="6" fillId="28" borderId="0" xfId="0" applyFont="1" applyFill="1" applyBorder="1" applyAlignment="1">
      <alignment horizontal="left" vertical="top" wrapText="1"/>
    </xf>
    <xf numFmtId="0" fontId="8" fillId="28" borderId="0" xfId="0" applyFont="1" applyFill="1" applyBorder="1" applyAlignment="1">
      <alignment horizontal="justify" vertical="top" wrapText="1"/>
    </xf>
    <xf numFmtId="0" fontId="4" fillId="28" borderId="0" xfId="0" applyFont="1" applyFill="1" applyBorder="1" applyAlignment="1">
      <alignment horizontal="center" vertical="center"/>
    </xf>
    <xf numFmtId="0" fontId="4" fillId="28" borderId="0" xfId="0" applyFont="1" applyFill="1" applyBorder="1" applyAlignment="1">
      <alignment vertical="center"/>
    </xf>
    <xf numFmtId="0" fontId="4" fillId="28" borderId="0" xfId="0" applyFont="1" applyFill="1" applyBorder="1" applyAlignment="1">
      <alignment vertical="center" wrapText="1"/>
    </xf>
    <xf numFmtId="0" fontId="4" fillId="28" borderId="0" xfId="0" applyFont="1" applyFill="1" applyBorder="1" applyAlignment="1">
      <alignment horizontal="justify" vertical="top" wrapText="1"/>
    </xf>
    <xf numFmtId="0" fontId="6" fillId="28" borderId="0" xfId="0" applyFont="1" applyFill="1" applyBorder="1" applyAlignment="1">
      <alignment horizontal="justify" vertical="top" wrapText="1"/>
    </xf>
    <xf numFmtId="0" fontId="4" fillId="28" borderId="0" xfId="0" applyFont="1" applyFill="1" applyBorder="1" applyAlignment="1">
      <alignment horizontal="left" wrapText="1"/>
    </xf>
    <xf numFmtId="14" fontId="4" fillId="28" borderId="0" xfId="0" applyNumberFormat="1" applyFont="1" applyFill="1" applyBorder="1" applyAlignment="1">
      <alignment horizontal="left" vertical="center"/>
    </xf>
    <xf numFmtId="2" fontId="4" fillId="28" borderId="0" xfId="0" applyNumberFormat="1" applyFont="1" applyFill="1" applyBorder="1" applyAlignment="1" applyProtection="1">
      <alignment horizontal="center" vertical="center"/>
      <protection locked="0"/>
    </xf>
    <xf numFmtId="9" fontId="4" fillId="28" borderId="0" xfId="0" applyNumberFormat="1" applyFont="1" applyFill="1" applyBorder="1" applyAlignment="1" applyProtection="1">
      <alignment horizontal="center" vertical="center"/>
      <protection locked="0"/>
    </xf>
    <xf numFmtId="0" fontId="4" fillId="31" borderId="0" xfId="0" applyFont="1" applyFill="1" applyBorder="1" applyAlignment="1" applyProtection="1">
      <alignment horizontal="center" vertical="center"/>
      <protection locked="0"/>
    </xf>
    <xf numFmtId="0" fontId="4" fillId="31"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wrapText="1"/>
      <protection locked="0"/>
    </xf>
    <xf numFmtId="9" fontId="4" fillId="31" borderId="0" xfId="1" applyFont="1" applyFill="1" applyBorder="1" applyAlignment="1" applyProtection="1">
      <alignment horizontal="center" vertical="center"/>
      <protection locked="0"/>
    </xf>
    <xf numFmtId="14" fontId="4" fillId="31" borderId="0" xfId="0" applyNumberFormat="1" applyFont="1" applyFill="1" applyBorder="1" applyAlignment="1" applyProtection="1">
      <alignment horizontal="center" vertical="center"/>
      <protection locked="0"/>
    </xf>
    <xf numFmtId="9" fontId="4" fillId="3" borderId="0" xfId="1" applyFont="1" applyFill="1" applyBorder="1" applyAlignment="1" applyProtection="1">
      <alignment horizontal="center" vertical="center"/>
      <protection locked="0"/>
    </xf>
    <xf numFmtId="14" fontId="4" fillId="3" borderId="0" xfId="0" applyNumberFormat="1" applyFont="1" applyFill="1" applyBorder="1" applyAlignment="1" applyProtection="1">
      <alignment horizontal="center" vertical="center"/>
      <protection locked="0"/>
    </xf>
    <xf numFmtId="0" fontId="6" fillId="31" borderId="0" xfId="0" applyFont="1" applyFill="1" applyBorder="1" applyAlignment="1">
      <alignment vertical="top" wrapText="1"/>
    </xf>
    <xf numFmtId="0" fontId="6" fillId="31" borderId="0" xfId="2" applyFont="1" applyFill="1" applyBorder="1" applyAlignment="1" applyProtection="1">
      <alignment vertical="top" wrapText="1"/>
      <protection locked="0"/>
    </xf>
    <xf numFmtId="0" fontId="6" fillId="12" borderId="0" xfId="0" applyFont="1" applyFill="1" applyBorder="1" applyAlignment="1">
      <alignment horizontal="justify" vertical="top" wrapText="1"/>
    </xf>
    <xf numFmtId="0" fontId="6" fillId="12" borderId="0" xfId="2" applyFont="1" applyFill="1" applyBorder="1" applyAlignment="1" applyProtection="1">
      <alignment vertical="top" wrapText="1"/>
      <protection locked="0"/>
    </xf>
    <xf numFmtId="0" fontId="6" fillId="15" borderId="0" xfId="0" applyFont="1" applyFill="1" applyBorder="1" applyAlignment="1">
      <alignment horizontal="left" vertical="top" wrapText="1"/>
    </xf>
    <xf numFmtId="0" fontId="6" fillId="3" borderId="0" xfId="0" applyFont="1" applyFill="1" applyBorder="1" applyAlignment="1">
      <alignment horizontal="justify" vertical="top" wrapText="1"/>
    </xf>
    <xf numFmtId="0" fontId="6" fillId="15" borderId="0" xfId="0" applyFont="1" applyFill="1" applyBorder="1" applyAlignment="1">
      <alignment horizontal="justify" vertical="top" wrapText="1"/>
    </xf>
    <xf numFmtId="2" fontId="4" fillId="31" borderId="0" xfId="0" applyNumberFormat="1" applyFont="1" applyFill="1" applyBorder="1" applyAlignment="1" applyProtection="1">
      <alignment horizontal="center" vertical="center"/>
      <protection locked="0"/>
    </xf>
    <xf numFmtId="9" fontId="4" fillId="31" borderId="0" xfId="0" applyNumberFormat="1" applyFont="1" applyFill="1" applyBorder="1" applyAlignment="1" applyProtection="1">
      <alignment horizontal="center" vertical="center"/>
      <protection locked="0"/>
    </xf>
    <xf numFmtId="2" fontId="4" fillId="12" borderId="0" xfId="0" applyNumberFormat="1" applyFont="1" applyFill="1" applyBorder="1" applyAlignment="1" applyProtection="1">
      <alignment horizontal="center" vertical="center"/>
      <protection locked="0"/>
    </xf>
    <xf numFmtId="9" fontId="4" fillId="12" borderId="0" xfId="0" applyNumberFormat="1" applyFont="1" applyFill="1" applyBorder="1" applyAlignment="1" applyProtection="1">
      <alignment horizontal="center" vertical="center"/>
      <protection locked="0"/>
    </xf>
    <xf numFmtId="2" fontId="4" fillId="30" borderId="0" xfId="0" applyNumberFormat="1" applyFont="1" applyFill="1" applyBorder="1" applyAlignment="1" applyProtection="1">
      <alignment horizontal="center" vertical="center"/>
      <protection locked="0"/>
    </xf>
    <xf numFmtId="9" fontId="4" fillId="30" borderId="0" xfId="0" applyNumberFormat="1" applyFont="1" applyFill="1" applyBorder="1" applyAlignment="1" applyProtection="1">
      <alignment horizontal="center" vertical="center"/>
      <protection locked="0"/>
    </xf>
    <xf numFmtId="2" fontId="4" fillId="3" borderId="0" xfId="0" applyNumberFormat="1" applyFont="1" applyFill="1" applyBorder="1" applyAlignment="1" applyProtection="1">
      <alignment horizontal="center" vertical="center"/>
      <protection locked="0"/>
    </xf>
    <xf numFmtId="9" fontId="4" fillId="3" borderId="0" xfId="0" applyNumberFormat="1" applyFont="1" applyFill="1" applyBorder="1" applyAlignment="1" applyProtection="1">
      <alignment horizontal="center" vertical="center"/>
      <protection locked="0"/>
    </xf>
    <xf numFmtId="2" fontId="4" fillId="23" borderId="0" xfId="0" applyNumberFormat="1" applyFont="1" applyFill="1" applyBorder="1" applyAlignment="1" applyProtection="1">
      <alignment horizontal="center" vertical="center"/>
      <protection locked="0"/>
    </xf>
    <xf numFmtId="9" fontId="4" fillId="23" borderId="0" xfId="0" applyNumberFormat="1" applyFont="1" applyFill="1" applyBorder="1" applyAlignment="1" applyProtection="1">
      <alignment horizontal="center" vertical="center"/>
      <protection locked="0"/>
    </xf>
    <xf numFmtId="0" fontId="4" fillId="23" borderId="0" xfId="0" applyFont="1" applyFill="1" applyBorder="1" applyAlignment="1">
      <alignment horizontal="justify" vertical="top"/>
    </xf>
    <xf numFmtId="0" fontId="4" fillId="23" borderId="0" xfId="0" applyFont="1" applyFill="1" applyBorder="1" applyAlignment="1">
      <alignment horizontal="center" vertical="top" wrapText="1"/>
    </xf>
    <xf numFmtId="14" fontId="4" fillId="23" borderId="0" xfId="0" applyNumberFormat="1" applyFont="1" applyFill="1" applyBorder="1" applyAlignment="1">
      <alignment horizontal="center" vertical="center"/>
    </xf>
    <xf numFmtId="0" fontId="6" fillId="30" borderId="0" xfId="0" applyFont="1" applyFill="1" applyBorder="1" applyAlignment="1">
      <alignment horizontal="justify" vertical="top"/>
    </xf>
    <xf numFmtId="0" fontId="6" fillId="30" borderId="0" xfId="0" applyFont="1" applyFill="1" applyBorder="1" applyAlignment="1">
      <alignment horizontal="justify" vertical="top" wrapText="1"/>
    </xf>
    <xf numFmtId="0" fontId="11" fillId="19" borderId="0" xfId="0" applyFont="1" applyFill="1" applyBorder="1" applyAlignment="1">
      <alignment horizontal="center" vertical="center" wrapText="1"/>
    </xf>
    <xf numFmtId="0" fontId="4" fillId="19" borderId="0" xfId="0" applyFont="1" applyFill="1" applyBorder="1" applyAlignment="1">
      <alignment horizontal="center" vertical="center"/>
    </xf>
    <xf numFmtId="0" fontId="4" fillId="19" borderId="0" xfId="7" applyFont="1" applyFill="1" applyBorder="1" applyAlignment="1">
      <alignment horizontal="center" vertical="top" wrapText="1"/>
    </xf>
    <xf numFmtId="0" fontId="4" fillId="19" borderId="0" xfId="7" applyFont="1" applyFill="1" applyBorder="1" applyAlignment="1">
      <alignment horizontal="center" vertical="center" wrapText="1"/>
    </xf>
    <xf numFmtId="166" fontId="4" fillId="19" borderId="0" xfId="0" applyNumberFormat="1" applyFont="1" applyFill="1" applyBorder="1" applyAlignment="1">
      <alignment horizontal="center" vertical="center" wrapText="1"/>
    </xf>
    <xf numFmtId="14" fontId="4" fillId="19" borderId="0" xfId="7" applyNumberFormat="1" applyFont="1" applyFill="1" applyBorder="1" applyAlignment="1">
      <alignment horizontal="center" vertical="center" wrapText="1"/>
    </xf>
    <xf numFmtId="0" fontId="6" fillId="25" borderId="0" xfId="0" applyFont="1" applyFill="1" applyBorder="1" applyAlignment="1">
      <alignment horizontal="justify" vertical="center"/>
    </xf>
    <xf numFmtId="0" fontId="9" fillId="26" borderId="0" xfId="0" applyFont="1" applyFill="1" applyBorder="1" applyAlignment="1">
      <alignment horizontal="justify" vertical="top" wrapText="1"/>
    </xf>
    <xf numFmtId="0" fontId="6" fillId="26" borderId="0" xfId="0" applyFont="1" applyFill="1" applyBorder="1" applyAlignment="1">
      <alignment horizontal="justify" vertical="top" wrapText="1"/>
    </xf>
    <xf numFmtId="0" fontId="4" fillId="15" borderId="0" xfId="0" applyFont="1" applyFill="1" applyBorder="1" applyAlignment="1">
      <alignment horizontal="left" vertical="top" wrapText="1"/>
    </xf>
    <xf numFmtId="0" fontId="4" fillId="18" borderId="0" xfId="0" applyFont="1" applyFill="1" applyBorder="1" applyAlignment="1">
      <alignment vertical="top" wrapText="1"/>
    </xf>
    <xf numFmtId="0" fontId="4" fillId="15" borderId="0" xfId="0" applyFont="1" applyFill="1" applyBorder="1" applyAlignment="1">
      <alignment vertical="top" wrapText="1"/>
    </xf>
    <xf numFmtId="0" fontId="9" fillId="18" borderId="0" xfId="0" applyFont="1" applyFill="1" applyBorder="1" applyAlignment="1">
      <alignment vertical="top" wrapText="1"/>
    </xf>
    <xf numFmtId="0" fontId="4" fillId="18" borderId="0" xfId="0" applyFont="1" applyFill="1" applyBorder="1" applyAlignment="1">
      <alignment horizontal="left" vertical="top" wrapText="1"/>
    </xf>
    <xf numFmtId="0" fontId="9" fillId="18" borderId="0" xfId="0" applyFont="1" applyFill="1" applyBorder="1" applyAlignment="1">
      <alignment horizontal="left" vertical="top" wrapText="1"/>
    </xf>
    <xf numFmtId="0" fontId="6" fillId="18" borderId="0" xfId="0" applyFont="1" applyFill="1" applyBorder="1" applyAlignment="1">
      <alignment horizontal="left" vertical="top" wrapText="1"/>
    </xf>
    <xf numFmtId="0" fontId="4" fillId="0" borderId="0" xfId="0" applyFont="1" applyFill="1" applyBorder="1" applyAlignment="1">
      <alignment horizontal="left" vertical="top" wrapText="1"/>
    </xf>
    <xf numFmtId="2"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0" borderId="0" xfId="0" applyFont="1" applyFill="1" applyBorder="1" applyAlignment="1">
      <alignment vertical="center" wrapText="1"/>
    </xf>
    <xf numFmtId="9"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vertical="top" wrapText="1"/>
    </xf>
    <xf numFmtId="0" fontId="4" fillId="0" borderId="0" xfId="0" applyFont="1" applyFill="1" applyBorder="1" applyAlignment="1">
      <alignment horizontal="justify" vertical="top"/>
    </xf>
    <xf numFmtId="14" fontId="4" fillId="0" borderId="0" xfId="0" applyNumberFormat="1" applyFont="1" applyFill="1" applyBorder="1" applyAlignment="1">
      <alignment vertical="center"/>
    </xf>
    <xf numFmtId="0" fontId="11" fillId="0" borderId="0" xfId="0" applyFont="1" applyFill="1" applyBorder="1" applyAlignment="1">
      <alignment horizontal="justify" vertical="top"/>
    </xf>
    <xf numFmtId="0" fontId="10" fillId="0" borderId="0" xfId="0" applyFont="1" applyFill="1" applyBorder="1" applyAlignment="1">
      <alignment horizontal="justify" vertical="top"/>
    </xf>
    <xf numFmtId="0" fontId="11" fillId="0" borderId="0" xfId="2" applyFont="1" applyFill="1" applyBorder="1" applyAlignment="1" applyProtection="1">
      <alignment horizontal="justify" vertical="top" wrapText="1"/>
      <protection locked="0"/>
    </xf>
    <xf numFmtId="0" fontId="4" fillId="0" borderId="0" xfId="0" applyFont="1" applyFill="1" applyBorder="1"/>
    <xf numFmtId="0" fontId="9" fillId="0" borderId="0" xfId="0" applyFont="1" applyFill="1" applyBorder="1" applyAlignment="1">
      <alignment horizontal="justify" vertical="top"/>
    </xf>
    <xf numFmtId="0" fontId="5" fillId="0" borderId="0" xfId="2" applyFont="1" applyFill="1" applyBorder="1" applyAlignment="1" applyProtection="1">
      <alignment horizontal="justify" vertical="top" wrapText="1"/>
      <protection locked="0"/>
    </xf>
    <xf numFmtId="0" fontId="10" fillId="0" borderId="0" xfId="2" applyFont="1" applyFill="1" applyBorder="1" applyAlignment="1" applyProtection="1">
      <alignment horizontal="justify" vertical="top" wrapText="1"/>
      <protection locked="0"/>
    </xf>
    <xf numFmtId="0" fontId="6" fillId="0" borderId="0" xfId="0" applyFont="1" applyFill="1" applyBorder="1" applyAlignment="1">
      <alignment horizontal="justify" vertical="top" wrapText="1"/>
    </xf>
    <xf numFmtId="0" fontId="9" fillId="0" borderId="0" xfId="2" applyFont="1" applyFill="1" applyBorder="1" applyAlignment="1" applyProtection="1">
      <alignment vertical="center" wrapText="1"/>
      <protection locked="0"/>
    </xf>
    <xf numFmtId="14" fontId="6" fillId="0" borderId="0" xfId="0" applyNumberFormat="1" applyFont="1" applyFill="1" applyBorder="1" applyAlignment="1">
      <alignment vertical="top" wrapText="1"/>
    </xf>
    <xf numFmtId="0" fontId="6" fillId="0" borderId="0" xfId="0" applyFont="1" applyFill="1" applyBorder="1" applyAlignment="1">
      <alignment horizontal="left" vertical="top" wrapText="1"/>
    </xf>
    <xf numFmtId="0" fontId="9" fillId="0" borderId="0" xfId="2" applyFont="1" applyFill="1" applyBorder="1" applyAlignment="1">
      <alignment vertical="center" wrapText="1"/>
    </xf>
    <xf numFmtId="14" fontId="9" fillId="0" borderId="0" xfId="2" applyNumberFormat="1" applyFont="1" applyFill="1" applyBorder="1" applyAlignment="1">
      <alignment vertical="center" wrapText="1"/>
    </xf>
    <xf numFmtId="14" fontId="9" fillId="0" borderId="0" xfId="2" applyNumberFormat="1" applyFont="1" applyFill="1" applyBorder="1" applyAlignment="1">
      <alignment vertical="center"/>
    </xf>
    <xf numFmtId="14" fontId="4" fillId="0" borderId="0" xfId="0" applyNumberFormat="1" applyFont="1" applyFill="1" applyBorder="1" applyAlignment="1">
      <alignment horizontal="justify" vertical="center"/>
    </xf>
    <xf numFmtId="0" fontId="10" fillId="0" borderId="0" xfId="0" applyFont="1" applyFill="1" applyBorder="1" applyAlignment="1">
      <alignment vertical="top" wrapText="1"/>
    </xf>
    <xf numFmtId="0" fontId="4" fillId="0" borderId="0" xfId="0" applyFont="1" applyFill="1" applyBorder="1" applyAlignment="1">
      <alignment horizontal="justify" vertical="top" wrapText="1"/>
    </xf>
    <xf numFmtId="0" fontId="4" fillId="0" borderId="0" xfId="0" applyFont="1" applyFill="1" applyBorder="1" applyAlignment="1">
      <alignment horizontal="justify"/>
    </xf>
    <xf numFmtId="0" fontId="10" fillId="0" borderId="0" xfId="0" applyFont="1" applyFill="1" applyBorder="1" applyAlignment="1">
      <alignment horizontal="justify"/>
    </xf>
    <xf numFmtId="0" fontId="4" fillId="0" borderId="0" xfId="0" applyFont="1" applyFill="1" applyBorder="1" applyAlignment="1">
      <alignment horizontal="justify" vertical="center"/>
    </xf>
    <xf numFmtId="0" fontId="9" fillId="0" borderId="0" xfId="2" applyFont="1" applyFill="1" applyBorder="1" applyAlignment="1" applyProtection="1">
      <alignment horizontal="left" vertical="top" wrapText="1"/>
      <protection locked="0"/>
    </xf>
    <xf numFmtId="0" fontId="6" fillId="0" borderId="0" xfId="0" applyFont="1" applyFill="1" applyBorder="1" applyAlignment="1">
      <alignment horizontal="justify" vertical="center"/>
    </xf>
    <xf numFmtId="0" fontId="6" fillId="0" borderId="0" xfId="2" applyFont="1" applyFill="1" applyBorder="1" applyAlignment="1" applyProtection="1">
      <alignment vertical="center"/>
      <protection locked="0"/>
    </xf>
    <xf numFmtId="9" fontId="5" fillId="0" borderId="0" xfId="6" applyFont="1" applyFill="1" applyBorder="1" applyAlignment="1" applyProtection="1">
      <alignment vertical="top" wrapText="1"/>
      <protection locked="0"/>
    </xf>
    <xf numFmtId="14" fontId="4"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pplyProtection="1">
      <alignment horizontal="center" vertical="center" wrapText="1"/>
      <protection locked="0"/>
    </xf>
    <xf numFmtId="0" fontId="6" fillId="0" borderId="0" xfId="2" applyFont="1" applyFill="1" applyBorder="1" applyAlignment="1">
      <alignment horizontal="center" vertical="center" wrapText="1"/>
    </xf>
    <xf numFmtId="0" fontId="4" fillId="0" borderId="0" xfId="0" applyFont="1" applyFill="1" applyBorder="1" applyAlignment="1">
      <alignment horizontal="justify" wrapText="1"/>
    </xf>
    <xf numFmtId="0" fontId="13" fillId="0" borderId="0" xfId="2" applyFont="1" applyFill="1" applyBorder="1" applyAlignment="1">
      <alignment vertical="center" wrapText="1"/>
    </xf>
    <xf numFmtId="0" fontId="8" fillId="0" borderId="0" xfId="0" applyFont="1" applyFill="1" applyBorder="1" applyAlignment="1">
      <alignment wrapText="1"/>
    </xf>
    <xf numFmtId="0" fontId="9" fillId="0" borderId="0" xfId="2" applyFont="1" applyFill="1" applyBorder="1" applyAlignment="1">
      <alignment horizontal="center" vertical="center"/>
    </xf>
    <xf numFmtId="0" fontId="9" fillId="0" borderId="0" xfId="2" applyFont="1" applyFill="1" applyBorder="1" applyAlignment="1">
      <alignment horizontal="left" vertical="center" wrapText="1"/>
    </xf>
    <xf numFmtId="0" fontId="11" fillId="0" borderId="0" xfId="0" applyFont="1" applyFill="1" applyBorder="1" applyAlignment="1">
      <alignment horizontal="justify"/>
    </xf>
    <xf numFmtId="0" fontId="4" fillId="0" borderId="0" xfId="0" applyFont="1" applyFill="1" applyBorder="1" applyAlignment="1">
      <alignment wrapText="1"/>
    </xf>
    <xf numFmtId="164" fontId="10" fillId="0" borderId="0" xfId="2" applyNumberFormat="1" applyFont="1" applyFill="1" applyBorder="1" applyAlignment="1" applyProtection="1">
      <alignment horizontal="center" vertical="center"/>
      <protection locked="0"/>
    </xf>
    <xf numFmtId="14" fontId="4" fillId="0" borderId="0" xfId="0" applyNumberFormat="1" applyFont="1" applyFill="1" applyBorder="1" applyAlignment="1">
      <alignmen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vertical="top" wrapText="1"/>
    </xf>
    <xf numFmtId="0" fontId="8" fillId="0" borderId="0" xfId="0" applyFont="1" applyFill="1" applyBorder="1" applyAlignment="1">
      <alignment horizontal="justify"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left" wrapText="1"/>
    </xf>
    <xf numFmtId="14" fontId="4" fillId="0" borderId="0" xfId="0" applyNumberFormat="1" applyFont="1" applyFill="1" applyBorder="1" applyAlignment="1">
      <alignment horizontal="left" vertical="center"/>
    </xf>
    <xf numFmtId="0" fontId="11" fillId="0" borderId="0" xfId="0" applyFont="1" applyFill="1" applyBorder="1" applyAlignment="1">
      <alignment horizontal="center" vertical="center" wrapText="1"/>
    </xf>
    <xf numFmtId="0" fontId="4" fillId="0" borderId="0" xfId="0" applyNumberFormat="1" applyFont="1" applyFill="1" applyBorder="1" applyAlignment="1" applyProtection="1">
      <alignment horizontal="center" vertical="center"/>
      <protection locked="0"/>
    </xf>
    <xf numFmtId="166" fontId="4" fillId="0" borderId="0" xfId="0" applyNumberFormat="1" applyFont="1" applyFill="1" applyBorder="1" applyAlignment="1">
      <alignment horizontal="center" vertical="center" wrapText="1"/>
    </xf>
    <xf numFmtId="0" fontId="4" fillId="0" borderId="0" xfId="7" applyFont="1" applyFill="1" applyBorder="1" applyAlignment="1">
      <alignment horizontal="center" vertical="top" wrapText="1"/>
    </xf>
    <xf numFmtId="0" fontId="4" fillId="0" borderId="0" xfId="7" applyFont="1" applyFill="1" applyBorder="1" applyAlignment="1">
      <alignment horizontal="center" vertical="center" wrapText="1"/>
    </xf>
    <xf numFmtId="14" fontId="4" fillId="0" borderId="0" xfId="7"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justify" vertical="top" wrapText="1"/>
    </xf>
    <xf numFmtId="0" fontId="4" fillId="0" borderId="0" xfId="0" applyFont="1" applyBorder="1" applyAlignment="1">
      <alignment vertical="top" wrapText="1"/>
    </xf>
    <xf numFmtId="0" fontId="4" fillId="18" borderId="0" xfId="0" applyFont="1" applyFill="1" applyBorder="1" applyAlignment="1">
      <alignment wrapText="1"/>
    </xf>
    <xf numFmtId="0" fontId="4" fillId="18" borderId="0" xfId="0" applyFont="1" applyFill="1" applyBorder="1"/>
    <xf numFmtId="0" fontId="7" fillId="15" borderId="0" xfId="0" applyFont="1" applyFill="1" applyBorder="1" applyAlignment="1">
      <alignment horizontal="justify" vertical="center"/>
    </xf>
    <xf numFmtId="0" fontId="4" fillId="6" borderId="0" xfId="0" applyFont="1" applyFill="1" applyBorder="1" applyAlignment="1">
      <alignment horizontal="center" vertical="center"/>
    </xf>
    <xf numFmtId="0" fontId="4" fillId="26" borderId="0" xfId="0" applyFont="1" applyFill="1" applyBorder="1" applyAlignment="1">
      <alignment horizontal="left" vertical="center" wrapText="1"/>
    </xf>
    <xf numFmtId="0" fontId="4" fillId="4" borderId="0" xfId="0" applyFont="1" applyFill="1" applyBorder="1" applyAlignment="1">
      <alignment horizontal="left" vertical="top" wrapText="1"/>
    </xf>
    <xf numFmtId="0" fontId="4" fillId="23" borderId="0" xfId="0" applyFont="1" applyFill="1" applyBorder="1" applyAlignment="1">
      <alignment vertical="top" wrapText="1"/>
    </xf>
    <xf numFmtId="0" fontId="4" fillId="19" borderId="0" xfId="0" applyFont="1" applyFill="1" applyBorder="1" applyAlignment="1" applyProtection="1">
      <alignment horizontal="center" vertical="center"/>
      <protection locked="0"/>
    </xf>
    <xf numFmtId="0" fontId="4" fillId="11"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6" fillId="18" borderId="0" xfId="2" applyFont="1" applyFill="1" applyBorder="1" applyAlignment="1" applyProtection="1">
      <alignment vertical="top" wrapText="1"/>
      <protection locked="0"/>
    </xf>
    <xf numFmtId="0" fontId="13" fillId="17" borderId="0" xfId="2" applyFont="1" applyFill="1" applyBorder="1" applyAlignment="1">
      <alignment vertical="center" wrapText="1"/>
    </xf>
    <xf numFmtId="0" fontId="12" fillId="17" borderId="0" xfId="2" applyFont="1" applyFill="1" applyBorder="1" applyAlignment="1">
      <alignment vertical="center" wrapText="1"/>
    </xf>
    <xf numFmtId="0" fontId="9" fillId="17" borderId="0" xfId="2" applyFont="1" applyFill="1" applyBorder="1" applyAlignment="1">
      <alignment vertical="center" wrapText="1"/>
    </xf>
    <xf numFmtId="0" fontId="8" fillId="3"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8" fillId="10" borderId="0" xfId="0" applyFont="1" applyFill="1" applyBorder="1" applyAlignment="1" applyProtection="1">
      <alignment horizontal="center" vertical="center" wrapText="1"/>
      <protection locked="0"/>
    </xf>
    <xf numFmtId="0" fontId="4" fillId="11"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6" fillId="0" borderId="0" xfId="0" applyFont="1" applyFill="1" applyBorder="1" applyAlignment="1">
      <alignment vertical="top" wrapText="1"/>
    </xf>
    <xf numFmtId="0" fontId="4"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14" fontId="10" fillId="6" borderId="0" xfId="0" applyNumberFormat="1"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9" fontId="4" fillId="19" borderId="0" xfId="0" applyNumberFormat="1" applyFont="1" applyFill="1" applyBorder="1" applyAlignment="1">
      <alignment horizontal="center" vertical="center"/>
    </xf>
    <xf numFmtId="0" fontId="4" fillId="17" borderId="0" xfId="0" applyFont="1" applyFill="1" applyBorder="1" applyAlignment="1" applyProtection="1">
      <alignment horizontal="center" vertical="center" wrapText="1"/>
      <protection locked="0"/>
    </xf>
    <xf numFmtId="0" fontId="4" fillId="15" borderId="0" xfId="0" applyFont="1" applyFill="1" applyBorder="1" applyAlignment="1" applyProtection="1">
      <alignment horizontal="center" vertical="center" wrapText="1"/>
      <protection locked="0"/>
    </xf>
    <xf numFmtId="0" fontId="9" fillId="6" borderId="0" xfId="8" applyFont="1" applyFill="1" applyBorder="1" applyAlignment="1" applyProtection="1">
      <alignment horizontal="center" vertical="center" wrapText="1"/>
    </xf>
    <xf numFmtId="0" fontId="9" fillId="10" borderId="0" xfId="8" applyFont="1" applyFill="1" applyBorder="1" applyAlignment="1" applyProtection="1">
      <alignment horizontal="center" vertical="center" wrapText="1"/>
    </xf>
    <xf numFmtId="0" fontId="4" fillId="4" borderId="0" xfId="0" applyFont="1" applyFill="1" applyBorder="1" applyAlignment="1">
      <alignment horizontal="center" vertical="center" wrapText="1"/>
    </xf>
    <xf numFmtId="0" fontId="9" fillId="28" borderId="0" xfId="8" applyFont="1" applyFill="1" applyBorder="1" applyAlignment="1" applyProtection="1">
      <alignment horizontal="center" vertical="center" wrapText="1"/>
    </xf>
    <xf numFmtId="0" fontId="4" fillId="31" borderId="0" xfId="0" applyFont="1" applyFill="1" applyBorder="1" applyAlignment="1">
      <alignment horizontal="center" vertical="center" wrapText="1"/>
    </xf>
    <xf numFmtId="0" fontId="4" fillId="12"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0" borderId="0" xfId="0" applyFont="1" applyFill="1" applyBorder="1" applyAlignment="1">
      <alignment horizontal="center" vertical="center" wrapText="1"/>
    </xf>
    <xf numFmtId="0" fontId="9" fillId="19" borderId="0" xfId="8" applyFont="1" applyFill="1" applyBorder="1" applyAlignment="1" applyProtection="1">
      <alignment horizontal="center" vertical="center" wrapText="1"/>
    </xf>
    <xf numFmtId="0" fontId="9" fillId="25" borderId="0" xfId="8" applyFont="1" applyFill="1" applyBorder="1" applyAlignment="1" applyProtection="1">
      <alignment horizontal="center" vertical="center" wrapText="1"/>
    </xf>
    <xf numFmtId="0" fontId="9" fillId="26" borderId="0" xfId="8" applyFont="1" applyFill="1" applyBorder="1" applyAlignment="1" applyProtection="1">
      <alignment horizontal="center" vertical="center" wrapText="1"/>
    </xf>
    <xf numFmtId="0" fontId="4" fillId="11"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9" fillId="0" borderId="0" xfId="8" applyFont="1" applyFill="1" applyBorder="1" applyAlignment="1" applyProtection="1">
      <alignment horizontal="center" vertical="center" wrapText="1"/>
    </xf>
    <xf numFmtId="14" fontId="6" fillId="0" borderId="0" xfId="0" applyNumberFormat="1" applyFont="1" applyFill="1" applyBorder="1" applyAlignment="1">
      <alignment vertical="center" wrapText="1"/>
    </xf>
    <xf numFmtId="0" fontId="12" fillId="0" borderId="0" xfId="2" applyFont="1" applyFill="1" applyBorder="1" applyAlignment="1">
      <alignment vertical="center" wrapText="1"/>
    </xf>
    <xf numFmtId="0" fontId="7" fillId="0" borderId="0" xfId="0" applyFont="1" applyFill="1" applyBorder="1" applyAlignment="1">
      <alignment horizontal="justify" vertical="center"/>
    </xf>
    <xf numFmtId="9" fontId="4" fillId="0" borderId="0"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pplyProtection="1">
      <alignment vertical="center" wrapText="1"/>
      <protection locked="0"/>
    </xf>
    <xf numFmtId="0" fontId="12" fillId="0" borderId="0" xfId="0" applyFont="1" applyFill="1" applyBorder="1" applyAlignment="1">
      <alignment vertical="center" wrapText="1"/>
    </xf>
    <xf numFmtId="0" fontId="8" fillId="0" borderId="0" xfId="0" applyFont="1" applyFill="1" applyBorder="1" applyAlignment="1" applyProtection="1">
      <alignment vertical="center" wrapText="1"/>
      <protection locked="0"/>
    </xf>
    <xf numFmtId="0" fontId="14" fillId="0" borderId="0" xfId="2" applyFont="1" applyFill="1" applyBorder="1" applyAlignment="1">
      <alignment vertical="center" wrapText="1"/>
    </xf>
    <xf numFmtId="0" fontId="8" fillId="0" borderId="0" xfId="0" applyFont="1" applyFill="1" applyBorder="1" applyAlignment="1">
      <alignment vertical="center" wrapText="1"/>
    </xf>
    <xf numFmtId="0" fontId="4" fillId="0" borderId="0" xfId="0" applyFont="1" applyFill="1" applyBorder="1" applyAlignment="1" applyProtection="1">
      <alignment vertical="center"/>
      <protection locked="0"/>
    </xf>
    <xf numFmtId="14" fontId="10" fillId="28" borderId="0" xfId="0" applyNumberFormat="1" applyFont="1" applyFill="1" applyBorder="1" applyAlignment="1">
      <alignment horizontal="center" vertical="center"/>
    </xf>
    <xf numFmtId="0" fontId="4" fillId="27" borderId="0"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xf>
    <xf numFmtId="0" fontId="18" fillId="0" borderId="1" xfId="0" applyFont="1" applyBorder="1" applyAlignment="1">
      <alignment horizontal="center" vertical="center" wrapText="1"/>
    </xf>
    <xf numFmtId="0" fontId="18" fillId="0" borderId="1" xfId="0" applyFont="1" applyBorder="1" applyAlignment="1">
      <alignment vertical="center"/>
    </xf>
    <xf numFmtId="0" fontId="9" fillId="0" borderId="0" xfId="0" applyFont="1" applyFill="1" applyBorder="1" applyAlignment="1">
      <alignment vertical="center" wrapText="1"/>
    </xf>
    <xf numFmtId="0" fontId="21" fillId="0" borderId="1" xfId="0" applyFont="1" applyBorder="1" applyAlignment="1">
      <alignment vertical="center"/>
    </xf>
    <xf numFmtId="0" fontId="8" fillId="19" borderId="0" xfId="0" applyFont="1" applyFill="1" applyBorder="1" applyAlignment="1">
      <alignment horizontal="center" vertical="center" wrapText="1"/>
    </xf>
    <xf numFmtId="0" fontId="4" fillId="19" borderId="0" xfId="0" applyFont="1" applyFill="1" applyBorder="1" applyAlignment="1" applyProtection="1">
      <alignment horizontal="center" vertical="center"/>
      <protection locked="0"/>
    </xf>
    <xf numFmtId="0" fontId="4" fillId="1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25" borderId="0" xfId="0" applyFont="1" applyFill="1" applyBorder="1" applyAlignment="1">
      <alignment vertical="top" wrapText="1" shrinkToFit="1"/>
    </xf>
    <xf numFmtId="0" fontId="9" fillId="25" borderId="0" xfId="0" applyFont="1" applyFill="1" applyBorder="1" applyAlignment="1">
      <alignment vertical="top" wrapText="1"/>
    </xf>
    <xf numFmtId="0" fontId="9" fillId="26" borderId="0" xfId="0" applyFont="1" applyFill="1" applyBorder="1" applyAlignment="1">
      <alignment vertical="top" wrapText="1"/>
    </xf>
    <xf numFmtId="0" fontId="4" fillId="26" borderId="0" xfId="0" applyFont="1" applyFill="1" applyBorder="1" applyAlignment="1">
      <alignment horizontal="center" vertical="center"/>
    </xf>
    <xf numFmtId="0" fontId="9" fillId="26" borderId="0" xfId="0" applyFont="1" applyFill="1" applyBorder="1" applyAlignment="1">
      <alignment vertical="center" wrapText="1"/>
    </xf>
    <xf numFmtId="0" fontId="8" fillId="7" borderId="0" xfId="0" applyFont="1" applyFill="1" applyBorder="1" applyAlignment="1" applyProtection="1">
      <alignment vertical="center"/>
      <protection locked="0"/>
    </xf>
    <xf numFmtId="0" fontId="19" fillId="28" borderId="1" xfId="0" applyFont="1" applyFill="1" applyBorder="1" applyAlignment="1">
      <alignment horizontal="center" vertical="center"/>
    </xf>
    <xf numFmtId="0" fontId="19" fillId="17" borderId="1" xfId="0" applyFont="1" applyFill="1" applyBorder="1" applyAlignment="1">
      <alignment horizontal="center" vertical="center"/>
    </xf>
    <xf numFmtId="0" fontId="6" fillId="17" borderId="0" xfId="0" applyFont="1" applyFill="1" applyBorder="1" applyAlignment="1">
      <alignment horizontal="center" vertical="center" wrapText="1"/>
    </xf>
    <xf numFmtId="0" fontId="8" fillId="4" borderId="0"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protection locked="0"/>
    </xf>
    <xf numFmtId="0" fontId="8" fillId="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8" fillId="10"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20"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protection locked="0"/>
    </xf>
    <xf numFmtId="0" fontId="4" fillId="28" borderId="0" xfId="0" applyFont="1" applyFill="1" applyBorder="1" applyAlignment="1" applyProtection="1">
      <alignment horizontal="center" vertical="center"/>
      <protection locked="0"/>
    </xf>
    <xf numFmtId="0" fontId="8" fillId="19" borderId="0"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4" fillId="25" borderId="0" xfId="0" applyFont="1" applyFill="1" applyBorder="1" applyAlignment="1" applyProtection="1">
      <alignment horizontal="center" vertical="center" wrapText="1"/>
      <protection locked="0"/>
    </xf>
    <xf numFmtId="0" fontId="4" fillId="26"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wrapText="1"/>
      <protection locked="0"/>
    </xf>
    <xf numFmtId="0" fontId="0" fillId="0" borderId="0" xfId="0"/>
    <xf numFmtId="0" fontId="6" fillId="18" borderId="0" xfId="2" applyFont="1" applyFill="1" applyBorder="1" applyAlignment="1" applyProtection="1">
      <alignment horizontal="left" vertical="center" wrapText="1"/>
      <protection locked="0"/>
    </xf>
    <xf numFmtId="0" fontId="4" fillId="35" borderId="0" xfId="0" applyFont="1" applyFill="1" applyBorder="1" applyAlignment="1" applyProtection="1">
      <alignment horizontal="center" vertical="center"/>
      <protection locked="0"/>
    </xf>
    <xf numFmtId="0" fontId="5" fillId="17" borderId="0" xfId="2" applyFont="1" applyFill="1" applyBorder="1" applyAlignment="1" applyProtection="1">
      <alignment vertical="top" wrapText="1"/>
      <protection locked="0"/>
    </xf>
    <xf numFmtId="0" fontId="0" fillId="0" borderId="0" xfId="0" applyBorder="1"/>
    <xf numFmtId="2" fontId="4" fillId="24" borderId="0" xfId="0" applyNumberFormat="1" applyFont="1" applyFill="1" applyBorder="1" applyAlignment="1" applyProtection="1">
      <alignment horizontal="center" vertical="center"/>
      <protection locked="0"/>
    </xf>
    <xf numFmtId="9" fontId="4" fillId="24" borderId="0" xfId="0" applyNumberFormat="1" applyFont="1" applyFill="1" applyBorder="1" applyAlignment="1" applyProtection="1">
      <alignment horizontal="center" vertical="center"/>
      <protection locked="0"/>
    </xf>
    <xf numFmtId="0" fontId="19" fillId="14" borderId="1" xfId="0" applyFont="1" applyFill="1" applyBorder="1" applyAlignment="1">
      <alignment horizontal="center" vertical="center"/>
    </xf>
    <xf numFmtId="0" fontId="21" fillId="14" borderId="1" xfId="0" applyFont="1" applyFill="1" applyBorder="1" applyAlignment="1">
      <alignment vertical="center"/>
    </xf>
    <xf numFmtId="0" fontId="18" fillId="14" borderId="1" xfId="0" applyFont="1" applyFill="1" applyBorder="1" applyAlignment="1">
      <alignment vertical="center"/>
    </xf>
    <xf numFmtId="0" fontId="22" fillId="36" borderId="1" xfId="0" applyFont="1" applyFill="1" applyBorder="1"/>
    <xf numFmtId="0" fontId="22" fillId="36" borderId="1" xfId="0" applyFont="1" applyFill="1" applyBorder="1" applyAlignment="1">
      <alignment horizont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28"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0" fillId="0" borderId="0" xfId="0" applyFill="1"/>
    <xf numFmtId="0" fontId="9" fillId="0" borderId="0" xfId="0" applyFont="1" applyFill="1" applyBorder="1" applyAlignment="1" applyProtection="1">
      <alignment horizontal="center" vertical="center" wrapText="1"/>
      <protection locked="0"/>
    </xf>
    <xf numFmtId="0" fontId="4" fillId="0" borderId="0" xfId="0" applyFont="1" applyFill="1" applyAlignment="1">
      <alignment horizontal="center" vertical="center"/>
    </xf>
    <xf numFmtId="0" fontId="4" fillId="18" borderId="0" xfId="0" applyFont="1" applyFill="1" applyAlignment="1">
      <alignment horizontal="center" vertical="center" wrapText="1"/>
    </xf>
    <xf numFmtId="14" fontId="4" fillId="0" borderId="0" xfId="0" applyNumberFormat="1" applyFont="1" applyAlignment="1">
      <alignment horizontal="center" vertical="center"/>
    </xf>
    <xf numFmtId="0" fontId="0" fillId="0" borderId="0" xfId="0"/>
    <xf numFmtId="0" fontId="4" fillId="11" borderId="0" xfId="0" applyFont="1" applyFill="1" applyBorder="1" applyAlignment="1" applyProtection="1">
      <alignment horizontal="center" vertical="center" wrapText="1"/>
      <protection locked="0"/>
    </xf>
    <xf numFmtId="0" fontId="4" fillId="12"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protection locked="0"/>
    </xf>
    <xf numFmtId="0" fontId="9" fillId="6" borderId="0" xfId="8" applyFont="1" applyFill="1" applyBorder="1" applyAlignment="1" applyProtection="1">
      <alignment horizontal="center" vertical="center" wrapText="1"/>
    </xf>
    <xf numFmtId="0" fontId="6" fillId="6" borderId="0" xfId="0" applyFont="1" applyFill="1" applyBorder="1" applyAlignment="1">
      <alignment horizontal="center" vertical="center" wrapText="1"/>
    </xf>
    <xf numFmtId="9" fontId="4" fillId="6" borderId="0" xfId="1" applyFont="1" applyFill="1" applyBorder="1" applyAlignment="1" applyProtection="1">
      <alignment horizontal="center" vertical="center"/>
      <protection locked="0"/>
    </xf>
    <xf numFmtId="14" fontId="4" fillId="6" borderId="0" xfId="0" applyNumberFormat="1" applyFont="1" applyFill="1" applyBorder="1" applyAlignment="1" applyProtection="1">
      <alignment horizontal="center" vertical="center"/>
      <protection locked="0"/>
    </xf>
    <xf numFmtId="2" fontId="4" fillId="6" borderId="0" xfId="0" applyNumberFormat="1" applyFont="1" applyFill="1" applyBorder="1" applyAlignment="1" applyProtection="1">
      <alignment horizontal="center" vertical="center"/>
      <protection locked="0"/>
    </xf>
    <xf numFmtId="0" fontId="4" fillId="1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9" fillId="4" borderId="0" xfId="0" applyFont="1" applyFill="1" applyBorder="1" applyAlignment="1" applyProtection="1">
      <alignment horizontal="center" vertical="center"/>
      <protection locked="0"/>
    </xf>
    <xf numFmtId="0" fontId="4" fillId="6" borderId="0" xfId="0" applyFont="1" applyFill="1" applyBorder="1" applyAlignment="1">
      <alignment wrapText="1"/>
    </xf>
    <xf numFmtId="0" fontId="4" fillId="0" borderId="0" xfId="0" applyFont="1" applyBorder="1" applyAlignment="1" applyProtection="1">
      <alignment horizontal="center" vertical="center"/>
      <protection locked="0"/>
    </xf>
    <xf numFmtId="0" fontId="4" fillId="17" borderId="0" xfId="0" applyFont="1" applyFill="1" applyBorder="1" applyAlignment="1">
      <alignment vertical="center" wrapText="1"/>
    </xf>
    <xf numFmtId="0" fontId="4" fillId="6" borderId="0" xfId="0" applyFont="1" applyFill="1" applyBorder="1"/>
    <xf numFmtId="0" fontId="4" fillId="0" borderId="0" xfId="0" applyFont="1" applyFill="1" applyBorder="1" applyAlignment="1" applyProtection="1">
      <alignment horizontal="center" vertical="center"/>
      <protection locked="0"/>
    </xf>
    <xf numFmtId="0" fontId="4" fillId="20" borderId="0" xfId="0" applyFont="1" applyFill="1" applyBorder="1" applyAlignment="1" applyProtection="1">
      <alignment horizontal="center" vertical="center"/>
      <protection locked="0"/>
    </xf>
    <xf numFmtId="0" fontId="4" fillId="20" borderId="0" xfId="0" applyFont="1" applyFill="1" applyBorder="1" applyAlignment="1" applyProtection="1">
      <alignment horizontal="center" vertical="center" wrapText="1"/>
      <protection locked="0"/>
    </xf>
    <xf numFmtId="0" fontId="6" fillId="20" borderId="0" xfId="0" applyFont="1" applyFill="1" applyBorder="1" applyAlignment="1">
      <alignment horizontal="justify" vertical="top"/>
    </xf>
    <xf numFmtId="0" fontId="6" fillId="20" borderId="0" xfId="2" applyFont="1" applyFill="1" applyBorder="1" applyAlignment="1" applyProtection="1">
      <alignment vertical="top" wrapText="1"/>
      <protection locked="0"/>
    </xf>
    <xf numFmtId="0" fontId="6" fillId="20" borderId="0" xfId="2" applyFont="1" applyFill="1" applyBorder="1" applyAlignment="1">
      <alignment vertical="center" wrapText="1"/>
    </xf>
    <xf numFmtId="0" fontId="6" fillId="20" borderId="0" xfId="2" applyFont="1" applyFill="1" applyBorder="1" applyAlignment="1" applyProtection="1">
      <alignment vertical="center" wrapText="1"/>
      <protection locked="0"/>
    </xf>
    <xf numFmtId="9" fontId="6" fillId="20" borderId="0" xfId="2" applyNumberFormat="1" applyFont="1" applyFill="1" applyBorder="1" applyAlignment="1" applyProtection="1">
      <alignment horizontal="center" vertical="center"/>
      <protection locked="0"/>
    </xf>
    <xf numFmtId="9" fontId="4" fillId="20" borderId="0" xfId="1" applyFont="1" applyFill="1" applyBorder="1" applyAlignment="1" applyProtection="1">
      <alignment horizontal="center" vertical="center"/>
      <protection locked="0"/>
    </xf>
    <xf numFmtId="164" fontId="6" fillId="20" borderId="0" xfId="2" applyNumberFormat="1" applyFont="1" applyFill="1" applyBorder="1" applyAlignment="1" applyProtection="1">
      <alignment horizontal="center" vertical="center"/>
      <protection locked="0"/>
    </xf>
    <xf numFmtId="14" fontId="4" fillId="20" borderId="0" xfId="0" applyNumberFormat="1" applyFont="1" applyFill="1" applyBorder="1" applyAlignment="1" applyProtection="1">
      <alignment horizontal="center" vertical="center"/>
      <protection locked="0"/>
    </xf>
    <xf numFmtId="0" fontId="6" fillId="16" borderId="0" xfId="0" applyFont="1" applyFill="1" applyBorder="1" applyAlignment="1">
      <alignment horizontal="justify" vertical="top"/>
    </xf>
    <xf numFmtId="9" fontId="4" fillId="20" borderId="0" xfId="0" applyNumberFormat="1" applyFont="1" applyFill="1" applyBorder="1" applyAlignment="1" applyProtection="1">
      <alignment horizontal="center" vertical="center"/>
      <protection locked="0"/>
    </xf>
    <xf numFmtId="2" fontId="4" fillId="20" borderId="0" xfId="0" applyNumberFormat="1" applyFont="1" applyFill="1" applyBorder="1" applyAlignment="1" applyProtection="1">
      <alignment horizontal="center" vertical="center"/>
      <protection locked="0"/>
    </xf>
    <xf numFmtId="0" fontId="6" fillId="15" borderId="0" xfId="0" applyFont="1" applyFill="1" applyBorder="1" applyAlignment="1">
      <alignment horizontal="justify" vertical="top"/>
    </xf>
    <xf numFmtId="0" fontId="4" fillId="21" borderId="0" xfId="0" applyFont="1" applyFill="1" applyBorder="1" applyAlignment="1" applyProtection="1">
      <alignment horizontal="center" vertical="center"/>
      <protection locked="0"/>
    </xf>
    <xf numFmtId="0" fontId="9" fillId="21" borderId="0" xfId="8" applyFont="1" applyFill="1" applyBorder="1" applyAlignment="1" applyProtection="1">
      <alignment horizontal="center" vertical="center" wrapText="1"/>
    </xf>
    <xf numFmtId="0" fontId="11" fillId="21" borderId="0" xfId="0" applyFont="1" applyFill="1" applyBorder="1" applyAlignment="1">
      <alignment horizontal="justify" vertical="top"/>
    </xf>
    <xf numFmtId="0" fontId="6" fillId="15" borderId="0" xfId="2" applyFont="1" applyFill="1" applyBorder="1" applyAlignment="1" applyProtection="1">
      <alignment horizontal="justify" vertical="top" wrapText="1"/>
      <protection locked="0"/>
    </xf>
    <xf numFmtId="0" fontId="6" fillId="15" borderId="0" xfId="2" applyFont="1" applyFill="1" applyBorder="1" applyAlignment="1" applyProtection="1">
      <alignment horizontal="center" vertical="center"/>
      <protection locked="0"/>
    </xf>
    <xf numFmtId="0" fontId="4" fillId="21" borderId="0" xfId="0" applyFont="1" applyFill="1" applyBorder="1" applyAlignment="1" applyProtection="1">
      <alignment horizontal="center" vertical="center" wrapText="1"/>
      <protection locked="0"/>
    </xf>
    <xf numFmtId="0" fontId="6" fillId="21" borderId="0" xfId="2" applyFont="1" applyFill="1" applyBorder="1" applyAlignment="1" applyProtection="1">
      <alignment horizontal="justify" vertical="top" wrapText="1"/>
      <protection locked="0"/>
    </xf>
    <xf numFmtId="9" fontId="4" fillId="21" borderId="0" xfId="1" applyFont="1" applyFill="1" applyBorder="1" applyAlignment="1" applyProtection="1">
      <alignment horizontal="center" vertical="center"/>
      <protection locked="0"/>
    </xf>
    <xf numFmtId="164" fontId="6" fillId="15" borderId="0" xfId="2" applyNumberFormat="1" applyFont="1" applyFill="1" applyBorder="1" applyAlignment="1" applyProtection="1">
      <alignment horizontal="center" vertical="center"/>
      <protection locked="0"/>
    </xf>
    <xf numFmtId="14" fontId="4" fillId="21" borderId="0" xfId="0" applyNumberFormat="1" applyFont="1" applyFill="1" applyBorder="1" applyAlignment="1" applyProtection="1">
      <alignment horizontal="center" vertical="center"/>
      <protection locked="0"/>
    </xf>
    <xf numFmtId="2" fontId="4" fillId="21" borderId="0" xfId="0" applyNumberFormat="1" applyFont="1" applyFill="1" applyBorder="1" applyAlignment="1" applyProtection="1">
      <alignment horizontal="center" vertical="center"/>
      <protection locked="0"/>
    </xf>
    <xf numFmtId="9" fontId="4" fillId="21" borderId="0" xfId="0" applyNumberFormat="1" applyFont="1" applyFill="1" applyBorder="1" applyAlignment="1" applyProtection="1">
      <alignment horizontal="center" vertical="center"/>
      <protection locked="0"/>
    </xf>
    <xf numFmtId="0" fontId="11" fillId="21" borderId="0" xfId="2" applyFont="1" applyFill="1" applyBorder="1" applyAlignment="1" applyProtection="1">
      <alignment horizontal="justify" vertical="top" wrapText="1"/>
      <protection locked="0"/>
    </xf>
    <xf numFmtId="0" fontId="4" fillId="16" borderId="0" xfId="0" applyFont="1" applyFill="1" applyBorder="1"/>
    <xf numFmtId="165" fontId="6" fillId="15" borderId="0" xfId="5" applyNumberFormat="1" applyFont="1" applyFill="1" applyBorder="1" applyAlignment="1" applyProtection="1">
      <alignment horizontal="center" vertical="center"/>
      <protection locked="0"/>
    </xf>
    <xf numFmtId="0" fontId="9" fillId="21" borderId="0" xfId="2" applyFont="1" applyFill="1" applyBorder="1" applyAlignment="1" applyProtection="1">
      <alignment horizontal="justify" vertical="top" wrapText="1"/>
      <protection locked="0"/>
    </xf>
    <xf numFmtId="0" fontId="10" fillId="21" borderId="0" xfId="0" applyFont="1" applyFill="1" applyBorder="1" applyAlignment="1">
      <alignment horizontal="justify" vertical="top"/>
    </xf>
    <xf numFmtId="0" fontId="5" fillId="15" borderId="0" xfId="2" applyFont="1" applyFill="1" applyBorder="1" applyAlignment="1" applyProtection="1">
      <alignment horizontal="justify" vertical="top" wrapText="1"/>
      <protection locked="0"/>
    </xf>
    <xf numFmtId="0" fontId="10" fillId="16" borderId="0" xfId="2" applyFont="1" applyFill="1" applyBorder="1" applyAlignment="1" applyProtection="1">
      <alignment horizontal="justify" vertical="top" wrapText="1"/>
      <protection locked="0"/>
    </xf>
    <xf numFmtId="0" fontId="9" fillId="17" borderId="0" xfId="2" applyFont="1" applyFill="1" applyBorder="1" applyAlignment="1" applyProtection="1">
      <alignment horizontal="justify" vertical="top" wrapText="1"/>
      <protection locked="0"/>
    </xf>
    <xf numFmtId="0" fontId="6" fillId="21" borderId="0" xfId="0" applyFont="1" applyFill="1" applyBorder="1" applyAlignment="1">
      <alignment horizontal="justify" vertical="top"/>
    </xf>
    <xf numFmtId="0" fontId="4" fillId="16" borderId="0" xfId="0" applyFont="1" applyFill="1" applyBorder="1" applyAlignment="1" applyProtection="1">
      <alignment horizontal="center" vertical="center"/>
      <protection locked="0"/>
    </xf>
    <xf numFmtId="0" fontId="4" fillId="16" borderId="0" xfId="0" applyFont="1" applyFill="1" applyBorder="1" applyAlignment="1" applyProtection="1">
      <alignment horizontal="center" vertical="center" wrapText="1"/>
      <protection locked="0"/>
    </xf>
    <xf numFmtId="9" fontId="4" fillId="16" borderId="0" xfId="1" applyFont="1" applyFill="1" applyBorder="1" applyAlignment="1" applyProtection="1">
      <alignment horizontal="center" vertical="center"/>
      <protection locked="0"/>
    </xf>
    <xf numFmtId="14" fontId="4" fillId="16" borderId="0" xfId="0" applyNumberFormat="1" applyFont="1" applyFill="1" applyBorder="1" applyAlignment="1" applyProtection="1">
      <alignment horizontal="center" vertical="center"/>
      <protection locked="0"/>
    </xf>
    <xf numFmtId="2" fontId="4" fillId="16" borderId="0" xfId="0" applyNumberFormat="1" applyFont="1" applyFill="1" applyBorder="1" applyAlignment="1" applyProtection="1">
      <alignment horizontal="center" vertical="center"/>
      <protection locked="0"/>
    </xf>
    <xf numFmtId="9" fontId="4" fillId="16" borderId="0" xfId="0" applyNumberFormat="1" applyFont="1" applyFill="1" applyBorder="1" applyAlignment="1" applyProtection="1">
      <alignment horizontal="center" vertical="center"/>
      <protection locked="0"/>
    </xf>
    <xf numFmtId="0" fontId="6" fillId="16" borderId="0" xfId="0" applyFont="1" applyFill="1" applyBorder="1" applyAlignment="1">
      <alignment horizontal="justify" vertical="top" wrapText="1"/>
    </xf>
    <xf numFmtId="0" fontId="4" fillId="22" borderId="0" xfId="0" applyFont="1" applyFill="1" applyBorder="1" applyAlignment="1" applyProtection="1">
      <alignment horizontal="center" vertical="center"/>
      <protection locked="0"/>
    </xf>
    <xf numFmtId="0" fontId="4" fillId="22" borderId="0" xfId="0" applyFont="1" applyFill="1" applyBorder="1" applyAlignment="1">
      <alignment horizontal="center" vertical="center" wrapText="1"/>
    </xf>
    <xf numFmtId="0" fontId="6" fillId="22" borderId="0" xfId="0" applyFont="1" applyFill="1" applyBorder="1" applyAlignment="1">
      <alignment horizontal="left" vertical="top" wrapText="1"/>
    </xf>
    <xf numFmtId="0" fontId="6" fillId="22" borderId="0" xfId="0" applyFont="1" applyFill="1" applyBorder="1" applyAlignment="1">
      <alignment vertical="top" wrapText="1"/>
    </xf>
    <xf numFmtId="0" fontId="9" fillId="22" borderId="0" xfId="2" applyFont="1" applyFill="1" applyBorder="1" applyAlignment="1">
      <alignment vertical="center" wrapText="1"/>
    </xf>
    <xf numFmtId="0" fontId="4" fillId="32" borderId="0" xfId="0" applyFont="1" applyFill="1" applyBorder="1" applyAlignment="1" applyProtection="1">
      <alignment horizontal="center" vertical="center" wrapText="1"/>
      <protection locked="0"/>
    </xf>
    <xf numFmtId="0" fontId="4" fillId="22" borderId="0" xfId="0" applyFont="1" applyFill="1" applyBorder="1" applyAlignment="1" applyProtection="1">
      <alignment horizontal="center" vertical="center" wrapText="1"/>
      <protection locked="0"/>
    </xf>
    <xf numFmtId="9" fontId="4" fillId="22" borderId="0" xfId="1" applyFont="1" applyFill="1" applyBorder="1" applyAlignment="1" applyProtection="1">
      <alignment horizontal="center" vertical="center"/>
      <protection locked="0"/>
    </xf>
    <xf numFmtId="14" fontId="9" fillId="22" borderId="0" xfId="2" applyNumberFormat="1" applyFont="1" applyFill="1" applyBorder="1" applyAlignment="1">
      <alignment vertical="center" wrapText="1"/>
    </xf>
    <xf numFmtId="14" fontId="10" fillId="32" borderId="0" xfId="0" applyNumberFormat="1" applyFont="1" applyFill="1" applyBorder="1" applyAlignment="1">
      <alignment horizontal="center" vertical="center"/>
    </xf>
    <xf numFmtId="14" fontId="4" fillId="22" borderId="0" xfId="0" applyNumberFormat="1" applyFont="1" applyFill="1" applyBorder="1" applyAlignment="1" applyProtection="1">
      <alignment horizontal="center" vertical="center"/>
      <protection locked="0"/>
    </xf>
    <xf numFmtId="2" fontId="4" fillId="22" borderId="0" xfId="0" applyNumberFormat="1" applyFont="1" applyFill="1" applyBorder="1" applyAlignment="1" applyProtection="1">
      <alignment horizontal="center" vertical="center"/>
      <protection locked="0"/>
    </xf>
    <xf numFmtId="9" fontId="4" fillId="22" borderId="0" xfId="0" applyNumberFormat="1" applyFont="1" applyFill="1" applyBorder="1" applyAlignment="1" applyProtection="1">
      <alignment horizontal="center" vertical="center"/>
      <protection locked="0"/>
    </xf>
    <xf numFmtId="0" fontId="4" fillId="17" borderId="0" xfId="0" applyFont="1" applyFill="1" applyBorder="1" applyAlignment="1">
      <alignment horizontal="left" vertical="top" wrapText="1"/>
    </xf>
    <xf numFmtId="0" fontId="6" fillId="22" borderId="0" xfId="0" applyFont="1" applyFill="1" applyBorder="1" applyAlignment="1">
      <alignment horizontal="justify" vertical="top"/>
    </xf>
    <xf numFmtId="0" fontId="6" fillId="22" borderId="0" xfId="0" applyFont="1" applyFill="1" applyBorder="1" applyAlignment="1">
      <alignment horizontal="justify" vertical="top" wrapText="1"/>
    </xf>
    <xf numFmtId="14" fontId="6" fillId="22" borderId="0" xfId="0" applyNumberFormat="1" applyFont="1" applyFill="1" applyBorder="1" applyAlignment="1">
      <alignment vertical="center" wrapText="1"/>
    </xf>
    <xf numFmtId="0" fontId="6" fillId="15" borderId="0" xfId="0" applyFont="1" applyFill="1" applyBorder="1" applyAlignment="1">
      <alignment vertical="top" wrapText="1"/>
    </xf>
    <xf numFmtId="0" fontId="4" fillId="11" borderId="0" xfId="0" applyFont="1" applyFill="1" applyBorder="1" applyAlignment="1" applyProtection="1">
      <alignment horizontal="center" vertical="center"/>
      <protection locked="0"/>
    </xf>
    <xf numFmtId="0" fontId="9" fillId="11" borderId="0" xfId="8" applyFont="1" applyFill="1" applyBorder="1" applyAlignment="1" applyProtection="1">
      <alignment horizontal="center" vertical="center" wrapText="1"/>
    </xf>
    <xf numFmtId="0" fontId="4" fillId="11" borderId="0" xfId="0" applyFont="1" applyFill="1" applyBorder="1" applyAlignment="1">
      <alignment horizontal="justify" vertical="top"/>
    </xf>
    <xf numFmtId="9" fontId="4" fillId="11" borderId="0" xfId="1" applyFont="1" applyFill="1" applyBorder="1" applyAlignment="1" applyProtection="1">
      <alignment horizontal="center" vertical="center"/>
      <protection locked="0"/>
    </xf>
    <xf numFmtId="14" fontId="4" fillId="11" borderId="0" xfId="0" applyNumberFormat="1" applyFont="1" applyFill="1" applyBorder="1" applyAlignment="1">
      <alignment horizontal="justify" vertical="center"/>
    </xf>
    <xf numFmtId="14" fontId="4" fillId="11" borderId="0" xfId="0" applyNumberFormat="1" applyFont="1" applyFill="1" applyBorder="1" applyAlignment="1" applyProtection="1">
      <alignment horizontal="center" vertical="center"/>
      <protection locked="0"/>
    </xf>
    <xf numFmtId="0" fontId="10" fillId="11" borderId="0" xfId="0" applyFont="1" applyFill="1" applyBorder="1" applyAlignment="1">
      <alignment vertical="top" wrapText="1"/>
    </xf>
    <xf numFmtId="2" fontId="4" fillId="11" borderId="0" xfId="0" applyNumberFormat="1" applyFont="1" applyFill="1" applyBorder="1" applyAlignment="1" applyProtection="1">
      <alignment horizontal="center" vertical="center"/>
      <protection locked="0"/>
    </xf>
    <xf numFmtId="9" fontId="4" fillId="11" borderId="0" xfId="0" applyNumberFormat="1" applyFont="1" applyFill="1" applyBorder="1" applyAlignment="1" applyProtection="1">
      <alignment horizontal="center" vertical="center"/>
      <protection locked="0"/>
    </xf>
    <xf numFmtId="0" fontId="4" fillId="15" borderId="0" xfId="0" applyFont="1" applyFill="1" applyBorder="1" applyAlignment="1">
      <alignment horizontal="justify" vertical="top" wrapText="1"/>
    </xf>
    <xf numFmtId="0" fontId="4" fillId="11" borderId="0" xfId="0" applyFont="1" applyFill="1" applyBorder="1" applyAlignment="1">
      <alignment horizontal="justify"/>
    </xf>
    <xf numFmtId="0" fontId="6" fillId="11" borderId="0" xfId="0" applyFont="1" applyFill="1" applyBorder="1" applyAlignment="1">
      <alignment vertical="top" wrapText="1"/>
    </xf>
    <xf numFmtId="0" fontId="4" fillId="15" borderId="0" xfId="0" applyFont="1" applyFill="1" applyBorder="1" applyAlignment="1">
      <alignment horizontal="justify" vertical="top"/>
    </xf>
    <xf numFmtId="14" fontId="10" fillId="11" borderId="0" xfId="0" applyNumberFormat="1" applyFont="1" applyFill="1" applyBorder="1" applyAlignment="1">
      <alignment horizontal="center" vertical="center"/>
    </xf>
    <xf numFmtId="0" fontId="4" fillId="25" borderId="0" xfId="0" applyFont="1" applyFill="1" applyBorder="1" applyAlignment="1" applyProtection="1">
      <alignment horizontal="center" vertical="center"/>
      <protection locked="0"/>
    </xf>
    <xf numFmtId="0" fontId="9" fillId="25" borderId="0" xfId="8" applyFont="1" applyFill="1" applyBorder="1" applyAlignment="1" applyProtection="1">
      <alignment horizontal="center" vertical="center" wrapText="1"/>
    </xf>
    <xf numFmtId="0" fontId="6" fillId="25" borderId="0" xfId="0" applyFont="1" applyFill="1" applyBorder="1" applyAlignment="1">
      <alignment horizontal="justify" vertical="top"/>
    </xf>
    <xf numFmtId="0" fontId="6" fillId="17" borderId="0" xfId="2" applyFont="1" applyFill="1" applyBorder="1" applyAlignment="1" applyProtection="1">
      <alignment horizontal="left" vertical="top" wrapText="1"/>
      <protection locked="0"/>
    </xf>
    <xf numFmtId="0" fontId="6" fillId="25" borderId="0" xfId="2" applyFont="1" applyFill="1" applyBorder="1" applyAlignment="1" applyProtection="1">
      <alignment horizontal="left" vertical="top" wrapText="1"/>
      <protection locked="0"/>
    </xf>
    <xf numFmtId="0" fontId="6" fillId="25" borderId="0" xfId="5" applyNumberFormat="1" applyFont="1" applyFill="1" applyBorder="1" applyAlignment="1" applyProtection="1">
      <alignment horizontal="center" vertical="center"/>
      <protection locked="0"/>
    </xf>
    <xf numFmtId="0" fontId="4" fillId="25" borderId="0" xfId="0" applyFont="1" applyFill="1" applyBorder="1" applyAlignment="1" applyProtection="1">
      <alignment horizontal="center" vertical="center" wrapText="1"/>
      <protection locked="0"/>
    </xf>
    <xf numFmtId="9" fontId="4" fillId="25" borderId="0" xfId="1" applyFont="1" applyFill="1" applyBorder="1" applyAlignment="1" applyProtection="1">
      <alignment horizontal="center" vertical="center"/>
      <protection locked="0"/>
    </xf>
    <xf numFmtId="164" fontId="6" fillId="25" borderId="0" xfId="2" applyNumberFormat="1" applyFont="1" applyFill="1" applyBorder="1" applyAlignment="1" applyProtection="1">
      <alignment horizontal="center" vertical="center"/>
      <protection locked="0"/>
    </xf>
    <xf numFmtId="14" fontId="4" fillId="25" borderId="0" xfId="0" applyNumberFormat="1" applyFont="1" applyFill="1" applyBorder="1" applyAlignment="1" applyProtection="1">
      <alignment horizontal="center" vertical="center"/>
      <protection locked="0"/>
    </xf>
    <xf numFmtId="0" fontId="6" fillId="25" borderId="0" xfId="2" applyFont="1" applyFill="1" applyBorder="1" applyAlignment="1" applyProtection="1">
      <alignment vertical="top" wrapText="1"/>
      <protection locked="0"/>
    </xf>
    <xf numFmtId="2" fontId="4" fillId="25" borderId="0" xfId="0" applyNumberFormat="1" applyFont="1" applyFill="1" applyBorder="1" applyAlignment="1" applyProtection="1">
      <alignment horizontal="center" vertical="center"/>
      <protection locked="0"/>
    </xf>
    <xf numFmtId="9" fontId="4" fillId="25" borderId="0" xfId="0" applyNumberFormat="1" applyFont="1" applyFill="1" applyBorder="1" applyAlignment="1" applyProtection="1">
      <alignment horizontal="center" vertical="center"/>
      <protection locked="0"/>
    </xf>
    <xf numFmtId="0" fontId="9" fillId="17" borderId="0" xfId="2" applyFont="1" applyFill="1" applyBorder="1" applyAlignment="1" applyProtection="1">
      <alignment horizontal="left" vertical="top" wrapText="1"/>
      <protection locked="0"/>
    </xf>
    <xf numFmtId="0" fontId="9" fillId="25" borderId="0" xfId="5" applyNumberFormat="1" applyFont="1" applyFill="1" applyBorder="1" applyAlignment="1" applyProtection="1">
      <alignment horizontal="center" vertical="center"/>
      <protection locked="0"/>
    </xf>
    <xf numFmtId="164" fontId="9" fillId="25" borderId="0" xfId="2" applyNumberFormat="1" applyFont="1" applyFill="1" applyBorder="1" applyAlignment="1" applyProtection="1">
      <alignment horizontal="center" vertical="center"/>
      <protection locked="0"/>
    </xf>
    <xf numFmtId="0" fontId="6" fillId="25" borderId="0" xfId="0" applyFont="1" applyFill="1" applyBorder="1" applyAlignment="1">
      <alignment horizontal="justify" vertical="top" wrapText="1"/>
    </xf>
    <xf numFmtId="0" fontId="6" fillId="15" borderId="0" xfId="2" applyFont="1" applyFill="1" applyBorder="1" applyAlignment="1" applyProtection="1">
      <alignment vertical="center" wrapText="1"/>
      <protection locked="0"/>
    </xf>
    <xf numFmtId="0" fontId="6" fillId="25" borderId="0" xfId="2" applyFont="1" applyFill="1" applyBorder="1" applyAlignment="1" applyProtection="1">
      <alignment horizontal="justify" vertical="top" wrapText="1"/>
      <protection locked="0"/>
    </xf>
    <xf numFmtId="0" fontId="9" fillId="0" borderId="0" xfId="0" applyFont="1" applyFill="1" applyBorder="1" applyAlignment="1" applyProtection="1">
      <alignment horizontal="center" vertical="center"/>
      <protection locked="0"/>
    </xf>
    <xf numFmtId="0" fontId="6" fillId="25" borderId="0" xfId="2" applyNumberFormat="1" applyFont="1" applyFill="1" applyBorder="1" applyAlignment="1" applyProtection="1">
      <alignment horizontal="center" vertical="center" wrapText="1"/>
      <protection locked="0"/>
    </xf>
    <xf numFmtId="0" fontId="6" fillId="25" borderId="0" xfId="2" applyNumberFormat="1" applyFont="1" applyFill="1" applyBorder="1" applyAlignment="1" applyProtection="1">
      <alignment horizontal="center" vertical="center"/>
      <protection locked="0"/>
    </xf>
    <xf numFmtId="0" fontId="4" fillId="26" borderId="0" xfId="0" applyFont="1" applyFill="1" applyBorder="1" applyAlignment="1" applyProtection="1">
      <alignment horizontal="center" vertical="center"/>
      <protection locked="0"/>
    </xf>
    <xf numFmtId="0" fontId="9" fillId="26" borderId="0" xfId="8" applyFont="1" applyFill="1" applyBorder="1" applyAlignment="1" applyProtection="1">
      <alignment horizontal="center" vertical="center" wrapText="1"/>
    </xf>
    <xf numFmtId="0" fontId="6" fillId="26" borderId="0" xfId="0" applyFont="1" applyFill="1" applyBorder="1" applyAlignment="1">
      <alignment horizontal="justify" vertical="top"/>
    </xf>
    <xf numFmtId="9" fontId="5" fillId="17" borderId="0" xfId="6" applyFont="1" applyFill="1" applyBorder="1" applyAlignment="1" applyProtection="1">
      <alignment vertical="top" wrapText="1"/>
      <protection locked="0"/>
    </xf>
    <xf numFmtId="0" fontId="4" fillId="26" borderId="0" xfId="0" applyFont="1" applyFill="1" applyBorder="1" applyAlignment="1" applyProtection="1">
      <alignment horizontal="center" vertical="center" wrapText="1"/>
      <protection locked="0"/>
    </xf>
    <xf numFmtId="9" fontId="4" fillId="26" borderId="0" xfId="1" applyFont="1" applyFill="1" applyBorder="1" applyAlignment="1" applyProtection="1">
      <alignment horizontal="center" vertical="center"/>
      <protection locked="0"/>
    </xf>
    <xf numFmtId="14" fontId="4" fillId="26" borderId="0" xfId="0" applyNumberFormat="1" applyFont="1" applyFill="1" applyBorder="1" applyAlignment="1" applyProtection="1">
      <alignment horizontal="center" vertical="center"/>
      <protection locked="0"/>
    </xf>
    <xf numFmtId="0" fontId="4" fillId="26" borderId="0" xfId="0" applyFont="1" applyFill="1" applyBorder="1" applyAlignment="1">
      <alignment horizontal="left" vertical="center" wrapText="1"/>
    </xf>
    <xf numFmtId="2" fontId="4" fillId="26" borderId="0" xfId="0" applyNumberFormat="1" applyFont="1" applyFill="1" applyBorder="1" applyAlignment="1" applyProtection="1">
      <alignment horizontal="center" vertical="center"/>
      <protection locked="0"/>
    </xf>
    <xf numFmtId="9" fontId="4" fillId="26" borderId="0" xfId="0" applyNumberFormat="1" applyFont="1" applyFill="1" applyBorder="1" applyAlignment="1" applyProtection="1">
      <alignment horizontal="center" vertical="center"/>
      <protection locked="0"/>
    </xf>
    <xf numFmtId="0" fontId="6" fillId="15" borderId="0" xfId="2" applyFont="1" applyFill="1" applyBorder="1" applyAlignment="1" applyProtection="1">
      <alignment vertical="top" wrapText="1"/>
      <protection locked="0"/>
    </xf>
    <xf numFmtId="0" fontId="10" fillId="15" borderId="0" xfId="0" applyFont="1" applyFill="1" applyBorder="1" applyAlignment="1">
      <alignment horizontal="justify" vertical="top"/>
    </xf>
    <xf numFmtId="0" fontId="4" fillId="18" borderId="0" xfId="0" applyFont="1" applyFill="1" applyBorder="1"/>
    <xf numFmtId="9" fontId="4" fillId="6" borderId="0" xfId="0" applyNumberFormat="1" applyFont="1" applyFill="1" applyBorder="1" applyAlignment="1" applyProtection="1">
      <alignment horizontal="center" vertical="center"/>
      <protection locked="0"/>
    </xf>
    <xf numFmtId="0" fontId="6" fillId="6" borderId="0" xfId="0" applyFont="1" applyFill="1" applyBorder="1" applyAlignment="1">
      <alignment horizontal="justify" vertical="top"/>
    </xf>
    <xf numFmtId="0" fontId="4" fillId="17" borderId="0" xfId="0"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wrapText="1"/>
      <protection locked="0"/>
    </xf>
    <xf numFmtId="0" fontId="4" fillId="15" borderId="0" xfId="0" applyFont="1" applyFill="1" applyBorder="1" applyAlignment="1">
      <alignment vertical="top" wrapText="1"/>
    </xf>
    <xf numFmtId="0" fontId="4" fillId="10" borderId="0" xfId="0" applyFont="1" applyFill="1" applyBorder="1" applyAlignment="1" applyProtection="1">
      <alignment horizontal="center" vertical="center"/>
      <protection locked="0"/>
    </xf>
    <xf numFmtId="0" fontId="4" fillId="10" borderId="0" xfId="0" applyFont="1" applyFill="1" applyBorder="1" applyAlignment="1">
      <alignment horizontal="center" vertical="center" wrapText="1"/>
    </xf>
    <xf numFmtId="0" fontId="4" fillId="10" borderId="0" xfId="0" applyFont="1" applyFill="1" applyBorder="1" applyAlignment="1">
      <alignment horizontal="justify"/>
    </xf>
    <xf numFmtId="0" fontId="13" fillId="10" borderId="0" xfId="2" applyFont="1" applyFill="1" applyBorder="1" applyAlignment="1">
      <alignment vertical="center" wrapText="1"/>
    </xf>
    <xf numFmtId="0" fontId="13" fillId="17" borderId="0" xfId="2" applyFont="1" applyFill="1" applyBorder="1" applyAlignment="1">
      <alignment vertical="center" wrapText="1"/>
    </xf>
    <xf numFmtId="0" fontId="4" fillId="10" borderId="0" xfId="0" applyFont="1" applyFill="1" applyBorder="1" applyAlignment="1" applyProtection="1">
      <alignment horizontal="center" vertical="center" wrapText="1"/>
      <protection locked="0"/>
    </xf>
    <xf numFmtId="9" fontId="4" fillId="10" borderId="0" xfId="1" applyFont="1" applyFill="1" applyBorder="1" applyAlignment="1" applyProtection="1">
      <alignment horizontal="center" vertical="center"/>
      <protection locked="0"/>
    </xf>
    <xf numFmtId="14" fontId="4" fillId="10" borderId="0" xfId="0" applyNumberFormat="1" applyFont="1" applyFill="1" applyBorder="1" applyAlignment="1" applyProtection="1">
      <alignment horizontal="center" vertical="center"/>
      <protection locked="0"/>
    </xf>
    <xf numFmtId="2" fontId="4" fillId="10" borderId="0" xfId="0" applyNumberFormat="1" applyFont="1" applyFill="1" applyBorder="1" applyAlignment="1" applyProtection="1">
      <alignment horizontal="center" vertical="center"/>
      <protection locked="0"/>
    </xf>
    <xf numFmtId="9" fontId="4" fillId="10" borderId="0" xfId="0" applyNumberFormat="1" applyFont="1" applyFill="1" applyBorder="1" applyAlignment="1" applyProtection="1">
      <alignment horizontal="center" vertical="center"/>
      <protection locked="0"/>
    </xf>
    <xf numFmtId="0" fontId="4" fillId="29" borderId="0" xfId="0" applyFont="1" applyFill="1" applyBorder="1" applyAlignment="1" applyProtection="1">
      <alignment horizontal="center" vertical="center"/>
      <protection locked="0"/>
    </xf>
    <xf numFmtId="0" fontId="4" fillId="29" borderId="0" xfId="0" applyFont="1" applyFill="1" applyBorder="1" applyAlignment="1">
      <alignment horizontal="center" vertical="center" wrapText="1"/>
    </xf>
    <xf numFmtId="0" fontId="8" fillId="29" borderId="0" xfId="0" applyFont="1" applyFill="1" applyBorder="1" applyAlignment="1">
      <alignment wrapText="1"/>
    </xf>
    <xf numFmtId="0" fontId="12" fillId="17" borderId="0" xfId="2" applyFont="1" applyFill="1" applyBorder="1" applyAlignment="1">
      <alignment vertical="center" wrapText="1"/>
    </xf>
    <xf numFmtId="0" fontId="9" fillId="29" borderId="0" xfId="2" applyFont="1" applyFill="1" applyBorder="1" applyAlignment="1">
      <alignment horizontal="center" vertical="center"/>
    </xf>
    <xf numFmtId="0" fontId="4" fillId="29" borderId="0" xfId="0" applyFont="1" applyFill="1" applyBorder="1" applyAlignment="1" applyProtection="1">
      <alignment horizontal="center" vertical="center" wrapText="1"/>
      <protection locked="0"/>
    </xf>
    <xf numFmtId="9" fontId="4" fillId="29" borderId="0" xfId="1" applyFont="1" applyFill="1" applyBorder="1" applyAlignment="1" applyProtection="1">
      <alignment horizontal="center" vertical="center"/>
      <protection locked="0"/>
    </xf>
    <xf numFmtId="14" fontId="9" fillId="29" borderId="0" xfId="2" applyNumberFormat="1" applyFont="1" applyFill="1" applyBorder="1" applyAlignment="1">
      <alignment vertical="center"/>
    </xf>
    <xf numFmtId="14" fontId="4" fillId="29" borderId="0" xfId="0" applyNumberFormat="1" applyFont="1" applyFill="1" applyBorder="1" applyAlignment="1" applyProtection="1">
      <alignment horizontal="center" vertical="center"/>
      <protection locked="0"/>
    </xf>
    <xf numFmtId="0" fontId="6" fillId="18" borderId="0" xfId="2" applyFont="1" applyFill="1" applyBorder="1" applyAlignment="1" applyProtection="1">
      <alignment horizontal="justify" vertical="center" wrapText="1"/>
      <protection locked="0"/>
    </xf>
    <xf numFmtId="2" fontId="4" fillId="29" borderId="0" xfId="0" applyNumberFormat="1" applyFont="1" applyFill="1" applyBorder="1" applyAlignment="1" applyProtection="1">
      <alignment horizontal="center" vertical="center"/>
      <protection locked="0"/>
    </xf>
    <xf numFmtId="9" fontId="4" fillId="29" borderId="0" xfId="0" applyNumberFormat="1" applyFont="1" applyFill="1" applyBorder="1" applyAlignment="1" applyProtection="1">
      <alignment horizontal="center" vertical="center"/>
      <protection locked="0"/>
    </xf>
    <xf numFmtId="0" fontId="9" fillId="29" borderId="0" xfId="2" applyFont="1" applyFill="1" applyBorder="1" applyAlignment="1">
      <alignment horizontal="left" vertical="center" wrapText="1"/>
    </xf>
    <xf numFmtId="0" fontId="9" fillId="17" borderId="0" xfId="2" applyFont="1" applyFill="1" applyBorder="1" applyAlignment="1">
      <alignment vertical="center" wrapText="1"/>
    </xf>
    <xf numFmtId="0" fontId="10" fillId="29" borderId="0" xfId="0" applyFont="1" applyFill="1" applyBorder="1" applyAlignment="1" applyProtection="1">
      <alignment horizontal="center" vertical="center" wrapText="1"/>
      <protection locked="0"/>
    </xf>
    <xf numFmtId="0" fontId="11" fillId="15" borderId="0" xfId="0" applyFont="1" applyFill="1" applyBorder="1" applyAlignment="1">
      <alignment horizontal="justify"/>
    </xf>
    <xf numFmtId="0" fontId="10" fillId="29" borderId="0" xfId="0" applyFont="1" applyFill="1" applyBorder="1" applyAlignment="1">
      <alignment horizontal="center" vertical="center" wrapText="1"/>
    </xf>
    <xf numFmtId="0" fontId="4" fillId="6" borderId="0" xfId="0" applyFont="1" applyFill="1" applyBorder="1" applyAlignment="1">
      <alignment horizontal="justify" vertical="center"/>
    </xf>
    <xf numFmtId="0" fontId="6" fillId="6" borderId="0" xfId="2" applyFont="1" applyFill="1" applyBorder="1" applyAlignment="1">
      <alignment horizontal="left" vertical="center" wrapText="1"/>
    </xf>
    <xf numFmtId="0" fontId="4" fillId="15" borderId="0" xfId="0" applyFont="1" applyFill="1" applyBorder="1" applyAlignment="1">
      <alignment horizontal="center" vertical="center" wrapText="1"/>
    </xf>
    <xf numFmtId="0" fontId="9" fillId="10" borderId="0" xfId="8" applyFont="1" applyFill="1" applyBorder="1" applyAlignment="1" applyProtection="1">
      <alignment horizontal="center" vertical="center" wrapText="1"/>
    </xf>
    <xf numFmtId="0" fontId="6" fillId="10" borderId="0" xfId="0" applyFont="1" applyFill="1" applyBorder="1" applyAlignment="1">
      <alignment horizontal="justify" vertical="top"/>
    </xf>
    <xf numFmtId="0" fontId="4" fillId="15" borderId="0" xfId="0" applyFont="1" applyFill="1" applyBorder="1" applyAlignment="1">
      <alignment horizontal="left" vertical="top" wrapText="1"/>
    </xf>
    <xf numFmtId="0" fontId="4" fillId="30" borderId="0" xfId="0" applyFont="1" applyFill="1" applyBorder="1" applyAlignment="1" applyProtection="1">
      <alignment horizontal="center" vertical="center"/>
      <protection locked="0"/>
    </xf>
    <xf numFmtId="0" fontId="4" fillId="30" borderId="0" xfId="0" applyFont="1" applyFill="1" applyBorder="1" applyAlignment="1" applyProtection="1">
      <alignment horizontal="center" vertical="center" wrapText="1"/>
      <protection locked="0"/>
    </xf>
    <xf numFmtId="0" fontId="4" fillId="30" borderId="0" xfId="0" applyFont="1" applyFill="1" applyBorder="1" applyAlignment="1">
      <alignment horizontal="center" vertical="center" wrapText="1"/>
    </xf>
    <xf numFmtId="0" fontId="6" fillId="30" borderId="0" xfId="0" applyFont="1" applyFill="1" applyBorder="1" applyAlignment="1">
      <alignment horizontal="justify" vertical="top"/>
    </xf>
    <xf numFmtId="9" fontId="4" fillId="30" borderId="0" xfId="1" applyFont="1" applyFill="1" applyBorder="1" applyAlignment="1" applyProtection="1">
      <alignment horizontal="center" vertical="center"/>
      <protection locked="0"/>
    </xf>
    <xf numFmtId="14" fontId="4" fillId="30" borderId="0" xfId="0" applyNumberFormat="1" applyFont="1" applyFill="1" applyBorder="1" applyAlignment="1" applyProtection="1">
      <alignment horizontal="center" vertical="center"/>
      <protection locked="0"/>
    </xf>
    <xf numFmtId="2" fontId="4" fillId="30" borderId="0" xfId="0" applyNumberFormat="1" applyFont="1" applyFill="1" applyBorder="1" applyAlignment="1" applyProtection="1">
      <alignment horizontal="center" vertical="center"/>
      <protection locked="0"/>
    </xf>
    <xf numFmtId="9" fontId="4" fillId="30" borderId="0" xfId="0" applyNumberFormat="1" applyFont="1" applyFill="1" applyBorder="1" applyAlignment="1" applyProtection="1">
      <alignment horizontal="center" vertical="center"/>
      <protection locked="0"/>
    </xf>
    <xf numFmtId="0" fontId="6" fillId="30" borderId="0" xfId="0" applyFont="1" applyFill="1" applyBorder="1" applyAlignment="1">
      <alignment horizontal="justify" vertical="top" wrapText="1"/>
    </xf>
    <xf numFmtId="0" fontId="4" fillId="25" borderId="0" xfId="0" applyFont="1" applyFill="1" applyBorder="1" applyAlignment="1">
      <alignment horizontal="center" vertical="center" wrapText="1"/>
    </xf>
    <xf numFmtId="0" fontId="4" fillId="25" borderId="0" xfId="0" applyFont="1" applyFill="1" applyBorder="1" applyAlignment="1">
      <alignment horizontal="justify" vertical="top" wrapText="1"/>
    </xf>
    <xf numFmtId="0" fontId="4" fillId="25" borderId="0" xfId="0" applyFont="1" applyFill="1" applyBorder="1" applyAlignment="1">
      <alignment vertical="top" wrapText="1"/>
    </xf>
    <xf numFmtId="0" fontId="4" fillId="25" borderId="0" xfId="0" applyFont="1" applyFill="1" applyBorder="1" applyAlignment="1">
      <alignment vertical="center" wrapText="1"/>
    </xf>
    <xf numFmtId="0" fontId="4" fillId="19" borderId="0" xfId="0" applyFont="1" applyFill="1" applyBorder="1" applyAlignment="1" applyProtection="1">
      <alignment horizontal="center" vertical="center"/>
      <protection locked="0"/>
    </xf>
    <xf numFmtId="0" fontId="9" fillId="19" borderId="0" xfId="8" applyFont="1" applyFill="1" applyBorder="1" applyAlignment="1" applyProtection="1">
      <alignment horizontal="center" vertical="center" wrapText="1"/>
    </xf>
    <xf numFmtId="0" fontId="4" fillId="19" borderId="0" xfId="0" applyFont="1" applyFill="1" applyBorder="1" applyAlignment="1">
      <alignment horizontal="center" vertical="center" wrapText="1"/>
    </xf>
    <xf numFmtId="0" fontId="4" fillId="19" borderId="0" xfId="0" applyFont="1" applyFill="1" applyBorder="1" applyAlignment="1">
      <alignment horizontal="center" vertical="center"/>
    </xf>
    <xf numFmtId="0" fontId="4" fillId="19" borderId="0" xfId="0" applyFont="1" applyFill="1" applyBorder="1" applyAlignment="1" applyProtection="1">
      <alignment horizontal="center" vertical="center" wrapText="1"/>
      <protection locked="0"/>
    </xf>
    <xf numFmtId="9" fontId="4" fillId="19" borderId="0" xfId="1" applyFont="1" applyFill="1" applyBorder="1" applyAlignment="1" applyProtection="1">
      <alignment horizontal="center" vertical="center"/>
      <protection locked="0"/>
    </xf>
    <xf numFmtId="14" fontId="4" fillId="19" borderId="0" xfId="0" applyNumberFormat="1" applyFont="1" applyFill="1" applyBorder="1" applyAlignment="1" applyProtection="1">
      <alignment horizontal="center" vertical="center"/>
      <protection locked="0"/>
    </xf>
    <xf numFmtId="2" fontId="4" fillId="19" borderId="0" xfId="0" applyNumberFormat="1" applyFont="1" applyFill="1" applyBorder="1" applyAlignment="1" applyProtection="1">
      <alignment horizontal="center" vertical="center"/>
      <protection locked="0"/>
    </xf>
    <xf numFmtId="9" fontId="4" fillId="19"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10" fillId="19" borderId="0" xfId="0" applyFont="1" applyFill="1" applyBorder="1" applyAlignment="1">
      <alignment horizontal="justify" vertical="top"/>
    </xf>
    <xf numFmtId="0" fontId="6" fillId="19" borderId="0" xfId="2" applyFont="1" applyFill="1" applyBorder="1" applyAlignment="1">
      <alignment horizontal="center" vertical="center" wrapText="1"/>
    </xf>
    <xf numFmtId="0" fontId="4" fillId="15" borderId="0" xfId="0" applyFont="1" applyFill="1" applyBorder="1" applyAlignment="1">
      <alignment wrapText="1"/>
    </xf>
    <xf numFmtId="14" fontId="4" fillId="29" borderId="0" xfId="0" applyNumberFormat="1" applyFont="1" applyFill="1" applyBorder="1" applyAlignment="1">
      <alignment horizontal="center" vertical="center" wrapText="1"/>
    </xf>
    <xf numFmtId="0" fontId="7" fillId="15" borderId="0" xfId="0" applyFont="1" applyFill="1" applyBorder="1" applyAlignment="1">
      <alignment horizontal="justify" vertical="center"/>
    </xf>
    <xf numFmtId="0" fontId="4" fillId="15" borderId="0" xfId="0" applyFont="1" applyFill="1" applyBorder="1" applyAlignment="1" applyProtection="1">
      <alignment horizontal="center" vertical="center"/>
      <protection locked="0"/>
    </xf>
    <xf numFmtId="0" fontId="4" fillId="15" borderId="0" xfId="0" applyFont="1" applyFill="1" applyBorder="1" applyAlignment="1" applyProtection="1">
      <alignment horizontal="center" vertical="center" wrapText="1"/>
      <protection locked="0"/>
    </xf>
    <xf numFmtId="9" fontId="4" fillId="15" borderId="0" xfId="1" applyFont="1" applyFill="1" applyBorder="1" applyAlignment="1" applyProtection="1">
      <alignment horizontal="center" vertical="center"/>
      <protection locked="0"/>
    </xf>
    <xf numFmtId="14" fontId="4" fillId="15" borderId="0" xfId="0" applyNumberFormat="1" applyFont="1" applyFill="1" applyBorder="1" applyAlignment="1" applyProtection="1">
      <alignment horizontal="center" vertical="center"/>
      <protection locked="0"/>
    </xf>
    <xf numFmtId="2" fontId="4" fillId="15" borderId="0" xfId="0" applyNumberFormat="1" applyFont="1" applyFill="1" applyBorder="1" applyAlignment="1" applyProtection="1">
      <alignment horizontal="center" vertical="center"/>
      <protection locked="0"/>
    </xf>
    <xf numFmtId="9" fontId="4" fillId="15" borderId="0" xfId="0" applyNumberFormat="1" applyFont="1" applyFill="1" applyBorder="1" applyAlignment="1" applyProtection="1">
      <alignment horizontal="center" vertical="center"/>
      <protection locked="0"/>
    </xf>
    <xf numFmtId="0" fontId="4" fillId="25" borderId="0" xfId="0" applyFont="1" applyFill="1" applyBorder="1" applyAlignment="1">
      <alignment vertical="top"/>
    </xf>
    <xf numFmtId="0" fontId="8" fillId="14" borderId="0" xfId="0" applyFont="1" applyFill="1" applyBorder="1" applyAlignment="1">
      <alignment horizontal="center" vertical="center"/>
    </xf>
    <xf numFmtId="9" fontId="4" fillId="0" borderId="0" xfId="1" applyFont="1" applyFill="1" applyBorder="1" applyAlignment="1" applyProtection="1">
      <alignment horizontal="center" vertical="center"/>
      <protection locked="0"/>
    </xf>
    <xf numFmtId="14" fontId="4" fillId="0" borderId="0" xfId="0" applyNumberFormat="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vertical="center"/>
      <protection locked="0"/>
    </xf>
    <xf numFmtId="9" fontId="4" fillId="0" borderId="0" xfId="0" applyNumberFormat="1" applyFont="1" applyFill="1" applyBorder="1" applyAlignment="1" applyProtection="1">
      <alignment horizontal="center" vertical="center"/>
      <protection locked="0"/>
    </xf>
    <xf numFmtId="0" fontId="6" fillId="0" borderId="0" xfId="0" applyFont="1" applyFill="1" applyBorder="1" applyAlignment="1">
      <alignment horizontal="justify" vertical="top"/>
    </xf>
    <xf numFmtId="165" fontId="6" fillId="0" borderId="0" xfId="5" applyNumberFormat="1" applyFont="1" applyFill="1" applyBorder="1" applyAlignment="1" applyProtection="1">
      <alignment horizontal="center" vertical="center"/>
      <protection locked="0"/>
    </xf>
    <xf numFmtId="0" fontId="9" fillId="0" borderId="0" xfId="2" applyFont="1" applyFill="1" applyBorder="1" applyAlignment="1" applyProtection="1">
      <alignment horizontal="justify" vertical="top" wrapText="1"/>
      <protection locked="0"/>
    </xf>
    <xf numFmtId="0" fontId="4" fillId="26" borderId="0" xfId="0" applyFont="1" applyFill="1" applyBorder="1" applyAlignment="1">
      <alignment horizontal="center" vertical="center" wrapText="1"/>
    </xf>
    <xf numFmtId="0" fontId="4" fillId="26" borderId="0" xfId="0" applyFont="1" applyFill="1" applyBorder="1" applyAlignment="1">
      <alignment horizontal="justify" vertical="top" wrapText="1"/>
    </xf>
    <xf numFmtId="0" fontId="4" fillId="26" borderId="0" xfId="0" applyFont="1" applyFill="1" applyBorder="1" applyAlignment="1">
      <alignment vertical="top" wrapText="1"/>
    </xf>
    <xf numFmtId="0" fontId="4" fillId="26" borderId="0" xfId="0" applyFont="1" applyFill="1" applyBorder="1" applyAlignment="1">
      <alignment vertical="center" wrapText="1"/>
    </xf>
    <xf numFmtId="0" fontId="4" fillId="0" borderId="0" xfId="0" applyFont="1" applyAlignment="1">
      <alignment horizontal="center" vertical="center"/>
    </xf>
    <xf numFmtId="0" fontId="4" fillId="34" borderId="0" xfId="0" applyFont="1" applyFill="1" applyBorder="1" applyAlignment="1" applyProtection="1">
      <alignment horizontal="center" vertical="center"/>
      <protection locked="0"/>
    </xf>
    <xf numFmtId="0" fontId="4" fillId="34" borderId="0" xfId="0" applyFont="1" applyFill="1" applyBorder="1" applyAlignment="1" applyProtection="1">
      <alignment horizontal="center" vertical="center" wrapText="1"/>
      <protection locked="0"/>
    </xf>
    <xf numFmtId="0" fontId="6" fillId="34" borderId="0" xfId="0" applyFont="1" applyFill="1" applyBorder="1" applyAlignment="1">
      <alignment horizontal="justify" vertical="top" wrapText="1"/>
    </xf>
    <xf numFmtId="9" fontId="4" fillId="34" borderId="0" xfId="1" applyFont="1" applyFill="1" applyBorder="1" applyAlignment="1" applyProtection="1">
      <alignment horizontal="center" vertical="center"/>
      <protection locked="0"/>
    </xf>
    <xf numFmtId="14" fontId="4" fillId="34" borderId="0" xfId="0" applyNumberFormat="1" applyFont="1" applyFill="1" applyBorder="1" applyAlignment="1" applyProtection="1">
      <alignment horizontal="center" vertical="center"/>
      <protection locked="0"/>
    </xf>
    <xf numFmtId="2" fontId="4" fillId="34" borderId="0" xfId="0" applyNumberFormat="1" applyFont="1" applyFill="1" applyBorder="1" applyAlignment="1" applyProtection="1">
      <alignment horizontal="center" vertical="center"/>
      <protection locked="0"/>
    </xf>
    <xf numFmtId="9" fontId="4" fillId="34" borderId="0" xfId="0" applyNumberFormat="1" applyFont="1" applyFill="1" applyBorder="1" applyAlignment="1" applyProtection="1">
      <alignment horizontal="center" vertical="center"/>
      <protection locked="0"/>
    </xf>
    <xf numFmtId="0" fontId="6" fillId="34" borderId="0" xfId="0" applyFont="1" applyFill="1" applyBorder="1" applyAlignment="1">
      <alignment horizontal="left" vertical="top" wrapText="1"/>
    </xf>
    <xf numFmtId="0" fontId="4" fillId="37" borderId="0" xfId="0" applyFont="1" applyFill="1" applyBorder="1" applyAlignment="1" applyProtection="1">
      <alignment horizontal="center" vertical="center"/>
      <protection locked="0"/>
    </xf>
    <xf numFmtId="0" fontId="4" fillId="37" borderId="0" xfId="0" applyFont="1" applyFill="1" applyBorder="1" applyAlignment="1" applyProtection="1">
      <alignment horizontal="center" vertical="center" wrapText="1"/>
      <protection locked="0"/>
    </xf>
    <xf numFmtId="0" fontId="9" fillId="37" borderId="0" xfId="8" applyFont="1" applyFill="1" applyBorder="1" applyAlignment="1" applyProtection="1">
      <alignment horizontal="center" vertical="center" wrapText="1"/>
    </xf>
    <xf numFmtId="0" fontId="6" fillId="37" borderId="0" xfId="0" applyFont="1" applyFill="1" applyBorder="1" applyAlignment="1">
      <alignment horizontal="justify" vertical="top"/>
    </xf>
    <xf numFmtId="9" fontId="4" fillId="37" borderId="0" xfId="1" applyFont="1" applyFill="1" applyBorder="1" applyAlignment="1" applyProtection="1">
      <alignment horizontal="center" vertical="center"/>
      <protection locked="0"/>
    </xf>
    <xf numFmtId="0" fontId="6" fillId="2" borderId="0" xfId="0" applyFont="1" applyFill="1" applyBorder="1" applyAlignment="1">
      <alignment horizontal="justify" vertical="top"/>
    </xf>
    <xf numFmtId="0" fontId="6" fillId="18" borderId="0" xfId="0" applyFont="1" applyFill="1" applyBorder="1" applyAlignment="1">
      <alignment vertical="top" wrapText="1"/>
    </xf>
    <xf numFmtId="0" fontId="23" fillId="2" borderId="0" xfId="0" applyFont="1" applyFill="1" applyBorder="1" applyAlignment="1">
      <alignment vertical="top"/>
    </xf>
    <xf numFmtId="0" fontId="6" fillId="15" borderId="0" xfId="0" applyFont="1" applyFill="1" applyBorder="1" applyAlignment="1">
      <alignment horizontal="justify" vertical="top" wrapText="1"/>
    </xf>
    <xf numFmtId="0" fontId="6" fillId="37" borderId="0" xfId="0" applyFont="1" applyFill="1" applyBorder="1" applyAlignment="1">
      <alignment horizontal="justify" vertical="top" wrapText="1"/>
    </xf>
    <xf numFmtId="0" fontId="6" fillId="15" borderId="0" xfId="0" applyFont="1" applyFill="1" applyBorder="1" applyAlignment="1">
      <alignment horizontal="center" vertical="top"/>
    </xf>
    <xf numFmtId="0" fontId="10" fillId="37" borderId="0" xfId="0" applyFont="1" applyFill="1" applyBorder="1" applyAlignment="1">
      <alignment horizontal="justify" vertical="top"/>
    </xf>
    <xf numFmtId="0" fontId="0" fillId="37" borderId="0" xfId="0" applyFill="1" applyBorder="1"/>
    <xf numFmtId="0" fontId="6" fillId="0" borderId="0" xfId="2" applyFont="1" applyFill="1" applyBorder="1" applyAlignment="1" applyProtection="1">
      <alignment vertical="top" wrapText="1"/>
      <protection locked="0"/>
    </xf>
    <xf numFmtId="0" fontId="6" fillId="37" borderId="0" xfId="0" applyFont="1" applyFill="1" applyBorder="1" applyAlignment="1">
      <alignment horizontal="center" vertical="center"/>
    </xf>
    <xf numFmtId="0" fontId="6" fillId="37"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24" fillId="0" borderId="0" xfId="0" applyFont="1" applyFill="1" applyBorder="1" applyAlignment="1" applyProtection="1">
      <alignment horizontal="center" vertical="center" wrapText="1"/>
      <protection locked="0"/>
    </xf>
    <xf numFmtId="0" fontId="24" fillId="15" borderId="0" xfId="0" applyFont="1" applyFill="1" applyBorder="1" applyAlignment="1" applyProtection="1">
      <alignment horizontal="center" vertical="center" wrapText="1"/>
      <protection locked="0"/>
    </xf>
    <xf numFmtId="0" fontId="4" fillId="18" borderId="0" xfId="0" applyFont="1" applyFill="1" applyBorder="1" applyAlignment="1" applyProtection="1">
      <alignment horizontal="center" vertical="center" wrapText="1"/>
      <protection locked="0"/>
    </xf>
    <xf numFmtId="0" fontId="23" fillId="0" borderId="0" xfId="0" applyFont="1" applyFill="1" applyBorder="1" applyAlignment="1">
      <alignment horizontal="center" vertical="center"/>
    </xf>
    <xf numFmtId="0" fontId="6" fillId="15" borderId="0" xfId="0" applyFont="1" applyFill="1" applyBorder="1" applyAlignment="1">
      <alignment horizontal="left" vertical="center" wrapText="1"/>
    </xf>
    <xf numFmtId="0" fontId="6" fillId="15" borderId="0" xfId="0" applyFont="1" applyFill="1" applyBorder="1" applyAlignment="1">
      <alignment horizontal="center" vertical="center" wrapText="1"/>
    </xf>
    <xf numFmtId="0" fontId="23" fillId="37" borderId="0" xfId="0" applyFont="1" applyFill="1" applyBorder="1" applyAlignment="1">
      <alignment horizontal="center" vertical="center" wrapText="1"/>
    </xf>
    <xf numFmtId="0" fontId="9" fillId="37" borderId="0" xfId="0" applyFont="1" applyFill="1" applyBorder="1" applyAlignment="1">
      <alignment horizontal="center" vertical="center" wrapText="1"/>
    </xf>
    <xf numFmtId="0" fontId="10" fillId="37" borderId="0" xfId="0" applyFont="1" applyFill="1" applyBorder="1" applyAlignment="1">
      <alignment horizontal="center" vertical="center" wrapText="1"/>
    </xf>
    <xf numFmtId="0" fontId="6" fillId="37" borderId="0" xfId="0" applyFont="1" applyFill="1" applyBorder="1" applyAlignment="1">
      <alignment horizontal="left" vertical="center" wrapText="1"/>
    </xf>
    <xf numFmtId="14" fontId="6" fillId="37" borderId="0" xfId="0" applyNumberFormat="1" applyFont="1" applyFill="1" applyBorder="1" applyAlignment="1">
      <alignment horizontal="center" vertical="center"/>
    </xf>
    <xf numFmtId="0" fontId="23" fillId="37" borderId="0" xfId="0" applyFont="1" applyFill="1" applyBorder="1" applyAlignment="1">
      <alignment horizontal="left" vertical="center" wrapText="1"/>
    </xf>
    <xf numFmtId="0" fontId="23" fillId="37" borderId="0" xfId="0" applyFont="1" applyFill="1" applyBorder="1" applyAlignment="1">
      <alignment horizontal="center" vertical="center"/>
    </xf>
    <xf numFmtId="0" fontId="10" fillId="37" borderId="0" xfId="0" applyFont="1" applyFill="1" applyBorder="1" applyAlignment="1">
      <alignment horizontal="left" vertical="center" wrapText="1"/>
    </xf>
    <xf numFmtId="0" fontId="24" fillId="37" borderId="0" xfId="0" applyFont="1" applyFill="1" applyBorder="1" applyAlignment="1" applyProtection="1">
      <alignment horizontal="center" vertical="center"/>
      <protection locked="0"/>
    </xf>
    <xf numFmtId="0" fontId="4" fillId="17" borderId="0" xfId="0" applyFont="1" applyFill="1" applyAlignment="1">
      <alignment horizontal="center" vertical="center" wrapText="1"/>
    </xf>
    <xf numFmtId="0" fontId="23" fillId="0" borderId="0" xfId="0" applyFont="1" applyAlignment="1">
      <alignment horizontal="center" vertical="center" wrapText="1"/>
    </xf>
    <xf numFmtId="0" fontId="26" fillId="17"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6" fillId="28" borderId="1" xfId="0" applyFont="1" applyFill="1" applyBorder="1" applyAlignment="1">
      <alignment horizontal="center" vertical="center"/>
    </xf>
    <xf numFmtId="0" fontId="26" fillId="0" borderId="1" xfId="0" applyFont="1" applyFill="1" applyBorder="1" applyAlignment="1">
      <alignment horizontal="center" vertical="center"/>
    </xf>
    <xf numFmtId="0" fontId="26" fillId="17" borderId="1" xfId="0" applyFont="1" applyFill="1" applyBorder="1" applyAlignment="1">
      <alignment horizontal="center" vertical="center"/>
    </xf>
    <xf numFmtId="0" fontId="26" fillId="0" borderId="1" xfId="0" applyFont="1" applyBorder="1" applyAlignment="1">
      <alignment horizontal="center" vertical="center"/>
    </xf>
    <xf numFmtId="0" fontId="26"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33" borderId="1" xfId="0" applyFont="1" applyFill="1" applyBorder="1" applyAlignment="1">
      <alignment horizontal="center" vertical="center" wrapText="1"/>
    </xf>
    <xf numFmtId="0" fontId="26" fillId="33" borderId="5" xfId="0" applyFont="1" applyFill="1" applyBorder="1" applyAlignment="1">
      <alignment horizontal="center" vertical="center"/>
    </xf>
    <xf numFmtId="0" fontId="26" fillId="0" borderId="0" xfId="0" applyFont="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xf>
    <xf numFmtId="0" fontId="23" fillId="0" borderId="1" xfId="0" applyFont="1" applyBorder="1" applyAlignment="1">
      <alignment horizontal="center" vertical="center"/>
    </xf>
    <xf numFmtId="0" fontId="27" fillId="0" borderId="1" xfId="0" applyFont="1" applyBorder="1" applyAlignment="1">
      <alignment horizontal="center" vertical="center"/>
    </xf>
    <xf numFmtId="0" fontId="20" fillId="0" borderId="1" xfId="0" applyFont="1" applyBorder="1" applyAlignment="1">
      <alignment horizontal="center" vertical="center"/>
    </xf>
    <xf numFmtId="0" fontId="26" fillId="33" borderId="1" xfId="0" applyFont="1" applyFill="1" applyBorder="1" applyAlignment="1">
      <alignment horizontal="center" vertical="center"/>
    </xf>
    <xf numFmtId="0" fontId="29" fillId="33" borderId="1" xfId="0" applyFont="1" applyFill="1" applyBorder="1" applyAlignment="1">
      <alignment horizontal="center" vertical="center"/>
    </xf>
    <xf numFmtId="10" fontId="23" fillId="0" borderId="1" xfId="1" applyNumberFormat="1" applyFont="1" applyBorder="1" applyAlignment="1">
      <alignment horizontal="center" vertical="center"/>
    </xf>
    <xf numFmtId="0" fontId="26" fillId="0" borderId="0" xfId="0" applyFont="1" applyAlignment="1">
      <alignment horizontal="center" vertical="center" wrapText="1"/>
    </xf>
    <xf numFmtId="10" fontId="23" fillId="0" borderId="0" xfId="1" applyNumberFormat="1" applyFont="1" applyBorder="1" applyAlignment="1">
      <alignment horizontal="center" vertical="center"/>
    </xf>
    <xf numFmtId="9" fontId="23" fillId="0" borderId="0" xfId="1" applyFont="1" applyBorder="1" applyAlignment="1">
      <alignment horizontal="center" vertical="center"/>
    </xf>
    <xf numFmtId="0" fontId="23" fillId="0" borderId="0" xfId="0" applyFont="1" applyBorder="1" applyAlignment="1">
      <alignment horizontal="center"/>
    </xf>
    <xf numFmtId="0" fontId="20" fillId="0" borderId="0" xfId="0" applyFont="1" applyBorder="1" applyAlignment="1">
      <alignment horizontal="center" vertical="center"/>
    </xf>
    <xf numFmtId="0" fontId="6" fillId="37" borderId="0" xfId="0" applyFont="1" applyFill="1" applyBorder="1" applyAlignment="1">
      <alignment horizontal="center" vertical="center" wrapText="1"/>
    </xf>
    <xf numFmtId="0" fontId="6" fillId="15" borderId="0" xfId="0" applyFont="1" applyFill="1" applyBorder="1" applyAlignment="1">
      <alignment horizontal="center" vertical="center" wrapText="1"/>
    </xf>
    <xf numFmtId="0" fontId="8" fillId="5" borderId="0"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wrapText="1"/>
      <protection locked="0"/>
    </xf>
    <xf numFmtId="0" fontId="8" fillId="8" borderId="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8" fillId="10"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24" fillId="15"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14" fontId="4" fillId="0" borderId="0" xfId="0" applyNumberFormat="1" applyFont="1" applyBorder="1" applyAlignment="1">
      <alignment horizontal="center" vertical="center"/>
    </xf>
    <xf numFmtId="0" fontId="0" fillId="0" borderId="0" xfId="0" applyFill="1" applyBorder="1"/>
    <xf numFmtId="0" fontId="0" fillId="35" borderId="0" xfId="0" applyFill="1" applyBorder="1" applyAlignment="1">
      <alignment horizontal="center" vertical="center" wrapText="1"/>
    </xf>
    <xf numFmtId="0" fontId="0" fillId="17" borderId="0" xfId="0" applyFill="1" applyBorder="1" applyAlignment="1">
      <alignment wrapText="1"/>
    </xf>
    <xf numFmtId="0" fontId="4" fillId="0" borderId="0" xfId="0" applyFont="1" applyAlignment="1">
      <alignment wrapText="1"/>
    </xf>
    <xf numFmtId="0" fontId="4" fillId="20" borderId="0" xfId="0" applyFont="1" applyFill="1" applyBorder="1" applyAlignment="1" applyProtection="1">
      <alignment horizontal="center" vertical="center" wrapText="1"/>
      <protection locked="0"/>
    </xf>
    <xf numFmtId="0" fontId="4" fillId="21"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0" xfId="0" applyFont="1" applyBorder="1" applyAlignment="1" applyProtection="1">
      <alignment horizontal="left" vertical="center" wrapText="1"/>
      <protection locked="0"/>
    </xf>
    <xf numFmtId="0" fontId="0" fillId="0" borderId="0" xfId="0"/>
    <xf numFmtId="0" fontId="4" fillId="1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9" fillId="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4" fillId="15" borderId="0" xfId="0" applyFont="1" applyFill="1" applyBorder="1" applyAlignment="1" applyProtection="1">
      <alignment horizontal="center" vertical="center"/>
      <protection locked="0"/>
    </xf>
    <xf numFmtId="0" fontId="4" fillId="15" borderId="0" xfId="0" applyFont="1" applyFill="1" applyBorder="1" applyAlignment="1" applyProtection="1">
      <alignment horizontal="center" vertical="center" wrapText="1"/>
      <protection locked="0"/>
    </xf>
    <xf numFmtId="9" fontId="4" fillId="0" borderId="0" xfId="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vertical="center"/>
      <protection locked="0"/>
    </xf>
    <xf numFmtId="9" fontId="4" fillId="0" borderId="0"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4" fillId="15" borderId="0" xfId="0" applyFont="1" applyFill="1" applyAlignment="1">
      <alignment horizontal="center" vertical="center" wrapText="1"/>
    </xf>
    <xf numFmtId="0" fontId="6" fillId="37" borderId="0" xfId="0" applyFont="1" applyFill="1" applyBorder="1" applyAlignment="1">
      <alignment horizontal="center" vertical="center" wrapText="1"/>
    </xf>
    <xf numFmtId="0" fontId="6" fillId="15" borderId="0" xfId="0" applyFont="1" applyFill="1" applyBorder="1" applyAlignment="1">
      <alignment horizontal="center" vertical="center" wrapText="1"/>
    </xf>
    <xf numFmtId="0" fontId="8" fillId="3"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protection locked="0"/>
    </xf>
    <xf numFmtId="0" fontId="8" fillId="10" borderId="0"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8" fillId="26" borderId="0" xfId="0" applyFont="1" applyFill="1" applyBorder="1" applyAlignment="1" applyProtection="1">
      <alignment horizontal="center" vertical="center" wrapText="1"/>
      <protection locked="0"/>
    </xf>
    <xf numFmtId="0" fontId="8" fillId="30"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protection locked="0"/>
    </xf>
    <xf numFmtId="0" fontId="14" fillId="31" borderId="0" xfId="2" applyFont="1" applyFill="1" applyBorder="1" applyAlignment="1">
      <alignment horizontal="center" vertical="center" wrapText="1"/>
    </xf>
    <xf numFmtId="0" fontId="14" fillId="12" borderId="0"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12" fillId="6" borderId="0" xfId="2" applyFont="1" applyFill="1" applyBorder="1" applyAlignment="1">
      <alignment horizontal="center" vertical="center" wrapText="1"/>
    </xf>
    <xf numFmtId="0" fontId="8" fillId="37" borderId="0"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wrapText="1"/>
    </xf>
    <xf numFmtId="0" fontId="24" fillId="0" borderId="0" xfId="0" applyFont="1" applyFill="1" applyBorder="1" applyAlignment="1" applyProtection="1">
      <alignment horizontal="center" vertical="center"/>
      <protection locked="0"/>
    </xf>
    <xf numFmtId="0" fontId="24" fillId="15" borderId="0" xfId="0" applyFont="1" applyFill="1" applyBorder="1" applyAlignment="1" applyProtection="1">
      <alignment horizontal="center" vertical="center" wrapText="1"/>
      <protection locked="0"/>
    </xf>
    <xf numFmtId="0" fontId="8" fillId="11" borderId="0" xfId="0" applyFont="1" applyFill="1" applyBorder="1" applyAlignment="1" applyProtection="1">
      <alignment horizontal="center" vertical="center"/>
      <protection locked="0"/>
    </xf>
    <xf numFmtId="0" fontId="4" fillId="28" borderId="0" xfId="0" applyFont="1" applyFill="1" applyBorder="1" applyAlignment="1" applyProtection="1">
      <alignment horizontal="center" vertical="center"/>
      <protection locked="0"/>
    </xf>
    <xf numFmtId="0" fontId="8" fillId="19" borderId="0" xfId="0" applyFont="1" applyFill="1" applyBorder="1" applyAlignment="1">
      <alignment horizontal="center" vertical="center" wrapText="1"/>
    </xf>
    <xf numFmtId="0" fontId="8" fillId="25" borderId="0" xfId="0" applyFont="1" applyFill="1" applyBorder="1" applyAlignment="1" applyProtection="1">
      <alignment horizontal="center" vertical="center" wrapText="1"/>
      <protection locked="0"/>
    </xf>
    <xf numFmtId="0" fontId="12" fillId="10" borderId="0" xfId="0" applyFont="1" applyFill="1" applyBorder="1" applyAlignment="1">
      <alignment horizontal="center" vertical="center" wrapText="1"/>
    </xf>
    <xf numFmtId="0" fontId="12" fillId="4" borderId="0" xfId="2" applyFont="1" applyFill="1" applyBorder="1" applyAlignment="1">
      <alignment horizontal="center" vertical="center" wrapText="1"/>
    </xf>
    <xf numFmtId="0" fontId="8" fillId="28" borderId="0" xfId="0" applyFont="1" applyFill="1" applyBorder="1" applyAlignment="1" applyProtection="1">
      <alignment horizontal="center" vertical="center" wrapText="1"/>
      <protection locked="0"/>
    </xf>
    <xf numFmtId="0" fontId="12" fillId="19" borderId="0" xfId="2" applyFont="1" applyFill="1" applyBorder="1" applyAlignment="1">
      <alignment horizontal="center" vertical="center" wrapText="1"/>
    </xf>
    <xf numFmtId="0" fontId="12" fillId="10" borderId="0" xfId="2" applyFont="1" applyFill="1" applyBorder="1" applyAlignment="1">
      <alignment horizontal="center" vertical="center" wrapText="1"/>
    </xf>
    <xf numFmtId="0" fontId="8" fillId="29" borderId="0" xfId="0" applyFont="1" applyFill="1" applyBorder="1" applyAlignment="1" applyProtection="1">
      <alignment horizontal="center" vertical="center" wrapText="1"/>
      <protection locked="0"/>
    </xf>
    <xf numFmtId="0" fontId="12" fillId="22" borderId="0" xfId="2" applyFont="1" applyFill="1" applyBorder="1" applyAlignment="1">
      <alignment horizontal="center" vertical="center" wrapText="1"/>
    </xf>
    <xf numFmtId="0" fontId="8" fillId="11"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20" borderId="0" xfId="0" applyFont="1" applyFill="1" applyBorder="1" applyAlignment="1" applyProtection="1">
      <alignment horizontal="center" vertical="center" wrapText="1"/>
      <protection locked="0"/>
    </xf>
    <xf numFmtId="0" fontId="4" fillId="21" borderId="0" xfId="0" applyFont="1" applyFill="1" applyBorder="1" applyAlignment="1" applyProtection="1">
      <alignment horizontal="center" vertical="center" wrapText="1"/>
      <protection locked="0"/>
    </xf>
    <xf numFmtId="0" fontId="12" fillId="16" borderId="0" xfId="0" applyFont="1" applyFill="1" applyBorder="1" applyAlignment="1">
      <alignment horizontal="center" vertical="center" wrapText="1"/>
    </xf>
    <xf numFmtId="0" fontId="12" fillId="34" borderId="0" xfId="0" applyFont="1" applyFill="1" applyBorder="1" applyAlignment="1">
      <alignment horizontal="center" vertical="center" wrapText="1"/>
    </xf>
    <xf numFmtId="0" fontId="8" fillId="6" borderId="0" xfId="0" applyFont="1" applyFill="1" applyBorder="1" applyAlignment="1" applyProtection="1">
      <alignment horizontal="center" vertical="center"/>
      <protection locked="0"/>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26" fillId="11" borderId="3"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26" fillId="28" borderId="2" xfId="0" applyFont="1" applyFill="1" applyBorder="1" applyAlignment="1">
      <alignment horizontal="center" vertical="center" wrapText="1"/>
    </xf>
    <xf numFmtId="0" fontId="26" fillId="28" borderId="3" xfId="0" applyFont="1" applyFill="1" applyBorder="1" applyAlignment="1">
      <alignment horizontal="center" vertical="center" wrapText="1"/>
    </xf>
    <xf numFmtId="0" fontId="26" fillId="28" borderId="6" xfId="0" applyFont="1" applyFill="1" applyBorder="1" applyAlignment="1">
      <alignment horizontal="center" vertical="center" wrapText="1"/>
    </xf>
    <xf numFmtId="0" fontId="26" fillId="28" borderId="7" xfId="0" applyFont="1" applyFill="1" applyBorder="1" applyAlignment="1">
      <alignment horizontal="center" vertical="center" wrapText="1"/>
    </xf>
    <xf numFmtId="0" fontId="26" fillId="3" borderId="1" xfId="0" applyFont="1" applyFill="1" applyBorder="1" applyAlignment="1">
      <alignment horizontal="center" vertical="center"/>
    </xf>
    <xf numFmtId="0" fontId="26" fillId="28" borderId="4" xfId="0" applyFont="1" applyFill="1" applyBorder="1" applyAlignment="1">
      <alignment horizontal="center" vertical="center" wrapText="1"/>
    </xf>
    <xf numFmtId="0" fontId="26" fillId="28" borderId="8"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14" fillId="0"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7" borderId="0" xfId="0" applyFont="1" applyFill="1" applyBorder="1" applyAlignment="1" applyProtection="1">
      <alignment horizontal="center" vertical="center"/>
      <protection locked="0"/>
    </xf>
    <xf numFmtId="0" fontId="4" fillId="19" borderId="0" xfId="0" applyFont="1" applyFill="1" applyBorder="1" applyAlignment="1" applyProtection="1">
      <alignment horizontal="center" vertical="center" wrapText="1"/>
      <protection locked="0"/>
    </xf>
    <xf numFmtId="0" fontId="8" fillId="23" borderId="0" xfId="0" applyFont="1" applyFill="1" applyBorder="1" applyAlignment="1">
      <alignment horizontal="center" vertical="center" wrapText="1"/>
    </xf>
    <xf numFmtId="0" fontId="6" fillId="23" borderId="0" xfId="0" applyFont="1" applyFill="1" applyBorder="1" applyAlignment="1">
      <alignment vertical="top" wrapText="1"/>
    </xf>
    <xf numFmtId="0" fontId="4" fillId="23" borderId="0" xfId="0" applyFont="1" applyFill="1" applyBorder="1" applyAlignment="1">
      <alignment vertical="top" wrapText="1"/>
    </xf>
    <xf numFmtId="0" fontId="12" fillId="27" borderId="0" xfId="2"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9" fillId="3" borderId="1" xfId="0" applyFont="1" applyFill="1" applyBorder="1" applyAlignment="1">
      <alignment horizontal="center" vertical="center"/>
    </xf>
    <xf numFmtId="0" fontId="19" fillId="28" borderId="4" xfId="0" applyFont="1" applyFill="1" applyBorder="1" applyAlignment="1">
      <alignment horizontal="center" vertical="center" wrapText="1"/>
    </xf>
    <xf numFmtId="0" fontId="19" fillId="28" borderId="8"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28" borderId="2" xfId="0" applyFont="1" applyFill="1" applyBorder="1" applyAlignment="1">
      <alignment horizontal="center" vertical="center" wrapText="1"/>
    </xf>
    <xf numFmtId="0" fontId="19" fillId="28" borderId="3" xfId="0" applyFont="1" applyFill="1" applyBorder="1" applyAlignment="1">
      <alignment horizontal="center" vertical="center" wrapText="1"/>
    </xf>
    <xf numFmtId="0" fontId="19" fillId="28" borderId="6" xfId="0" applyFont="1" applyFill="1" applyBorder="1" applyAlignment="1">
      <alignment horizontal="center" vertical="center" wrapText="1"/>
    </xf>
    <xf numFmtId="0" fontId="19" fillId="28" borderId="7" xfId="0" applyFont="1" applyFill="1" applyBorder="1" applyAlignment="1">
      <alignment horizontal="center" vertical="center" wrapText="1"/>
    </xf>
  </cellXfs>
  <cellStyles count="9">
    <cellStyle name="Hipervínculo" xfId="8" builtinId="8"/>
    <cellStyle name="Millares 2" xfId="5"/>
    <cellStyle name="Normal" xfId="0" builtinId="0"/>
    <cellStyle name="Normal 2" xfId="2"/>
    <cellStyle name="Normal 2 2" xfId="4"/>
    <cellStyle name="Normal 3" xfId="7"/>
    <cellStyle name="Normal 4" xfId="3"/>
    <cellStyle name="Porcentaje" xfId="1" builtinId="5"/>
    <cellStyle name="Porcentaje 2" xfId="6"/>
  </cellStyles>
  <dxfs count="1366">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00FF99"/>
      <color rgb="FF00FFFF"/>
      <color rgb="FFFF6600"/>
      <color rgb="FFCCFFCC"/>
      <color rgb="FF99FFCC"/>
      <color rgb="FFFF7C80"/>
      <color rgb="FFFFCC66"/>
      <color rgb="FFEE5612"/>
      <color rgb="FFCCFF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spar/Desktop/Seguimiento%20Planes%20de%20Mejoramiento/INVENTARIO%20PROCEDIMIENTOS%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20Carlos/Downloads/Copia%20de%20INVENTARIO%20PROCEDIMIENTOS%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5">
          <cell r="C5" t="str">
            <v>PLANEACIÓN Y DIRECCIONAMIENTO ESTRATÉGICO</v>
          </cell>
          <cell r="D5" t="str">
            <v>PRO332-154-7</v>
          </cell>
          <cell r="E5" t="str">
            <v>GERENCIA</v>
          </cell>
        </row>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row>
        <row r="42">
          <cell r="C42" t="str">
            <v>MEDICIÓN DE LA SATISFACCIÓN DEL CLIENTE</v>
          </cell>
          <cell r="D42" t="str">
            <v>PRO104-261-8</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72"/>
  <sheetViews>
    <sheetView tabSelected="1" zoomScale="66" zoomScaleNormal="66" workbookViewId="0">
      <pane xSplit="12" ySplit="2" topLeftCell="AG3" activePane="bottomRight" state="frozen"/>
      <selection pane="topRight" activeCell="M1" sqref="M1"/>
      <selection pane="bottomLeft" activeCell="A3" sqref="A3"/>
      <selection pane="bottomRight" activeCell="AG1" sqref="AG1:AN1"/>
    </sheetView>
  </sheetViews>
  <sheetFormatPr baseColWidth="10" defaultRowHeight="69" customHeight="1" outlineLevelCol="1" x14ac:dyDescent="0.25"/>
  <cols>
    <col min="1" max="7" width="11.42578125" style="1" customWidth="1" outlineLevel="1"/>
    <col min="8" max="8" width="15.140625" style="1" customWidth="1"/>
    <col min="9" max="9" width="9.7109375" style="1" customWidth="1"/>
    <col min="10" max="11" width="11.42578125" style="1" customWidth="1"/>
    <col min="12" max="14" width="11.42578125" style="1"/>
    <col min="15" max="15" width="14.85546875" style="1" customWidth="1"/>
    <col min="16" max="22" width="11.42578125" style="1"/>
    <col min="23" max="23" width="12" style="1" customWidth="1"/>
    <col min="24" max="30" width="11.42578125" style="1"/>
    <col min="31" max="32" width="12.85546875" style="1" customWidth="1"/>
    <col min="33" max="33" width="11.42578125" style="1" customWidth="1"/>
    <col min="34" max="34" width="11.42578125" style="512" customWidth="1"/>
    <col min="35"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453"/>
      <c r="AG1" s="824" t="s">
        <v>862</v>
      </c>
      <c r="AH1" s="824"/>
      <c r="AI1" s="824"/>
      <c r="AJ1" s="824"/>
      <c r="AK1" s="824"/>
      <c r="AL1" s="824"/>
      <c r="AM1" s="824"/>
      <c r="AN1" s="824"/>
      <c r="AO1" s="456"/>
      <c r="AP1" s="860" t="s">
        <v>863</v>
      </c>
      <c r="AQ1" s="860"/>
      <c r="AR1" s="860"/>
      <c r="AS1" s="860"/>
      <c r="AT1" s="860"/>
      <c r="AU1" s="860"/>
      <c r="AV1" s="860"/>
      <c r="AW1" s="860"/>
      <c r="AX1" s="459"/>
      <c r="AY1" s="843" t="s">
        <v>864</v>
      </c>
      <c r="AZ1" s="843"/>
      <c r="BA1" s="843"/>
      <c r="BB1" s="843"/>
      <c r="BC1" s="843"/>
      <c r="BD1" s="843"/>
      <c r="BE1" s="843"/>
      <c r="BF1" s="843"/>
      <c r="BG1" s="843"/>
      <c r="BH1" s="449" t="s">
        <v>2</v>
      </c>
      <c r="BI1" s="449"/>
      <c r="BJ1" s="449"/>
      <c r="BK1" s="449"/>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454"/>
      <c r="AG2" s="826" t="s">
        <v>30</v>
      </c>
      <c r="AH2" s="826" t="s">
        <v>31</v>
      </c>
      <c r="AI2" s="826" t="s">
        <v>32</v>
      </c>
      <c r="AJ2" s="826" t="s">
        <v>33</v>
      </c>
      <c r="AK2" s="826" t="s">
        <v>74</v>
      </c>
      <c r="AL2" s="826" t="s">
        <v>34</v>
      </c>
      <c r="AM2" s="826" t="s">
        <v>35</v>
      </c>
      <c r="AN2" s="826" t="s">
        <v>36</v>
      </c>
      <c r="AO2" s="457"/>
      <c r="AP2" s="823" t="s">
        <v>37</v>
      </c>
      <c r="AQ2" s="823" t="s">
        <v>38</v>
      </c>
      <c r="AR2" s="823" t="s">
        <v>39</v>
      </c>
      <c r="AS2" s="823" t="s">
        <v>40</v>
      </c>
      <c r="AT2" s="823" t="s">
        <v>75</v>
      </c>
      <c r="AU2" s="823" t="s">
        <v>41</v>
      </c>
      <c r="AV2" s="823" t="s">
        <v>42</v>
      </c>
      <c r="AW2" s="823" t="s">
        <v>43</v>
      </c>
      <c r="AX2" s="460"/>
      <c r="AY2" s="821" t="s">
        <v>37</v>
      </c>
      <c r="AZ2" s="821" t="s">
        <v>38</v>
      </c>
      <c r="BA2" s="821" t="s">
        <v>39</v>
      </c>
      <c r="BB2" s="821" t="s">
        <v>40</v>
      </c>
      <c r="BC2" s="821" t="s">
        <v>76</v>
      </c>
      <c r="BD2" s="821" t="s">
        <v>41</v>
      </c>
      <c r="BE2" s="821" t="s">
        <v>42</v>
      </c>
      <c r="BF2" s="821" t="s">
        <v>43</v>
      </c>
      <c r="BG2" s="821" t="s">
        <v>44</v>
      </c>
      <c r="BH2" s="831" t="s">
        <v>861</v>
      </c>
      <c r="BI2" s="831" t="s">
        <v>46</v>
      </c>
      <c r="BJ2" s="831" t="s">
        <v>47</v>
      </c>
      <c r="BK2" s="830" t="s">
        <v>48</v>
      </c>
    </row>
    <row r="3" spans="1:63" ht="66" customHeight="1" x14ac:dyDescent="0.25">
      <c r="A3" s="821"/>
      <c r="B3" s="821"/>
      <c r="C3" s="821"/>
      <c r="D3" s="821"/>
      <c r="E3" s="821"/>
      <c r="F3" s="821"/>
      <c r="G3" s="821"/>
      <c r="H3" s="821"/>
      <c r="I3" s="821"/>
      <c r="J3" s="820"/>
      <c r="K3" s="455" t="s">
        <v>49</v>
      </c>
      <c r="L3" s="455" t="s">
        <v>70</v>
      </c>
      <c r="M3" s="455" t="s">
        <v>71</v>
      </c>
      <c r="N3" s="820"/>
      <c r="O3" s="820"/>
      <c r="P3" s="820"/>
      <c r="Q3" s="820"/>
      <c r="R3" s="820"/>
      <c r="S3" s="820"/>
      <c r="T3" s="820"/>
      <c r="U3" s="820"/>
      <c r="V3" s="820"/>
      <c r="W3" s="820"/>
      <c r="X3" s="825"/>
      <c r="Y3" s="825"/>
      <c r="Z3" s="825"/>
      <c r="AA3" s="825"/>
      <c r="AB3" s="825"/>
      <c r="AC3" s="825"/>
      <c r="AD3" s="825"/>
      <c r="AE3" s="825"/>
      <c r="AF3" s="454" t="s">
        <v>44</v>
      </c>
      <c r="AG3" s="826"/>
      <c r="AH3" s="826"/>
      <c r="AI3" s="826"/>
      <c r="AJ3" s="826"/>
      <c r="AK3" s="826"/>
      <c r="AL3" s="826"/>
      <c r="AM3" s="826"/>
      <c r="AN3" s="826"/>
      <c r="AO3" s="457" t="s">
        <v>44</v>
      </c>
      <c r="AP3" s="823"/>
      <c r="AQ3" s="823"/>
      <c r="AR3" s="823"/>
      <c r="AS3" s="823"/>
      <c r="AT3" s="823"/>
      <c r="AU3" s="823"/>
      <c r="AV3" s="823"/>
      <c r="AW3" s="823"/>
      <c r="AX3" s="460" t="s">
        <v>44</v>
      </c>
      <c r="AY3" s="821"/>
      <c r="AZ3" s="821"/>
      <c r="BA3" s="821"/>
      <c r="BB3" s="821"/>
      <c r="BC3" s="821"/>
      <c r="BD3" s="821"/>
      <c r="BE3" s="821"/>
      <c r="BF3" s="821"/>
      <c r="BG3" s="821"/>
      <c r="BH3" s="831"/>
      <c r="BI3" s="831"/>
      <c r="BJ3" s="831"/>
      <c r="BK3" s="830"/>
    </row>
    <row r="4" spans="1:63" ht="117" customHeight="1" x14ac:dyDescent="0.25">
      <c r="A4" s="414" t="s">
        <v>50</v>
      </c>
      <c r="B4" s="414" t="s">
        <v>51</v>
      </c>
      <c r="C4" s="414" t="s">
        <v>52</v>
      </c>
      <c r="D4" s="414" t="s">
        <v>53</v>
      </c>
      <c r="E4" s="414" t="s">
        <v>54</v>
      </c>
      <c r="F4" s="414" t="s">
        <v>51</v>
      </c>
      <c r="G4" s="414" t="s">
        <v>55</v>
      </c>
      <c r="H4" s="414" t="s">
        <v>52</v>
      </c>
      <c r="I4" s="414"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c r="AF4" s="3" t="s">
        <v>68</v>
      </c>
      <c r="AG4" s="4" t="s">
        <v>51</v>
      </c>
      <c r="AH4" s="500" t="s">
        <v>64</v>
      </c>
      <c r="AI4" s="4" t="s">
        <v>65</v>
      </c>
      <c r="AJ4" s="4" t="s">
        <v>66</v>
      </c>
      <c r="AK4" s="4" t="s">
        <v>66</v>
      </c>
      <c r="AL4" s="4" t="s">
        <v>60</v>
      </c>
      <c r="AM4" s="4" t="s">
        <v>67</v>
      </c>
      <c r="AN4" s="4"/>
      <c r="AO4" s="4"/>
      <c r="AP4" s="461" t="s">
        <v>51</v>
      </c>
      <c r="AQ4" s="461" t="s">
        <v>64</v>
      </c>
      <c r="AR4" s="461" t="s">
        <v>65</v>
      </c>
      <c r="AS4" s="461" t="s">
        <v>66</v>
      </c>
      <c r="AT4" s="461" t="s">
        <v>66</v>
      </c>
      <c r="AU4" s="461" t="s">
        <v>60</v>
      </c>
      <c r="AV4" s="461" t="s">
        <v>67</v>
      </c>
      <c r="AW4" s="461"/>
      <c r="AX4" s="461"/>
      <c r="AY4" s="414" t="s">
        <v>51</v>
      </c>
      <c r="AZ4" s="414" t="s">
        <v>64</v>
      </c>
      <c r="BA4" s="414" t="s">
        <v>65</v>
      </c>
      <c r="BB4" s="414" t="s">
        <v>66</v>
      </c>
      <c r="BC4" s="414" t="s">
        <v>66</v>
      </c>
      <c r="BD4" s="414" t="s">
        <v>60</v>
      </c>
      <c r="BE4" s="414" t="s">
        <v>67</v>
      </c>
      <c r="BF4" s="414"/>
      <c r="BG4" s="414" t="s">
        <v>68</v>
      </c>
      <c r="BH4" s="458"/>
      <c r="BI4" s="458" t="s">
        <v>68</v>
      </c>
      <c r="BJ4" s="458" t="s">
        <v>52</v>
      </c>
      <c r="BK4" s="830"/>
    </row>
    <row r="5" spans="1:63" ht="35.1" customHeight="1" x14ac:dyDescent="0.2">
      <c r="A5" s="39"/>
      <c r="B5" s="40"/>
      <c r="C5" s="461" t="s">
        <v>154</v>
      </c>
      <c r="D5" s="39"/>
      <c r="E5" s="855" t="s">
        <v>153</v>
      </c>
      <c r="F5" s="40"/>
      <c r="G5" s="39">
        <v>1</v>
      </c>
      <c r="H5" s="403" t="s">
        <v>720</v>
      </c>
      <c r="I5" s="41" t="s">
        <v>78</v>
      </c>
      <c r="J5" s="42" t="s">
        <v>95</v>
      </c>
      <c r="K5" s="42" t="s">
        <v>110</v>
      </c>
      <c r="L5" s="43" t="s">
        <v>126</v>
      </c>
      <c r="M5" s="44">
        <v>1</v>
      </c>
      <c r="N5" s="461" t="s">
        <v>69</v>
      </c>
      <c r="O5" s="461" t="str">
        <f>IF(H5="","",VLOOKUP(H5,'[1]Procedimientos Publicar'!$C$6:$E$85,3,FALSE))</f>
        <v>SECRETARIA GENERAL</v>
      </c>
      <c r="P5" s="461" t="s">
        <v>72</v>
      </c>
      <c r="Q5" s="461"/>
      <c r="R5" s="39"/>
      <c r="S5" s="461"/>
      <c r="T5" s="45">
        <v>1</v>
      </c>
      <c r="U5" s="46"/>
      <c r="V5" s="47">
        <v>43480</v>
      </c>
      <c r="W5" s="398">
        <v>43951</v>
      </c>
      <c r="X5" s="40">
        <v>43830</v>
      </c>
      <c r="Y5" s="51" t="s">
        <v>141</v>
      </c>
      <c r="Z5" s="461">
        <v>0.7</v>
      </c>
      <c r="AA5" s="48">
        <f t="shared" ref="AA5:AA51" si="0">(IF(Z5="","",IF(OR($M5=0,$M5="",$X5=""),"",Z5/$M5)))</f>
        <v>0.7</v>
      </c>
      <c r="AB5" s="45">
        <f>(IF(OR($T5="",AA5=""),"",IF(OR($T5=0,AA5=0),0,IF((AA5*100%)/$T5&gt;100%,100%,(AA5*100%)/$T5))))</f>
        <v>0.7</v>
      </c>
      <c r="AC5" s="8" t="str">
        <f>IF(Z5="","",IF(AB5&lt;100%, IF(AB5&lt;25%, "ALERTA","EN TERMINO"), IF(AB5=100%, "OK", "EN TERMINO")))</f>
        <v>EN TERMINO</v>
      </c>
      <c r="AD5" s="64" t="s">
        <v>730</v>
      </c>
      <c r="AE5" s="14"/>
      <c r="AF5" s="13" t="str">
        <f t="shared" ref="AF5:AF149" si="1">IF(AB5=100%,IF(AB5&gt;25%,"CUMPLIDA","PENDIENTE"),IF(AB5&lt;25%,"INCUMPLIDA","PENDIENTE"))</f>
        <v>PENDIENTE</v>
      </c>
      <c r="AG5" s="495">
        <v>44012</v>
      </c>
      <c r="AH5" s="799" t="s">
        <v>1179</v>
      </c>
      <c r="AI5" s="812">
        <v>0.5</v>
      </c>
      <c r="AJ5" s="7">
        <f>IF(AI5="","",IF(OR($M5=0,$M5="",AG5=""),"",AI5/$M5))</f>
        <v>0.5</v>
      </c>
      <c r="AK5" s="6">
        <f>(IF(OR($T5="",AJ5=""),"",IF(OR($T5=0,AJ5=0),0,IF((AJ5*100%)/$T5&gt;100%,100%,(AJ5*100%)/$T5))))</f>
        <v>0.5</v>
      </c>
      <c r="AL5" s="805" t="str">
        <f>IF(AI5="","",IF(AK5&lt;100%, IF(AK5&lt;50%, "ALERTA","EN TERMINO"), IF(AK5=100%, "OK", "EN TERMINO")))</f>
        <v>EN TERMINO</v>
      </c>
      <c r="AM5" s="812" t="s">
        <v>1200</v>
      </c>
      <c r="AN5" s="806"/>
      <c r="AO5" s="807" t="str">
        <f>IF(AK5=100%,IF(AK5&gt;50%,"CUMPLIDA","PENDIENTE"),IF(AK5&lt;50%,"INCUMPLIDA","PENDIENTE"))</f>
        <v>PENDIENTE</v>
      </c>
      <c r="AP5" s="9"/>
      <c r="AQ5" s="9"/>
      <c r="AR5" s="806"/>
      <c r="AS5" s="10" t="str">
        <f>(IF(AR5="","",IF(OR($M5=0,$M5="",AP5=""),"",AR5/$M5)))</f>
        <v/>
      </c>
      <c r="AT5" s="11" t="str">
        <f>(IF(OR($T5="",AS5=""),"",IF(OR($T5=0,AS5=0),0,IF((AS5*100%)/$T5&gt;100%,100%,(AS5*100%)/$T5))))</f>
        <v/>
      </c>
      <c r="AU5" s="805" t="str">
        <f>IF(AR5="","",IF(AT5&lt;100%, IF(AT5&lt;75%, "ALERTA","EN TERMINO"), IF(AT5=100%, "OK", "EN TERMINO")))</f>
        <v/>
      </c>
      <c r="AV5" s="806"/>
      <c r="AW5" s="806"/>
      <c r="AX5" s="806"/>
      <c r="AY5" s="9"/>
      <c r="AZ5" s="806"/>
      <c r="BA5" s="806"/>
      <c r="BB5" s="7" t="str">
        <f>(IF(BA5="","",IF(OR($M5=0,$M5="",AY5=""),"",BA5/$M5)))</f>
        <v/>
      </c>
      <c r="BC5" s="12" t="str">
        <f>(IF(OR($T5="",BB5=""),"",IF(OR($T5=0,BB5=0),0,IF((BB5*100%)/$T5&gt;100%,100%,(BB5*100%)/$T5))))</f>
        <v/>
      </c>
      <c r="BD5" s="805" t="str">
        <f>IF(BA5="","",IF(BC5&lt;100%, IF(BC5&lt;100%, "ALERTA","EN TERMINO"), IF(BC5=100%, "OK", "EN TERMINO")))</f>
        <v/>
      </c>
      <c r="BE5" s="806"/>
      <c r="BF5" s="806"/>
      <c r="BG5" s="807" t="str">
        <f>IF(AB5=100%,"CUMPLIDA","INCUMPLIDA")</f>
        <v>INCUMPLIDA</v>
      </c>
      <c r="BH5" s="809"/>
      <c r="BI5" s="809" t="str">
        <f t="shared" ref="BI5:BI9" si="2">IF(AF5="CUMPLIDA","CERRADO","ABIERTO")</f>
        <v>ABIERTO</v>
      </c>
      <c r="BJ5" s="14"/>
    </row>
    <row r="6" spans="1:63" ht="35.1" customHeight="1" x14ac:dyDescent="0.2">
      <c r="A6" s="39"/>
      <c r="B6" s="39"/>
      <c r="C6" s="461" t="s">
        <v>154</v>
      </c>
      <c r="D6" s="39"/>
      <c r="E6" s="855"/>
      <c r="F6" s="39"/>
      <c r="G6" s="39">
        <v>2</v>
      </c>
      <c r="H6" s="403" t="s">
        <v>720</v>
      </c>
      <c r="I6" s="49" t="s">
        <v>79</v>
      </c>
      <c r="J6" s="452"/>
      <c r="K6" s="42" t="s">
        <v>111</v>
      </c>
      <c r="L6" s="43" t="s">
        <v>126</v>
      </c>
      <c r="M6" s="44">
        <v>1</v>
      </c>
      <c r="N6" s="461" t="s">
        <v>69</v>
      </c>
      <c r="O6" s="461" t="str">
        <f>IF(H6="","",VLOOKUP(H6,'[1]Procedimientos Publicar'!$C$6:$E$85,3,FALSE))</f>
        <v>SECRETARIA GENERAL</v>
      </c>
      <c r="P6" s="461" t="s">
        <v>72</v>
      </c>
      <c r="Q6" s="39"/>
      <c r="R6" s="39"/>
      <c r="S6" s="39"/>
      <c r="T6" s="45">
        <v>1</v>
      </c>
      <c r="U6" s="39"/>
      <c r="V6" s="47">
        <v>43480</v>
      </c>
      <c r="W6" s="398">
        <v>43951</v>
      </c>
      <c r="X6" s="40">
        <v>43830</v>
      </c>
      <c r="Y6" s="53" t="s">
        <v>141</v>
      </c>
      <c r="Z6" s="39">
        <v>0.7</v>
      </c>
      <c r="AA6" s="48">
        <f t="shared" si="0"/>
        <v>0.7</v>
      </c>
      <c r="AB6" s="45">
        <f>(IF(OR($T6="",AA6=""),"",IF(OR($T6=0,AA6=0),0,IF((AA6*100%)/$T6&gt;100%,100%,(AA6*100%)/$T6))))</f>
        <v>0.7</v>
      </c>
      <c r="AC6" s="8" t="str">
        <f>IF(Z6="","",IF(AB6&lt;100%, IF(AB6&lt;25%, "ALERTA","EN TERMINO"), IF(AB6=100%, "OK", "EN TERMINO")))</f>
        <v>EN TERMINO</v>
      </c>
      <c r="AD6" s="64" t="s">
        <v>730</v>
      </c>
      <c r="AE6" s="14"/>
      <c r="AF6" s="13" t="str">
        <f t="shared" si="1"/>
        <v>PENDIENTE</v>
      </c>
      <c r="AG6" s="495">
        <v>44012</v>
      </c>
      <c r="AH6" s="799" t="s">
        <v>1179</v>
      </c>
      <c r="AI6" s="811">
        <v>0.5</v>
      </c>
      <c r="AJ6" s="7">
        <f t="shared" ref="AJ6:AJ7" si="3">IF(AI6="","",IF(OR($M6=0,$M6="",AG6=""),"",AI6/$M6))</f>
        <v>0.5</v>
      </c>
      <c r="AK6" s="6">
        <f t="shared" ref="AK6:AK7" si="4">(IF(OR($T6="",AJ6=""),"",IF(OR($T6=0,AJ6=0),0,IF((AJ6*100%)/$T6&gt;100%,100%,(AJ6*100%)/$T6))))</f>
        <v>0.5</v>
      </c>
      <c r="AL6" s="805" t="str">
        <f t="shared" ref="AL6:AL7" si="5">IF(AI6="","",IF(AK6&lt;100%, IF(AK6&lt;50%, "ALERTA","EN TERMINO"), IF(AK6=100%, "OK", "EN TERMINO")))</f>
        <v>EN TERMINO</v>
      </c>
      <c r="AM6" s="812" t="s">
        <v>1200</v>
      </c>
      <c r="AN6" s="808"/>
      <c r="AO6" s="807" t="str">
        <f t="shared" ref="AO6:AO7" si="6">IF(AK6=100%,IF(AK6&gt;50%,"CUMPLIDA","PENDIENTE"),IF(AK6&lt;50%,"INCUMPLIDA","PENDIENTE"))</f>
        <v>PENDIENTE</v>
      </c>
      <c r="AP6" s="9"/>
      <c r="AQ6" s="808"/>
      <c r="AR6" s="808"/>
      <c r="AS6" s="10" t="str">
        <f>(IF(AR6="","",IF(OR($M6=0,$M6="",AP6=""),"",AR6/$M6)))</f>
        <v/>
      </c>
      <c r="AT6" s="11" t="str">
        <f>(IF(OR($T6="",AS6=""),"",IF(OR($T6=0,AS6=0),0,IF((AS6*100%)/$T6&gt;100%,100%,(AS6*100%)/$T6))))</f>
        <v/>
      </c>
      <c r="AU6" s="805" t="str">
        <f>IF(AR6="","",IF(AT6&lt;100%, IF(AT6&lt;75%, "ALERTA","EN TERMINO"), IF(AT6=100%, "OK", "EN TERMINO")))</f>
        <v/>
      </c>
      <c r="AV6" s="808"/>
      <c r="AW6" s="808"/>
      <c r="AX6" s="808"/>
      <c r="AY6" s="9"/>
      <c r="AZ6" s="808"/>
      <c r="BA6" s="808"/>
      <c r="BB6" s="7" t="str">
        <f>(IF(BA6="","",IF(OR($M6=0,$M6="",AY6=""),"",BA6/$M6)))</f>
        <v/>
      </c>
      <c r="BC6" s="12" t="str">
        <f>(IF(OR($T6="",BB6=""),"",IF(OR($T6=0,BB6=0),0,IF((BB6*100%)/$T6&gt;100%,100%,(BB6*100%)/$T6))))</f>
        <v/>
      </c>
      <c r="BD6" s="805" t="str">
        <f>IF(BA6="","",IF(BC6&lt;100%, IF(BC6&lt;100%, "ALERTA","EN TERMINO"), IF(BC6=100%, "OK", "EN TERMINO")))</f>
        <v/>
      </c>
      <c r="BE6" s="808"/>
      <c r="BF6" s="808"/>
      <c r="BG6" s="807" t="str">
        <f t="shared" ref="BG5:BG21" si="7">IF(AB6=100%,"CUMPLIDA","INCUMPLIDA")</f>
        <v>INCUMPLIDA</v>
      </c>
      <c r="BH6" s="808"/>
      <c r="BI6" s="809" t="str">
        <f t="shared" si="2"/>
        <v>ABIERTO</v>
      </c>
    </row>
    <row r="7" spans="1:63" ht="35.1" customHeight="1" x14ac:dyDescent="0.2">
      <c r="A7" s="39"/>
      <c r="B7" s="39"/>
      <c r="C7" s="461" t="s">
        <v>154</v>
      </c>
      <c r="D7" s="39"/>
      <c r="E7" s="855"/>
      <c r="F7" s="39"/>
      <c r="G7" s="39">
        <v>3</v>
      </c>
      <c r="H7" s="403" t="s">
        <v>720</v>
      </c>
      <c r="I7" s="41" t="s">
        <v>80</v>
      </c>
      <c r="J7" s="42" t="s">
        <v>96</v>
      </c>
      <c r="K7" s="42" t="s">
        <v>112</v>
      </c>
      <c r="L7" s="42" t="s">
        <v>127</v>
      </c>
      <c r="M7" s="50">
        <v>1</v>
      </c>
      <c r="N7" s="461" t="s">
        <v>69</v>
      </c>
      <c r="O7" s="461" t="str">
        <f>IF(H7="","",VLOOKUP(H7,'[1]Procedimientos Publicar'!$C$6:$E$85,3,FALSE))</f>
        <v>SECRETARIA GENERAL</v>
      </c>
      <c r="P7" s="461" t="s">
        <v>72</v>
      </c>
      <c r="Q7" s="39"/>
      <c r="R7" s="39"/>
      <c r="S7" s="39"/>
      <c r="T7" s="45">
        <v>1</v>
      </c>
      <c r="U7" s="39"/>
      <c r="V7" s="47">
        <v>43480</v>
      </c>
      <c r="W7" s="398">
        <v>43951</v>
      </c>
      <c r="X7" s="40">
        <v>43830</v>
      </c>
      <c r="Y7" s="53" t="s">
        <v>142</v>
      </c>
      <c r="Z7" s="39">
        <v>0.5</v>
      </c>
      <c r="AA7" s="48">
        <f t="shared" si="0"/>
        <v>0.5</v>
      </c>
      <c r="AB7" s="45">
        <f>(IF(OR($T7="",AA7=""),"",IF(OR($T7=0,AA7=0),0,IF((AA7*100%)/$T7&gt;100%,100%,(AA7*100%)/$T7))))</f>
        <v>0.5</v>
      </c>
      <c r="AC7" s="8" t="str">
        <f>IF(Z7="","",IF(AB7&lt;100%, IF(AB7&lt;25%, "ALERTA","EN TERMINO"), IF(AB7=100%, "OK", "EN TERMINO")))</f>
        <v>EN TERMINO</v>
      </c>
      <c r="AD7" s="64" t="s">
        <v>730</v>
      </c>
      <c r="AE7" s="14"/>
      <c r="AF7" s="13" t="str">
        <f t="shared" si="1"/>
        <v>PENDIENTE</v>
      </c>
      <c r="AG7" s="495">
        <v>44012</v>
      </c>
      <c r="AH7" s="799" t="s">
        <v>1196</v>
      </c>
      <c r="AI7" s="811">
        <v>1</v>
      </c>
      <c r="AJ7" s="7">
        <f t="shared" si="3"/>
        <v>1</v>
      </c>
      <c r="AK7" s="6">
        <f t="shared" si="4"/>
        <v>1</v>
      </c>
      <c r="AL7" s="805" t="str">
        <f t="shared" si="5"/>
        <v>OK</v>
      </c>
      <c r="AM7" s="812" t="s">
        <v>1198</v>
      </c>
      <c r="AN7" s="808"/>
      <c r="AO7" s="807" t="str">
        <f t="shared" si="6"/>
        <v>CUMPLIDA</v>
      </c>
      <c r="AP7" s="808"/>
      <c r="AQ7" s="808"/>
      <c r="AR7" s="808"/>
      <c r="AS7" s="808"/>
      <c r="AT7" s="808"/>
      <c r="AU7" s="808"/>
      <c r="AV7" s="808"/>
      <c r="AW7" s="808"/>
      <c r="AX7" s="808"/>
      <c r="AY7" s="808"/>
      <c r="AZ7" s="808"/>
      <c r="BA7" s="808"/>
      <c r="BB7" s="808"/>
      <c r="BC7" s="808"/>
      <c r="BD7" s="808"/>
      <c r="BE7" s="808"/>
      <c r="BF7" s="808"/>
      <c r="BG7" s="807" t="str">
        <f>IF(AK7=100%,"CUMPLIDA","INCUMPLIDA")</f>
        <v>CUMPLIDA</v>
      </c>
      <c r="BH7" s="808"/>
      <c r="BI7" s="809" t="str">
        <f t="shared" si="2"/>
        <v>ABIERTO</v>
      </c>
    </row>
    <row r="8" spans="1:63" ht="35.1" customHeight="1" x14ac:dyDescent="0.2">
      <c r="A8" s="39"/>
      <c r="B8" s="39"/>
      <c r="C8" s="461" t="s">
        <v>154</v>
      </c>
      <c r="D8" s="39"/>
      <c r="E8" s="855"/>
      <c r="F8" s="39"/>
      <c r="G8" s="39">
        <v>4</v>
      </c>
      <c r="H8" s="403" t="s">
        <v>720</v>
      </c>
      <c r="I8" s="41" t="s">
        <v>81</v>
      </c>
      <c r="J8" s="42" t="s">
        <v>97</v>
      </c>
      <c r="K8" s="42" t="s">
        <v>113</v>
      </c>
      <c r="L8" s="42" t="s">
        <v>128</v>
      </c>
      <c r="M8" s="50">
        <v>1</v>
      </c>
      <c r="N8" s="461" t="s">
        <v>69</v>
      </c>
      <c r="O8" s="461" t="str">
        <f>IF(H8="","",VLOOKUP(H8,'[1]Procedimientos Publicar'!$C$6:$E$85,3,FALSE))</f>
        <v>SECRETARIA GENERAL</v>
      </c>
      <c r="P8" s="461" t="s">
        <v>72</v>
      </c>
      <c r="Q8" s="39"/>
      <c r="R8" s="39"/>
      <c r="S8" s="39"/>
      <c r="T8" s="45">
        <v>1</v>
      </c>
      <c r="U8" s="39"/>
      <c r="V8" s="47">
        <v>43480</v>
      </c>
      <c r="W8" s="47">
        <v>43661</v>
      </c>
      <c r="X8" s="40">
        <v>43830</v>
      </c>
      <c r="Y8" s="53" t="s">
        <v>143</v>
      </c>
      <c r="Z8" s="39">
        <v>1</v>
      </c>
      <c r="AA8" s="48">
        <f t="shared" si="0"/>
        <v>1</v>
      </c>
      <c r="AB8" s="45">
        <f t="shared" ref="AB8:AB21" si="8">(IF(OR($T8="",AA8=""),"",IF(OR($T8=0,AA8=0),0,IF((AA8*100%)/$T8&gt;100%,100%,(AA8*100%)/$T8))))</f>
        <v>1</v>
      </c>
      <c r="AC8" s="8" t="str">
        <f t="shared" ref="AC8:AC21" si="9">IF(Z8="","",IF(AB8&lt;100%, IF(AB8&lt;25%, "ALERTA","EN TERMINO"), IF(AB8=100%, "OK", "EN TERMINO")))</f>
        <v>OK</v>
      </c>
      <c r="AD8" s="65" t="s">
        <v>244</v>
      </c>
      <c r="AE8" s="14"/>
      <c r="AF8" s="13" t="str">
        <f t="shared" si="1"/>
        <v>CUMPLIDA</v>
      </c>
      <c r="AG8" s="808"/>
      <c r="AH8" s="808"/>
      <c r="AI8" s="808"/>
      <c r="AJ8" s="808"/>
      <c r="AK8" s="808"/>
      <c r="AL8" s="808"/>
      <c r="AM8" s="808"/>
      <c r="AN8" s="808"/>
      <c r="AO8" s="808"/>
      <c r="AP8" s="808"/>
      <c r="AQ8" s="808"/>
      <c r="AR8" s="808"/>
      <c r="AS8" s="808"/>
      <c r="AT8" s="808"/>
      <c r="AU8" s="808"/>
      <c r="AV8" s="808"/>
      <c r="AW8" s="808"/>
      <c r="AX8" s="808"/>
      <c r="AY8" s="808"/>
      <c r="AZ8" s="808"/>
      <c r="BA8" s="808"/>
      <c r="BB8" s="808"/>
      <c r="BC8" s="808"/>
      <c r="BD8" s="808"/>
      <c r="BE8" s="808"/>
      <c r="BF8" s="808"/>
      <c r="BG8" s="807" t="str">
        <f t="shared" si="7"/>
        <v>CUMPLIDA</v>
      </c>
      <c r="BH8" s="808"/>
      <c r="BI8" s="809" t="str">
        <f t="shared" si="2"/>
        <v>CERRADO</v>
      </c>
    </row>
    <row r="9" spans="1:63" ht="35.1" customHeight="1" x14ac:dyDescent="0.25">
      <c r="A9" s="39"/>
      <c r="B9" s="39"/>
      <c r="C9" s="461" t="s">
        <v>154</v>
      </c>
      <c r="D9" s="39"/>
      <c r="E9" s="855"/>
      <c r="F9" s="39"/>
      <c r="G9" s="39">
        <v>5</v>
      </c>
      <c r="H9" s="403" t="s">
        <v>720</v>
      </c>
      <c r="I9" s="41" t="s">
        <v>82</v>
      </c>
      <c r="J9" s="42" t="s">
        <v>98</v>
      </c>
      <c r="K9" s="42" t="s">
        <v>114</v>
      </c>
      <c r="L9" s="42" t="s">
        <v>129</v>
      </c>
      <c r="M9" s="50">
        <v>1</v>
      </c>
      <c r="N9" s="461" t="s">
        <v>69</v>
      </c>
      <c r="O9" s="461" t="str">
        <f>IF(H9="","",VLOOKUP(H9,'[1]Procedimientos Publicar'!$C$6:$E$85,3,FALSE))</f>
        <v>SECRETARIA GENERAL</v>
      </c>
      <c r="P9" s="461" t="s">
        <v>72</v>
      </c>
      <c r="Q9" s="39"/>
      <c r="R9" s="39"/>
      <c r="S9" s="39"/>
      <c r="T9" s="45">
        <v>1</v>
      </c>
      <c r="U9" s="39"/>
      <c r="V9" s="47">
        <v>43480</v>
      </c>
      <c r="W9" s="47">
        <v>43661</v>
      </c>
      <c r="X9" s="40">
        <v>43830</v>
      </c>
      <c r="Y9" s="51" t="s">
        <v>144</v>
      </c>
      <c r="Z9" s="39">
        <v>1</v>
      </c>
      <c r="AA9" s="48">
        <f t="shared" si="0"/>
        <v>1</v>
      </c>
      <c r="AB9" s="45">
        <f t="shared" si="8"/>
        <v>1</v>
      </c>
      <c r="AC9" s="8" t="str">
        <f t="shared" si="9"/>
        <v>OK</v>
      </c>
      <c r="AD9" s="65" t="s">
        <v>244</v>
      </c>
      <c r="AF9" s="13" t="str">
        <f t="shared" si="1"/>
        <v>CUMPLIDA</v>
      </c>
      <c r="AG9" s="808"/>
      <c r="AH9" s="808"/>
      <c r="AI9" s="808"/>
      <c r="AJ9" s="808"/>
      <c r="AK9" s="808"/>
      <c r="AL9" s="808"/>
      <c r="AM9" s="808"/>
      <c r="AN9" s="808"/>
      <c r="AO9" s="808"/>
      <c r="AP9" s="808"/>
      <c r="AQ9" s="808"/>
      <c r="AR9" s="808"/>
      <c r="AS9" s="808"/>
      <c r="AT9" s="808"/>
      <c r="AU9" s="808"/>
      <c r="AV9" s="808"/>
      <c r="AW9" s="808"/>
      <c r="AX9" s="808"/>
      <c r="AY9" s="808"/>
      <c r="AZ9" s="808"/>
      <c r="BA9" s="808"/>
      <c r="BB9" s="808"/>
      <c r="BC9" s="808"/>
      <c r="BD9" s="808"/>
      <c r="BE9" s="808"/>
      <c r="BF9" s="808"/>
      <c r="BG9" s="807" t="str">
        <f t="shared" si="7"/>
        <v>CUMPLIDA</v>
      </c>
      <c r="BH9" s="808"/>
      <c r="BI9" s="809" t="str">
        <f t="shared" si="2"/>
        <v>CERRADO</v>
      </c>
    </row>
    <row r="10" spans="1:63" ht="35.1" customHeight="1" x14ac:dyDescent="0.2">
      <c r="A10" s="39"/>
      <c r="B10" s="39"/>
      <c r="C10" s="461" t="s">
        <v>154</v>
      </c>
      <c r="D10" s="39"/>
      <c r="E10" s="855"/>
      <c r="F10" s="39"/>
      <c r="G10" s="39">
        <v>6</v>
      </c>
      <c r="H10" s="403" t="s">
        <v>720</v>
      </c>
      <c r="I10" s="41" t="s">
        <v>83</v>
      </c>
      <c r="J10" s="42" t="s">
        <v>99</v>
      </c>
      <c r="K10" s="42" t="s">
        <v>115</v>
      </c>
      <c r="L10" s="42" t="s">
        <v>130</v>
      </c>
      <c r="M10" s="50">
        <v>1</v>
      </c>
      <c r="N10" s="461" t="s">
        <v>69</v>
      </c>
      <c r="O10" s="461" t="str">
        <f>IF(H10="","",VLOOKUP(H10,'[1]Procedimientos Publicar'!$C$6:$E$85,3,FALSE))</f>
        <v>SECRETARIA GENERAL</v>
      </c>
      <c r="P10" s="461" t="s">
        <v>72</v>
      </c>
      <c r="Q10" s="39"/>
      <c r="R10" s="39"/>
      <c r="S10" s="39"/>
      <c r="T10" s="45">
        <v>1</v>
      </c>
      <c r="U10" s="39"/>
      <c r="V10" s="47">
        <v>43480</v>
      </c>
      <c r="W10" s="398">
        <v>43951</v>
      </c>
      <c r="X10" s="40">
        <v>43830</v>
      </c>
      <c r="Y10" s="53" t="s">
        <v>141</v>
      </c>
      <c r="Z10" s="39">
        <v>0.7</v>
      </c>
      <c r="AA10" s="48">
        <f t="shared" si="0"/>
        <v>0.7</v>
      </c>
      <c r="AB10" s="45">
        <f t="shared" si="8"/>
        <v>0.7</v>
      </c>
      <c r="AC10" s="8" t="str">
        <f t="shared" si="9"/>
        <v>EN TERMINO</v>
      </c>
      <c r="AD10" s="64" t="s">
        <v>243</v>
      </c>
      <c r="AF10" s="13" t="str">
        <f t="shared" si="1"/>
        <v>PENDIENTE</v>
      </c>
      <c r="AG10" s="495">
        <v>44012</v>
      </c>
      <c r="AH10" s="799" t="s">
        <v>1179</v>
      </c>
      <c r="AI10" s="808">
        <v>0.5</v>
      </c>
      <c r="AJ10" s="7">
        <f>IF(AI10="","",IF(OR($M10=0,$M10="",AG10=""),"",AI10/$M10))</f>
        <v>0.5</v>
      </c>
      <c r="AK10" s="6">
        <f>(IF(OR($T10="",AJ10=""),"",IF(OR($T10=0,AJ10=0),0,IF((AJ10*100%)/$T10&gt;100%,100%,(AJ10*100%)/$T10))))</f>
        <v>0.5</v>
      </c>
      <c r="AL10" s="805" t="str">
        <f>IF(AI10="","",IF(AK10&lt;100%, IF(AK10&lt;50%, "ALERTA","EN TERMINO"), IF(AK10=100%, "OK", "EN TERMINO")))</f>
        <v>EN TERMINO</v>
      </c>
      <c r="AM10" s="812" t="s">
        <v>1200</v>
      </c>
      <c r="AN10" s="808"/>
      <c r="AO10" s="807" t="str">
        <f>IF(AK10=100%,IF(AK10&gt;50%,"CUMPLIDA","PENDIENTE"),IF(AK10&lt;50%,"INCUMPLIDA","PENDIENTE"))</f>
        <v>PENDIENTE</v>
      </c>
      <c r="AP10" s="808"/>
      <c r="AQ10" s="808"/>
      <c r="AR10" s="808"/>
      <c r="AS10" s="808"/>
      <c r="AT10" s="808"/>
      <c r="AU10" s="808"/>
      <c r="AV10" s="808"/>
      <c r="AW10" s="808"/>
      <c r="AX10" s="808"/>
      <c r="AY10" s="808"/>
      <c r="AZ10" s="808"/>
      <c r="BA10" s="808"/>
      <c r="BB10" s="808"/>
      <c r="BC10" s="808"/>
      <c r="BD10" s="808"/>
      <c r="BE10" s="808"/>
      <c r="BF10" s="808"/>
      <c r="BG10" s="807" t="str">
        <f t="shared" si="7"/>
        <v>INCUMPLIDA</v>
      </c>
      <c r="BH10" s="808"/>
      <c r="BI10" s="809" t="str">
        <f>IF(AF10="CUMPLIDA","CERRADO","ABIERTO")</f>
        <v>ABIERTO</v>
      </c>
    </row>
    <row r="11" spans="1:63" ht="35.1" customHeight="1" x14ac:dyDescent="0.2">
      <c r="A11" s="39"/>
      <c r="B11" s="39"/>
      <c r="C11" s="461" t="s">
        <v>154</v>
      </c>
      <c r="D11" s="39"/>
      <c r="E11" s="855"/>
      <c r="F11" s="39"/>
      <c r="G11" s="39">
        <v>7</v>
      </c>
      <c r="H11" s="403" t="s">
        <v>720</v>
      </c>
      <c r="I11" s="41" t="s">
        <v>84</v>
      </c>
      <c r="J11" s="42" t="s">
        <v>100</v>
      </c>
      <c r="K11" s="42" t="s">
        <v>116</v>
      </c>
      <c r="L11" s="42" t="s">
        <v>131</v>
      </c>
      <c r="M11" s="50">
        <v>1</v>
      </c>
      <c r="N11" s="461" t="s">
        <v>69</v>
      </c>
      <c r="O11" s="461" t="str">
        <f>IF(H11="","",VLOOKUP(H11,'[1]Procedimientos Publicar'!$C$6:$E$85,3,FALSE))</f>
        <v>SECRETARIA GENERAL</v>
      </c>
      <c r="P11" s="461" t="s">
        <v>72</v>
      </c>
      <c r="Q11" s="39"/>
      <c r="R11" s="39"/>
      <c r="S11" s="39"/>
      <c r="T11" s="45">
        <v>1</v>
      </c>
      <c r="U11" s="39"/>
      <c r="V11" s="47">
        <v>43480</v>
      </c>
      <c r="W11" s="47">
        <v>43661</v>
      </c>
      <c r="X11" s="40">
        <v>43830</v>
      </c>
      <c r="Y11" s="53" t="s">
        <v>145</v>
      </c>
      <c r="Z11" s="39">
        <v>1</v>
      </c>
      <c r="AA11" s="48">
        <f t="shared" si="0"/>
        <v>1</v>
      </c>
      <c r="AB11" s="45">
        <f t="shared" si="8"/>
        <v>1</v>
      </c>
      <c r="AC11" s="8" t="str">
        <f t="shared" si="9"/>
        <v>OK</v>
      </c>
      <c r="AD11" s="65" t="s">
        <v>244</v>
      </c>
      <c r="AF11" s="13" t="str">
        <f t="shared" si="1"/>
        <v>CUMPLIDA</v>
      </c>
      <c r="AG11" s="808"/>
      <c r="AH11" s="808"/>
      <c r="AI11" s="808"/>
      <c r="AJ11" s="808"/>
      <c r="AK11" s="808"/>
      <c r="AL11" s="808"/>
      <c r="AM11" s="808"/>
      <c r="AN11" s="808"/>
      <c r="AO11" s="808"/>
      <c r="AP11" s="808"/>
      <c r="AQ11" s="808"/>
      <c r="AR11" s="808"/>
      <c r="AS11" s="808"/>
      <c r="AT11" s="808"/>
      <c r="AU11" s="808"/>
      <c r="AV11" s="808"/>
      <c r="AW11" s="808"/>
      <c r="AX11" s="808"/>
      <c r="AY11" s="808"/>
      <c r="AZ11" s="808"/>
      <c r="BA11" s="808"/>
      <c r="BB11" s="808"/>
      <c r="BC11" s="808"/>
      <c r="BD11" s="808"/>
      <c r="BE11" s="808"/>
      <c r="BF11" s="808"/>
      <c r="BG11" s="807" t="str">
        <f t="shared" si="7"/>
        <v>CUMPLIDA</v>
      </c>
      <c r="BH11" s="808"/>
      <c r="BI11" s="809" t="str">
        <f>IF(AF11="CUMPLIDA","CERRADO","ABIERTO")</f>
        <v>CERRADO</v>
      </c>
    </row>
    <row r="12" spans="1:63" ht="35.1" customHeight="1" x14ac:dyDescent="0.2">
      <c r="A12" s="39"/>
      <c r="B12" s="39"/>
      <c r="C12" s="461" t="s">
        <v>154</v>
      </c>
      <c r="D12" s="39"/>
      <c r="E12" s="855"/>
      <c r="F12" s="39"/>
      <c r="G12" s="39">
        <v>8</v>
      </c>
      <c r="H12" s="403" t="s">
        <v>720</v>
      </c>
      <c r="I12" s="41" t="s">
        <v>85</v>
      </c>
      <c r="J12" s="42" t="s">
        <v>101</v>
      </c>
      <c r="K12" s="42" t="s">
        <v>117</v>
      </c>
      <c r="L12" s="42" t="s">
        <v>132</v>
      </c>
      <c r="M12" s="50">
        <v>1</v>
      </c>
      <c r="N12" s="461" t="s">
        <v>69</v>
      </c>
      <c r="O12" s="461" t="str">
        <f>IF(H12="","",VLOOKUP(H12,'[1]Procedimientos Publicar'!$C$6:$E$85,3,FALSE))</f>
        <v>SECRETARIA GENERAL</v>
      </c>
      <c r="P12" s="461" t="s">
        <v>72</v>
      </c>
      <c r="Q12" s="39"/>
      <c r="R12" s="39"/>
      <c r="S12" s="39"/>
      <c r="T12" s="45">
        <v>1</v>
      </c>
      <c r="U12" s="39"/>
      <c r="V12" s="47">
        <v>43480</v>
      </c>
      <c r="W12" s="47">
        <v>43661</v>
      </c>
      <c r="X12" s="40">
        <v>43830</v>
      </c>
      <c r="Y12" s="53" t="s">
        <v>142</v>
      </c>
      <c r="Z12" s="39">
        <v>0.5</v>
      </c>
      <c r="AA12" s="48">
        <f t="shared" si="0"/>
        <v>0.5</v>
      </c>
      <c r="AB12" s="45">
        <f t="shared" si="8"/>
        <v>0.5</v>
      </c>
      <c r="AC12" s="8" t="str">
        <f t="shared" si="9"/>
        <v>EN TERMINO</v>
      </c>
      <c r="AD12" s="64" t="s">
        <v>245</v>
      </c>
      <c r="AF12" s="13" t="str">
        <f t="shared" si="1"/>
        <v>PENDIENTE</v>
      </c>
      <c r="AG12" s="495">
        <v>44012</v>
      </c>
      <c r="AH12" s="799" t="s">
        <v>1196</v>
      </c>
      <c r="AI12" s="811">
        <v>1</v>
      </c>
      <c r="AJ12" s="7">
        <f>IF(AI12="","",IF(OR($M12=0,$M12="",AG12=""),"",AI12/$M12))</f>
        <v>1</v>
      </c>
      <c r="AK12" s="6">
        <f>(IF(OR($T12="",AJ12=""),"",IF(OR($T12=0,AJ12=0),0,IF((AJ12*100%)/$T12&gt;100%,100%,(AJ12*100%)/$T12))))</f>
        <v>1</v>
      </c>
      <c r="AL12" s="805" t="str">
        <f>IF(AI12="","",IF(AK12&lt;100%, IF(AK12&lt;50%, "ALERTA","EN TERMINO"), IF(AK12=100%, "OK", "EN TERMINO")))</f>
        <v>OK</v>
      </c>
      <c r="AM12" s="812" t="s">
        <v>1198</v>
      </c>
      <c r="AN12" s="808"/>
      <c r="AO12" s="807" t="str">
        <f>IF(AK12=100%,IF(AK12&gt;50%,"CUMPLIDA","PENDIENTE"),IF(AK12&lt;50%,"INCUMPLIDA","PENDIENTE"))</f>
        <v>CUMPLIDA</v>
      </c>
      <c r="AP12" s="808"/>
      <c r="AQ12" s="808"/>
      <c r="AR12" s="808"/>
      <c r="AS12" s="808"/>
      <c r="AT12" s="808"/>
      <c r="AU12" s="808"/>
      <c r="AV12" s="808"/>
      <c r="AW12" s="808"/>
      <c r="AX12" s="808"/>
      <c r="AY12" s="808"/>
      <c r="AZ12" s="808"/>
      <c r="BA12" s="808"/>
      <c r="BB12" s="808"/>
      <c r="BC12" s="808"/>
      <c r="BD12" s="808"/>
      <c r="BE12" s="808"/>
      <c r="BF12" s="808"/>
      <c r="BG12" s="807" t="str">
        <f>IF(AK12=100%,"CUMPLIDA","INCUMPLIDA")</f>
        <v>CUMPLIDA</v>
      </c>
      <c r="BH12" s="808"/>
      <c r="BI12" s="809" t="str">
        <f>IF(BG12="CUMPLIDA","CERRADO","ABIERTO")</f>
        <v>CERRADO</v>
      </c>
    </row>
    <row r="13" spans="1:63" ht="35.1" customHeight="1" x14ac:dyDescent="0.2">
      <c r="A13" s="39"/>
      <c r="B13" s="39"/>
      <c r="C13" s="461" t="s">
        <v>154</v>
      </c>
      <c r="D13" s="39"/>
      <c r="E13" s="855"/>
      <c r="F13" s="39"/>
      <c r="G13" s="39">
        <v>9</v>
      </c>
      <c r="H13" s="403" t="s">
        <v>720</v>
      </c>
      <c r="I13" s="51" t="s">
        <v>86</v>
      </c>
      <c r="J13" s="42" t="s">
        <v>102</v>
      </c>
      <c r="K13" s="42" t="s">
        <v>118</v>
      </c>
      <c r="L13" s="42" t="s">
        <v>133</v>
      </c>
      <c r="M13" s="50">
        <v>1</v>
      </c>
      <c r="N13" s="461" t="s">
        <v>69</v>
      </c>
      <c r="O13" s="461" t="str">
        <f>IF(H13="","",VLOOKUP(H13,'[1]Procedimientos Publicar'!$C$6:$E$85,3,FALSE))</f>
        <v>SECRETARIA GENERAL</v>
      </c>
      <c r="P13" s="461" t="s">
        <v>72</v>
      </c>
      <c r="Q13" s="39"/>
      <c r="R13" s="39"/>
      <c r="S13" s="39"/>
      <c r="T13" s="45">
        <v>1</v>
      </c>
      <c r="U13" s="39"/>
      <c r="V13" s="47">
        <v>43480</v>
      </c>
      <c r="W13" s="398">
        <v>43951</v>
      </c>
      <c r="X13" s="40">
        <v>43830</v>
      </c>
      <c r="Y13" s="51" t="s">
        <v>146</v>
      </c>
      <c r="Z13" s="39">
        <v>0</v>
      </c>
      <c r="AA13" s="48">
        <f t="shared" si="0"/>
        <v>0</v>
      </c>
      <c r="AB13" s="45">
        <f t="shared" si="8"/>
        <v>0</v>
      </c>
      <c r="AC13" s="8" t="str">
        <f t="shared" si="9"/>
        <v>ALERTA</v>
      </c>
      <c r="AD13" s="66" t="s">
        <v>246</v>
      </c>
      <c r="AF13" s="13" t="str">
        <f t="shared" si="1"/>
        <v>INCUMPLIDA</v>
      </c>
      <c r="AG13" s="495">
        <v>44012</v>
      </c>
      <c r="AH13" s="799" t="s">
        <v>1180</v>
      </c>
      <c r="AI13" s="811">
        <v>1</v>
      </c>
      <c r="AJ13" s="7">
        <f t="shared" ref="AJ13:AJ15" si="10">IF(AI13="","",IF(OR($M13=0,$M13="",AG13=""),"",AI13/$M13))</f>
        <v>1</v>
      </c>
      <c r="AK13" s="6">
        <f t="shared" ref="AK13:AK15" si="11">(IF(OR($T13="",AJ13=""),"",IF(OR($T13=0,AJ13=0),0,IF((AJ13*100%)/$T13&gt;100%,100%,(AJ13*100%)/$T13))))</f>
        <v>1</v>
      </c>
      <c r="AL13" s="805" t="str">
        <f t="shared" ref="AL13:AL15" si="12">IF(AI13="","",IF(AK13&lt;100%, IF(AK13&lt;50%, "ALERTA","EN TERMINO"), IF(AK13=100%, "OK", "EN TERMINO")))</f>
        <v>OK</v>
      </c>
      <c r="AM13" s="738" t="s">
        <v>1124</v>
      </c>
      <c r="AN13" s="811"/>
      <c r="AO13" s="807" t="str">
        <f t="shared" ref="AO13:AO20" si="13">IF(AK13=100%,IF(AK13&gt;50%,"CUMPLIDA","PENDIENTE"),IF(AK13&lt;50%,"INCUMPLIDA","PENDIENTE"))</f>
        <v>CUMPLIDA</v>
      </c>
      <c r="AP13" s="808"/>
      <c r="AQ13" s="808"/>
      <c r="AR13" s="808"/>
      <c r="AS13" s="808"/>
      <c r="AT13" s="808"/>
      <c r="AU13" s="808"/>
      <c r="AV13" s="808"/>
      <c r="AW13" s="808"/>
      <c r="AX13" s="808"/>
      <c r="AY13" s="808"/>
      <c r="AZ13" s="808"/>
      <c r="BA13" s="808"/>
      <c r="BB13" s="808"/>
      <c r="BC13" s="808"/>
      <c r="BD13" s="808"/>
      <c r="BE13" s="808"/>
      <c r="BF13" s="808"/>
      <c r="BG13" s="807" t="str">
        <f t="shared" ref="BG13:BG14" si="14">IF(AK13=100%,"CUMPLIDA","INCUMPLIDA")</f>
        <v>CUMPLIDA</v>
      </c>
      <c r="BH13" s="808"/>
      <c r="BI13" s="809" t="str">
        <f t="shared" ref="BI13:BI21" si="15">IF(BG13="CUMPLIDA","CERRADO","ABIERTO")</f>
        <v>CERRADO</v>
      </c>
    </row>
    <row r="14" spans="1:63" ht="35.1" customHeight="1" x14ac:dyDescent="0.2">
      <c r="A14" s="39"/>
      <c r="B14" s="39"/>
      <c r="C14" s="461" t="s">
        <v>154</v>
      </c>
      <c r="D14" s="39"/>
      <c r="E14" s="855"/>
      <c r="F14" s="39"/>
      <c r="G14" s="39">
        <v>10</v>
      </c>
      <c r="H14" s="403" t="s">
        <v>720</v>
      </c>
      <c r="I14" s="41" t="s">
        <v>87</v>
      </c>
      <c r="J14" s="42" t="s">
        <v>102</v>
      </c>
      <c r="K14" s="42" t="s">
        <v>118</v>
      </c>
      <c r="L14" s="42" t="s">
        <v>133</v>
      </c>
      <c r="M14" s="50">
        <v>1</v>
      </c>
      <c r="N14" s="461" t="s">
        <v>69</v>
      </c>
      <c r="O14" s="461" t="str">
        <f>IF(H14="","",VLOOKUP(H14,'[1]Procedimientos Publicar'!$C$6:$E$85,3,FALSE))</f>
        <v>SECRETARIA GENERAL</v>
      </c>
      <c r="P14" s="461" t="s">
        <v>72</v>
      </c>
      <c r="Q14" s="39"/>
      <c r="R14" s="39"/>
      <c r="S14" s="39"/>
      <c r="T14" s="45">
        <v>1</v>
      </c>
      <c r="U14" s="39"/>
      <c r="V14" s="47">
        <v>43480</v>
      </c>
      <c r="W14" s="398">
        <v>43951</v>
      </c>
      <c r="X14" s="40">
        <v>43830</v>
      </c>
      <c r="Y14" s="54"/>
      <c r="Z14" s="39">
        <v>0</v>
      </c>
      <c r="AA14" s="48">
        <f t="shared" si="0"/>
        <v>0</v>
      </c>
      <c r="AB14" s="45">
        <f t="shared" si="8"/>
        <v>0</v>
      </c>
      <c r="AC14" s="8" t="str">
        <f t="shared" si="9"/>
        <v>ALERTA</v>
      </c>
      <c r="AD14" s="66" t="s">
        <v>246</v>
      </c>
      <c r="AF14" s="13" t="str">
        <f t="shared" si="1"/>
        <v>INCUMPLIDA</v>
      </c>
      <c r="AG14" s="495">
        <v>44012</v>
      </c>
      <c r="AH14" s="799" t="s">
        <v>1180</v>
      </c>
      <c r="AI14" s="811">
        <v>1</v>
      </c>
      <c r="AJ14" s="7">
        <f t="shared" si="10"/>
        <v>1</v>
      </c>
      <c r="AK14" s="6">
        <f t="shared" si="11"/>
        <v>1</v>
      </c>
      <c r="AL14" s="805" t="str">
        <f t="shared" si="12"/>
        <v>OK</v>
      </c>
      <c r="AM14" s="738" t="s">
        <v>1124</v>
      </c>
      <c r="AN14" s="811"/>
      <c r="AO14" s="807" t="str">
        <f t="shared" si="13"/>
        <v>CUMPLIDA</v>
      </c>
      <c r="AP14" s="808"/>
      <c r="AQ14" s="808"/>
      <c r="AR14" s="808"/>
      <c r="AS14" s="808"/>
      <c r="AT14" s="808"/>
      <c r="AU14" s="808"/>
      <c r="AV14" s="808"/>
      <c r="AW14" s="808"/>
      <c r="AX14" s="808"/>
      <c r="AY14" s="808"/>
      <c r="AZ14" s="808"/>
      <c r="BA14" s="808"/>
      <c r="BB14" s="808"/>
      <c r="BC14" s="808"/>
      <c r="BD14" s="808"/>
      <c r="BE14" s="808"/>
      <c r="BF14" s="808"/>
      <c r="BG14" s="807" t="str">
        <f t="shared" si="14"/>
        <v>CUMPLIDA</v>
      </c>
      <c r="BH14" s="808"/>
      <c r="BI14" s="809" t="str">
        <f t="shared" si="15"/>
        <v>CERRADO</v>
      </c>
    </row>
    <row r="15" spans="1:63" ht="35.1" customHeight="1" x14ac:dyDescent="0.2">
      <c r="A15" s="39"/>
      <c r="B15" s="39"/>
      <c r="C15" s="461" t="s">
        <v>154</v>
      </c>
      <c r="D15" s="39"/>
      <c r="E15" s="855"/>
      <c r="F15" s="39"/>
      <c r="G15" s="39">
        <v>11</v>
      </c>
      <c r="H15" s="403" t="s">
        <v>720</v>
      </c>
      <c r="I15" s="41" t="s">
        <v>88</v>
      </c>
      <c r="J15" s="42" t="s">
        <v>103</v>
      </c>
      <c r="K15" s="42" t="s">
        <v>119</v>
      </c>
      <c r="L15" s="42" t="s">
        <v>134</v>
      </c>
      <c r="M15" s="50">
        <v>1</v>
      </c>
      <c r="N15" s="461" t="s">
        <v>69</v>
      </c>
      <c r="O15" s="461" t="str">
        <f>IF(H15="","",VLOOKUP(H15,'[1]Procedimientos Publicar'!$C$6:$E$85,3,FALSE))</f>
        <v>SECRETARIA GENERAL</v>
      </c>
      <c r="P15" s="461" t="s">
        <v>72</v>
      </c>
      <c r="Q15" s="39"/>
      <c r="R15" s="39"/>
      <c r="S15" s="39"/>
      <c r="T15" s="45">
        <v>1</v>
      </c>
      <c r="U15" s="39"/>
      <c r="V15" s="47">
        <v>43480</v>
      </c>
      <c r="W15" s="47">
        <v>43661</v>
      </c>
      <c r="X15" s="40">
        <v>43830</v>
      </c>
      <c r="Y15" s="51" t="s">
        <v>147</v>
      </c>
      <c r="Z15" s="39">
        <v>0.5</v>
      </c>
      <c r="AA15" s="48">
        <f t="shared" si="0"/>
        <v>0.5</v>
      </c>
      <c r="AB15" s="45">
        <f t="shared" si="8"/>
        <v>0.5</v>
      </c>
      <c r="AC15" s="8" t="str">
        <f t="shared" si="9"/>
        <v>EN TERMINO</v>
      </c>
      <c r="AD15" s="64" t="s">
        <v>247</v>
      </c>
      <c r="AF15" s="13" t="str">
        <f t="shared" si="1"/>
        <v>PENDIENTE</v>
      </c>
      <c r="AG15" s="495">
        <v>44012</v>
      </c>
      <c r="AH15" s="799" t="s">
        <v>1181</v>
      </c>
      <c r="AI15" s="809">
        <v>0.4</v>
      </c>
      <c r="AJ15" s="7">
        <f t="shared" si="10"/>
        <v>0.4</v>
      </c>
      <c r="AK15" s="6">
        <f t="shared" si="11"/>
        <v>0.4</v>
      </c>
      <c r="AL15" s="805" t="str">
        <f t="shared" si="12"/>
        <v>ALERTA</v>
      </c>
      <c r="AM15" s="808"/>
      <c r="AN15" s="808"/>
      <c r="AO15" s="807" t="str">
        <f t="shared" si="13"/>
        <v>INCUMPLIDA</v>
      </c>
      <c r="AP15" s="808"/>
      <c r="AQ15" s="808"/>
      <c r="AR15" s="808"/>
      <c r="AS15" s="808"/>
      <c r="AT15" s="808"/>
      <c r="AU15" s="808"/>
      <c r="AV15" s="808"/>
      <c r="AW15" s="808"/>
      <c r="AX15" s="808"/>
      <c r="AY15" s="808"/>
      <c r="AZ15" s="808"/>
      <c r="BA15" s="808"/>
      <c r="BB15" s="808"/>
      <c r="BC15" s="808"/>
      <c r="BD15" s="808"/>
      <c r="BE15" s="808"/>
      <c r="BF15" s="808"/>
      <c r="BG15" s="807" t="str">
        <f t="shared" si="7"/>
        <v>INCUMPLIDA</v>
      </c>
      <c r="BH15" s="808"/>
      <c r="BI15" s="809" t="str">
        <f t="shared" si="15"/>
        <v>ABIERTO</v>
      </c>
    </row>
    <row r="16" spans="1:63" ht="35.1" customHeight="1" x14ac:dyDescent="0.2">
      <c r="A16" s="39"/>
      <c r="B16" s="39"/>
      <c r="C16" s="461" t="s">
        <v>154</v>
      </c>
      <c r="D16" s="39"/>
      <c r="E16" s="855"/>
      <c r="F16" s="39"/>
      <c r="G16" s="39">
        <v>12</v>
      </c>
      <c r="H16" s="403" t="s">
        <v>720</v>
      </c>
      <c r="I16" s="49" t="s">
        <v>89</v>
      </c>
      <c r="J16" s="42" t="s">
        <v>104</v>
      </c>
      <c r="K16" s="42" t="s">
        <v>120</v>
      </c>
      <c r="L16" s="42" t="s">
        <v>135</v>
      </c>
      <c r="M16" s="50">
        <v>1</v>
      </c>
      <c r="N16" s="461" t="s">
        <v>69</v>
      </c>
      <c r="O16" s="461" t="str">
        <f>IF(H16="","",VLOOKUP(H16,'[1]Procedimientos Publicar'!$C$6:$E$85,3,FALSE))</f>
        <v>SECRETARIA GENERAL</v>
      </c>
      <c r="P16" s="461" t="s">
        <v>72</v>
      </c>
      <c r="Q16" s="39"/>
      <c r="R16" s="39"/>
      <c r="S16" s="39"/>
      <c r="T16" s="45">
        <v>1</v>
      </c>
      <c r="U16" s="39"/>
      <c r="V16" s="47">
        <v>43480</v>
      </c>
      <c r="W16" s="398">
        <v>43951</v>
      </c>
      <c r="X16" s="40">
        <v>43830</v>
      </c>
      <c r="Y16" s="51" t="s">
        <v>148</v>
      </c>
      <c r="Z16" s="39">
        <v>0</v>
      </c>
      <c r="AA16" s="48">
        <f t="shared" si="0"/>
        <v>0</v>
      </c>
      <c r="AB16" s="45">
        <f t="shared" si="8"/>
        <v>0</v>
      </c>
      <c r="AC16" s="8" t="str">
        <f t="shared" si="9"/>
        <v>ALERTA</v>
      </c>
      <c r="AD16" s="66" t="s">
        <v>246</v>
      </c>
      <c r="AF16" s="13" t="str">
        <f t="shared" si="1"/>
        <v>INCUMPLIDA</v>
      </c>
      <c r="AG16" s="495">
        <v>44012</v>
      </c>
      <c r="AH16" s="799" t="s">
        <v>1197</v>
      </c>
      <c r="AI16" s="808">
        <v>0.9</v>
      </c>
      <c r="AJ16" s="7">
        <f>IF(AI16="","",IF(OR($M16=0,$M16="",AG16=""),"",AI16/$M16))</f>
        <v>0.9</v>
      </c>
      <c r="AK16" s="6">
        <f>(IF(OR($T16="",AJ16=""),"",IF(OR($T16=0,AJ16=0),0,IF((AJ16*100%)/$T16&gt;100%,100%,(AJ16*100%)/$T16))))</f>
        <v>0.9</v>
      </c>
      <c r="AL16" s="805" t="str">
        <f>IF(AI16="","",IF(AK16&lt;100%, IF(AK16&lt;50%, "ALERTA","EN TERMINO"), IF(AK16=100%, "OK", "EN TERMINO")))</f>
        <v>EN TERMINO</v>
      </c>
      <c r="AM16" s="812" t="s">
        <v>1200</v>
      </c>
      <c r="AN16" s="808"/>
      <c r="AO16" s="807" t="str">
        <f t="shared" si="13"/>
        <v>PENDIENTE</v>
      </c>
      <c r="AP16" s="808"/>
      <c r="AQ16" s="808"/>
      <c r="AR16" s="808"/>
      <c r="AS16" s="808"/>
      <c r="AT16" s="808"/>
      <c r="AU16" s="808"/>
      <c r="AV16" s="808"/>
      <c r="AW16" s="808"/>
      <c r="AX16" s="808"/>
      <c r="AY16" s="808"/>
      <c r="AZ16" s="808"/>
      <c r="BA16" s="808"/>
      <c r="BB16" s="808"/>
      <c r="BC16" s="808"/>
      <c r="BD16" s="808"/>
      <c r="BE16" s="808"/>
      <c r="BF16" s="808"/>
      <c r="BG16" s="807" t="str">
        <f t="shared" si="7"/>
        <v>INCUMPLIDA</v>
      </c>
      <c r="BH16" s="808"/>
      <c r="BI16" s="809" t="str">
        <f t="shared" si="15"/>
        <v>ABIERTO</v>
      </c>
    </row>
    <row r="17" spans="1:61" ht="35.1" customHeight="1" x14ac:dyDescent="0.2">
      <c r="A17" s="39"/>
      <c r="B17" s="39"/>
      <c r="C17" s="461" t="s">
        <v>154</v>
      </c>
      <c r="D17" s="39"/>
      <c r="E17" s="855"/>
      <c r="F17" s="39"/>
      <c r="G17" s="39">
        <v>13</v>
      </c>
      <c r="H17" s="403" t="s">
        <v>720</v>
      </c>
      <c r="I17" s="51" t="s">
        <v>90</v>
      </c>
      <c r="J17" s="42" t="s">
        <v>105</v>
      </c>
      <c r="K17" s="42" t="s">
        <v>121</v>
      </c>
      <c r="L17" s="42" t="s">
        <v>136</v>
      </c>
      <c r="M17" s="50">
        <v>2</v>
      </c>
      <c r="N17" s="461" t="s">
        <v>69</v>
      </c>
      <c r="O17" s="461" t="str">
        <f>IF(H17="","",VLOOKUP(H17,'[1]Procedimientos Publicar'!$C$6:$E$85,3,FALSE))</f>
        <v>SECRETARIA GENERAL</v>
      </c>
      <c r="P17" s="461" t="s">
        <v>72</v>
      </c>
      <c r="Q17" s="39"/>
      <c r="R17" s="39"/>
      <c r="S17" s="39"/>
      <c r="T17" s="45">
        <v>1</v>
      </c>
      <c r="U17" s="39"/>
      <c r="V17" s="47">
        <v>43480</v>
      </c>
      <c r="W17" s="398">
        <v>43951</v>
      </c>
      <c r="X17" s="40">
        <v>43830</v>
      </c>
      <c r="Y17" s="53" t="s">
        <v>141</v>
      </c>
      <c r="Z17" s="39">
        <v>1.4</v>
      </c>
      <c r="AA17" s="48">
        <f t="shared" si="0"/>
        <v>0.7</v>
      </c>
      <c r="AB17" s="45">
        <f t="shared" si="8"/>
        <v>0.7</v>
      </c>
      <c r="AC17" s="8" t="str">
        <f t="shared" si="9"/>
        <v>EN TERMINO</v>
      </c>
      <c r="AD17" s="64" t="s">
        <v>243</v>
      </c>
      <c r="AF17" s="13" t="str">
        <f t="shared" si="1"/>
        <v>PENDIENTE</v>
      </c>
      <c r="AG17" s="495">
        <v>44012</v>
      </c>
      <c r="AH17" s="799" t="s">
        <v>1179</v>
      </c>
      <c r="AI17" s="808">
        <v>1</v>
      </c>
      <c r="AJ17" s="7">
        <f>IF(AI17="","",IF(OR($M17=0,$M17="",AG17=""),"",AI17/$M17))</f>
        <v>0.5</v>
      </c>
      <c r="AK17" s="6">
        <f t="shared" ref="AK17:AK18" si="16">(IF(OR($T17="",AJ17=""),"",IF(OR($T17=0,AJ17=0),0,IF((AJ17*100%)/$T17&gt;100%,100%,(AJ17*100%)/$T17))))</f>
        <v>0.5</v>
      </c>
      <c r="AL17" s="805" t="str">
        <f t="shared" ref="AL17:AL18" si="17">IF(AI17="","",IF(AK17&lt;100%, IF(AK17&lt;50%, "ALERTA","EN TERMINO"), IF(AK17=100%, "OK", "EN TERMINO")))</f>
        <v>EN TERMINO</v>
      </c>
      <c r="AM17" s="812" t="s">
        <v>1200</v>
      </c>
      <c r="AN17" s="808"/>
      <c r="AO17" s="807" t="str">
        <f t="shared" si="13"/>
        <v>PENDIENTE</v>
      </c>
      <c r="AP17" s="808"/>
      <c r="AQ17" s="808"/>
      <c r="AR17" s="808"/>
      <c r="AS17" s="808"/>
      <c r="AT17" s="808"/>
      <c r="AU17" s="808"/>
      <c r="AV17" s="808"/>
      <c r="AW17" s="808"/>
      <c r="AX17" s="808"/>
      <c r="AY17" s="808"/>
      <c r="AZ17" s="808"/>
      <c r="BA17" s="808"/>
      <c r="BB17" s="808"/>
      <c r="BC17" s="808"/>
      <c r="BD17" s="808"/>
      <c r="BE17" s="808"/>
      <c r="BF17" s="808"/>
      <c r="BG17" s="807" t="str">
        <f t="shared" si="7"/>
        <v>INCUMPLIDA</v>
      </c>
      <c r="BH17" s="808"/>
      <c r="BI17" s="809" t="str">
        <f t="shared" si="15"/>
        <v>ABIERTO</v>
      </c>
    </row>
    <row r="18" spans="1:61" ht="35.1" customHeight="1" x14ac:dyDescent="0.2">
      <c r="A18" s="39"/>
      <c r="B18" s="39"/>
      <c r="C18" s="461" t="s">
        <v>154</v>
      </c>
      <c r="D18" s="39"/>
      <c r="E18" s="855"/>
      <c r="F18" s="39"/>
      <c r="G18" s="39">
        <v>14</v>
      </c>
      <c r="H18" s="403" t="s">
        <v>720</v>
      </c>
      <c r="I18" s="51" t="s">
        <v>91</v>
      </c>
      <c r="J18" s="42" t="s">
        <v>106</v>
      </c>
      <c r="K18" s="42" t="s">
        <v>122</v>
      </c>
      <c r="L18" s="42" t="s">
        <v>137</v>
      </c>
      <c r="M18" s="50">
        <v>1</v>
      </c>
      <c r="N18" s="461" t="s">
        <v>69</v>
      </c>
      <c r="O18" s="461" t="str">
        <f>IF(H18="","",VLOOKUP(H18,'[1]Procedimientos Publicar'!$C$6:$E$85,3,FALSE))</f>
        <v>SECRETARIA GENERAL</v>
      </c>
      <c r="P18" s="461" t="s">
        <v>72</v>
      </c>
      <c r="Q18" s="39"/>
      <c r="R18" s="39"/>
      <c r="S18" s="39"/>
      <c r="T18" s="45">
        <v>1</v>
      </c>
      <c r="U18" s="39"/>
      <c r="V18" s="47">
        <v>43480</v>
      </c>
      <c r="W18" s="398">
        <v>43951</v>
      </c>
      <c r="X18" s="40">
        <v>43830</v>
      </c>
      <c r="Y18" s="53" t="s">
        <v>149</v>
      </c>
      <c r="Z18" s="39">
        <v>0.7</v>
      </c>
      <c r="AA18" s="48">
        <f t="shared" si="0"/>
        <v>0.7</v>
      </c>
      <c r="AB18" s="45">
        <f t="shared" si="8"/>
        <v>0.7</v>
      </c>
      <c r="AC18" s="8" t="str">
        <f t="shared" si="9"/>
        <v>EN TERMINO</v>
      </c>
      <c r="AD18" s="64" t="s">
        <v>243</v>
      </c>
      <c r="AF18" s="13" t="str">
        <f t="shared" si="1"/>
        <v>PENDIENTE</v>
      </c>
      <c r="AG18" s="495">
        <v>44012</v>
      </c>
      <c r="AH18" s="799" t="s">
        <v>1179</v>
      </c>
      <c r="AI18" s="808">
        <v>0.5</v>
      </c>
      <c r="AJ18" s="7">
        <f t="shared" ref="AJ18" si="18">IF(AI18="","",IF(OR($M18=0,$M18="",AG18=""),"",AI18/$M18))</f>
        <v>0.5</v>
      </c>
      <c r="AK18" s="6">
        <f t="shared" si="16"/>
        <v>0.5</v>
      </c>
      <c r="AL18" s="805" t="str">
        <f t="shared" si="17"/>
        <v>EN TERMINO</v>
      </c>
      <c r="AM18" s="812" t="s">
        <v>1200</v>
      </c>
      <c r="AN18" s="808"/>
      <c r="AO18" s="807" t="str">
        <f t="shared" si="13"/>
        <v>PENDIENTE</v>
      </c>
      <c r="AP18" s="808"/>
      <c r="AQ18" s="808"/>
      <c r="AR18" s="808"/>
      <c r="AS18" s="808"/>
      <c r="AT18" s="808"/>
      <c r="AU18" s="808"/>
      <c r="AV18" s="808"/>
      <c r="AW18" s="808"/>
      <c r="AX18" s="808"/>
      <c r="AY18" s="808"/>
      <c r="AZ18" s="808"/>
      <c r="BA18" s="808"/>
      <c r="BB18" s="808"/>
      <c r="BC18" s="808"/>
      <c r="BD18" s="808"/>
      <c r="BE18" s="808"/>
      <c r="BF18" s="808"/>
      <c r="BG18" s="807" t="str">
        <f t="shared" si="7"/>
        <v>INCUMPLIDA</v>
      </c>
      <c r="BH18" s="808"/>
      <c r="BI18" s="809" t="str">
        <f t="shared" si="15"/>
        <v>ABIERTO</v>
      </c>
    </row>
    <row r="19" spans="1:61" ht="35.1" customHeight="1" x14ac:dyDescent="0.2">
      <c r="A19" s="39"/>
      <c r="B19" s="39"/>
      <c r="C19" s="461" t="s">
        <v>154</v>
      </c>
      <c r="D19" s="39"/>
      <c r="E19" s="855"/>
      <c r="F19" s="39"/>
      <c r="G19" s="39">
        <v>15</v>
      </c>
      <c r="H19" s="403" t="s">
        <v>720</v>
      </c>
      <c r="I19" s="51" t="s">
        <v>94</v>
      </c>
      <c r="J19" s="42" t="s">
        <v>107</v>
      </c>
      <c r="K19" s="42" t="s">
        <v>123</v>
      </c>
      <c r="L19" s="42" t="s">
        <v>138</v>
      </c>
      <c r="M19" s="50">
        <v>1</v>
      </c>
      <c r="N19" s="461" t="s">
        <v>69</v>
      </c>
      <c r="O19" s="461" t="str">
        <f>IF(H19="","",VLOOKUP(H19,'[1]Procedimientos Publicar'!$C$6:$E$85,3,FALSE))</f>
        <v>SECRETARIA GENERAL</v>
      </c>
      <c r="P19" s="461" t="s">
        <v>72</v>
      </c>
      <c r="Q19" s="39"/>
      <c r="R19" s="39"/>
      <c r="S19" s="39"/>
      <c r="T19" s="45">
        <v>1</v>
      </c>
      <c r="U19" s="39"/>
      <c r="V19" s="47">
        <v>43480</v>
      </c>
      <c r="W19" s="47">
        <v>43661</v>
      </c>
      <c r="X19" s="40">
        <v>43830</v>
      </c>
      <c r="Y19" s="53" t="s">
        <v>150</v>
      </c>
      <c r="Z19" s="39">
        <v>1</v>
      </c>
      <c r="AA19" s="48">
        <f t="shared" si="0"/>
        <v>1</v>
      </c>
      <c r="AB19" s="45">
        <f t="shared" si="8"/>
        <v>1</v>
      </c>
      <c r="AC19" s="8" t="str">
        <f t="shared" si="9"/>
        <v>OK</v>
      </c>
      <c r="AD19" s="65" t="s">
        <v>244</v>
      </c>
      <c r="AF19" s="13" t="str">
        <f t="shared" si="1"/>
        <v>CUMPLIDA</v>
      </c>
      <c r="AG19" s="808"/>
      <c r="AH19" s="808"/>
      <c r="AI19" s="808"/>
      <c r="AJ19" s="808"/>
      <c r="AK19" s="808"/>
      <c r="AL19" s="808"/>
      <c r="AM19" s="808"/>
      <c r="AN19" s="808"/>
      <c r="AO19" s="808"/>
      <c r="AP19" s="808"/>
      <c r="AQ19" s="808"/>
      <c r="AR19" s="808"/>
      <c r="AS19" s="808"/>
      <c r="AT19" s="808"/>
      <c r="AU19" s="808"/>
      <c r="AV19" s="808"/>
      <c r="AW19" s="808"/>
      <c r="AX19" s="808"/>
      <c r="AY19" s="808"/>
      <c r="AZ19" s="808"/>
      <c r="BA19" s="808"/>
      <c r="BB19" s="808"/>
      <c r="BC19" s="808"/>
      <c r="BD19" s="808"/>
      <c r="BE19" s="808"/>
      <c r="BF19" s="808"/>
      <c r="BG19" s="807" t="str">
        <f t="shared" si="7"/>
        <v>CUMPLIDA</v>
      </c>
      <c r="BH19" s="808"/>
      <c r="BI19" s="809" t="str">
        <f t="shared" si="15"/>
        <v>CERRADO</v>
      </c>
    </row>
    <row r="20" spans="1:61" ht="35.1" customHeight="1" x14ac:dyDescent="0.2">
      <c r="A20" s="39"/>
      <c r="B20" s="39"/>
      <c r="C20" s="461" t="s">
        <v>154</v>
      </c>
      <c r="D20" s="39"/>
      <c r="E20" s="855"/>
      <c r="F20" s="39"/>
      <c r="G20" s="39">
        <v>16</v>
      </c>
      <c r="H20" s="403" t="s">
        <v>720</v>
      </c>
      <c r="I20" s="51" t="s">
        <v>92</v>
      </c>
      <c r="J20" s="42" t="s">
        <v>108</v>
      </c>
      <c r="K20" s="42" t="s">
        <v>124</v>
      </c>
      <c r="L20" s="42" t="s">
        <v>139</v>
      </c>
      <c r="M20" s="50">
        <v>1</v>
      </c>
      <c r="N20" s="461" t="s">
        <v>69</v>
      </c>
      <c r="O20" s="461" t="str">
        <f>IF(H20="","",VLOOKUP(H20,'[1]Procedimientos Publicar'!$C$6:$E$85,3,FALSE))</f>
        <v>SECRETARIA GENERAL</v>
      </c>
      <c r="P20" s="461" t="s">
        <v>72</v>
      </c>
      <c r="Q20" s="39"/>
      <c r="R20" s="39"/>
      <c r="S20" s="39"/>
      <c r="T20" s="45">
        <v>1</v>
      </c>
      <c r="U20" s="39"/>
      <c r="V20" s="47">
        <v>43480</v>
      </c>
      <c r="W20" s="398">
        <v>43951</v>
      </c>
      <c r="X20" s="40">
        <v>43830</v>
      </c>
      <c r="Y20" s="53" t="s">
        <v>151</v>
      </c>
      <c r="Z20" s="39">
        <v>0</v>
      </c>
      <c r="AA20" s="48">
        <f t="shared" si="0"/>
        <v>0</v>
      </c>
      <c r="AB20" s="45">
        <f t="shared" si="8"/>
        <v>0</v>
      </c>
      <c r="AC20" s="8" t="str">
        <f t="shared" si="9"/>
        <v>ALERTA</v>
      </c>
      <c r="AD20" s="66" t="s">
        <v>246</v>
      </c>
      <c r="AF20" s="13" t="str">
        <f t="shared" si="1"/>
        <v>INCUMPLIDA</v>
      </c>
      <c r="AG20" s="495">
        <v>44012</v>
      </c>
      <c r="AH20" s="799" t="s">
        <v>1182</v>
      </c>
      <c r="AI20" s="808">
        <v>0.3</v>
      </c>
      <c r="AJ20" s="7">
        <f>IF(AI20="","",IF(OR($M20=0,$M20="",AG20=""),"",AI20/$M20))</f>
        <v>0.3</v>
      </c>
      <c r="AK20" s="6">
        <f>(IF(OR($T20="",AJ20=""),"",IF(OR($T20=0,AJ20=0),0,IF((AJ20*100%)/$T20&gt;100%,100%,(AJ20*100%)/$T20))))</f>
        <v>0.3</v>
      </c>
      <c r="AL20" s="805" t="str">
        <f>IF(AI20="","",IF(AK20&lt;100%, IF(AK20&lt;50%, "ALERTA","EN TERMINO"), IF(AK20=100%, "OK", "EN TERMINO")))</f>
        <v>ALERTA</v>
      </c>
      <c r="AM20" s="401" t="s">
        <v>1201</v>
      </c>
      <c r="AN20" s="808"/>
      <c r="AO20" s="807" t="str">
        <f t="shared" si="13"/>
        <v>INCUMPLIDA</v>
      </c>
      <c r="AP20" s="808"/>
      <c r="AQ20" s="808"/>
      <c r="AR20" s="808"/>
      <c r="AS20" s="808"/>
      <c r="AT20" s="808"/>
      <c r="AU20" s="808"/>
      <c r="AV20" s="808"/>
      <c r="AW20" s="808"/>
      <c r="AX20" s="808"/>
      <c r="AY20" s="808"/>
      <c r="AZ20" s="808"/>
      <c r="BA20" s="808"/>
      <c r="BB20" s="808"/>
      <c r="BC20" s="808"/>
      <c r="BD20" s="808"/>
      <c r="BE20" s="808"/>
      <c r="BF20" s="808"/>
      <c r="BG20" s="807" t="str">
        <f t="shared" si="7"/>
        <v>INCUMPLIDA</v>
      </c>
      <c r="BH20" s="808"/>
      <c r="BI20" s="809" t="str">
        <f t="shared" si="15"/>
        <v>ABIERTO</v>
      </c>
    </row>
    <row r="21" spans="1:61" ht="35.1" customHeight="1" x14ac:dyDescent="0.25">
      <c r="A21" s="39"/>
      <c r="B21" s="39"/>
      <c r="C21" s="461" t="s">
        <v>154</v>
      </c>
      <c r="D21" s="39"/>
      <c r="E21" s="855"/>
      <c r="F21" s="39"/>
      <c r="G21" s="39">
        <v>17</v>
      </c>
      <c r="H21" s="403" t="s">
        <v>720</v>
      </c>
      <c r="I21" s="51" t="s">
        <v>93</v>
      </c>
      <c r="J21" s="42" t="s">
        <v>109</v>
      </c>
      <c r="K21" s="42" t="s">
        <v>125</v>
      </c>
      <c r="L21" s="52" t="s">
        <v>140</v>
      </c>
      <c r="M21" s="50">
        <v>1</v>
      </c>
      <c r="N21" s="461" t="s">
        <v>69</v>
      </c>
      <c r="O21" s="461" t="str">
        <f>IF(H21="","",VLOOKUP(H21,'[1]Procedimientos Publicar'!$C$6:$E$85,3,FALSE))</f>
        <v>SECRETARIA GENERAL</v>
      </c>
      <c r="P21" s="461" t="s">
        <v>72</v>
      </c>
      <c r="Q21" s="39"/>
      <c r="R21" s="39"/>
      <c r="S21" s="39"/>
      <c r="T21" s="45">
        <v>1</v>
      </c>
      <c r="U21" s="39"/>
      <c r="V21" s="47">
        <v>43480</v>
      </c>
      <c r="W21" s="47">
        <v>43661</v>
      </c>
      <c r="X21" s="40">
        <v>43830</v>
      </c>
      <c r="Y21" s="55" t="s">
        <v>152</v>
      </c>
      <c r="Z21" s="39">
        <v>1</v>
      </c>
      <c r="AA21" s="48">
        <f t="shared" si="0"/>
        <v>1</v>
      </c>
      <c r="AB21" s="45">
        <f t="shared" si="8"/>
        <v>1</v>
      </c>
      <c r="AC21" s="8" t="str">
        <f t="shared" si="9"/>
        <v>OK</v>
      </c>
      <c r="AD21" s="65" t="s">
        <v>244</v>
      </c>
      <c r="AF21" s="13" t="str">
        <f t="shared" si="1"/>
        <v>CUMPLIDA</v>
      </c>
      <c r="AG21" s="808"/>
      <c r="AH21" s="808"/>
      <c r="AI21" s="808"/>
      <c r="AJ21" s="808"/>
      <c r="AK21" s="808"/>
      <c r="AL21" s="808"/>
      <c r="AM21" s="808"/>
      <c r="AN21" s="808"/>
      <c r="AO21" s="808"/>
      <c r="AP21" s="808"/>
      <c r="AQ21" s="808"/>
      <c r="AR21" s="808"/>
      <c r="AS21" s="808"/>
      <c r="AT21" s="808"/>
      <c r="AU21" s="808"/>
      <c r="AV21" s="808"/>
      <c r="AW21" s="808"/>
      <c r="AX21" s="808"/>
      <c r="AY21" s="808"/>
      <c r="AZ21" s="808"/>
      <c r="BA21" s="808"/>
      <c r="BB21" s="808"/>
      <c r="BC21" s="808"/>
      <c r="BD21" s="808"/>
      <c r="BE21" s="808"/>
      <c r="BF21" s="808"/>
      <c r="BG21" s="807" t="str">
        <f t="shared" si="7"/>
        <v>CUMPLIDA</v>
      </c>
      <c r="BH21" s="808"/>
      <c r="BI21" s="809" t="str">
        <f t="shared" si="15"/>
        <v>CERRADO</v>
      </c>
    </row>
    <row r="22" spans="1:61" ht="35.1" customHeight="1" x14ac:dyDescent="0.25">
      <c r="A22" s="68"/>
      <c r="B22" s="68"/>
      <c r="C22" s="462" t="s">
        <v>154</v>
      </c>
      <c r="D22" s="68"/>
      <c r="E22" s="856" t="s">
        <v>167</v>
      </c>
      <c r="F22" s="68"/>
      <c r="G22" s="68">
        <v>1</v>
      </c>
      <c r="H22" s="462" t="s">
        <v>715</v>
      </c>
      <c r="I22" s="69" t="s">
        <v>169</v>
      </c>
      <c r="J22" s="70" t="s">
        <v>175</v>
      </c>
      <c r="K22" s="71" t="s">
        <v>180</v>
      </c>
      <c r="L22" s="72" t="s">
        <v>186</v>
      </c>
      <c r="M22" s="73">
        <v>1</v>
      </c>
      <c r="N22" s="462" t="s">
        <v>69</v>
      </c>
      <c r="O22" s="462" t="str">
        <f>IF(H22="","",VLOOKUP(H22,'[1]Procedimientos Publicar'!$C$6:$E$85,3,FALSE))</f>
        <v>SECRETARIA GENERAL</v>
      </c>
      <c r="P22" s="462" t="s">
        <v>168</v>
      </c>
      <c r="Q22" s="68"/>
      <c r="R22" s="68"/>
      <c r="S22" s="71"/>
      <c r="T22" s="74">
        <v>1</v>
      </c>
      <c r="U22" s="68"/>
      <c r="V22" s="75">
        <v>43466</v>
      </c>
      <c r="W22" s="75">
        <v>43830</v>
      </c>
      <c r="X22" s="76">
        <v>43830</v>
      </c>
      <c r="Y22" s="19" t="s">
        <v>193</v>
      </c>
      <c r="Z22" s="80">
        <v>0.95</v>
      </c>
      <c r="AA22" s="81">
        <f t="shared" si="0"/>
        <v>0.95</v>
      </c>
      <c r="AB22" s="80">
        <f t="shared" ref="AB22:AB51" si="19">(IF(OR($T22="",AA22=""),"",IF(OR($T22=0,AA22=0),0,IF((AA22*100%)/$T22&gt;100%,100%,(AA22*100%)/$T22))))</f>
        <v>0.95</v>
      </c>
      <c r="AC22" s="8" t="str">
        <f t="shared" ref="AC22:AC35" si="20">IF(Z22="","",IF(AB22&lt;100%, IF(AB22&lt;25%, "ALERTA","EN TERMINO"), IF(AB22=100%, "OK", "EN TERMINO")))</f>
        <v>EN TERMINO</v>
      </c>
      <c r="AD22" s="83" t="s">
        <v>249</v>
      </c>
      <c r="AF22" s="13" t="str">
        <f t="shared" si="1"/>
        <v>PENDIENTE</v>
      </c>
      <c r="AG22" s="495">
        <v>44012</v>
      </c>
      <c r="AH22" s="685"/>
      <c r="AI22" s="310">
        <v>0.95</v>
      </c>
      <c r="AJ22" s="307">
        <f t="shared" ref="AJ22" si="21">(IF(AI22="","",IF(OR($M22=0,$M22="",$X22=""),"",AI22/$M22)))</f>
        <v>0.95</v>
      </c>
      <c r="AK22" s="310">
        <f t="shared" ref="AK22" si="22">(IF(OR($T22="",AJ22=""),"",IF(OR($T22=0,AJ22=0),0,IF((AJ22*100%)/$T22&gt;100%,100%,(AJ22*100%)/$T22))))</f>
        <v>0.95</v>
      </c>
      <c r="AL22" s="8" t="str">
        <f>IF(AI22="","",IF(AK22&lt;100%, IF(AK22&lt;100%, "ALERTA","EN TERMINO"), IF(AK22=100%, "OK", "EN TERMINO")))</f>
        <v>ALERTA</v>
      </c>
      <c r="AM22" s="401" t="s">
        <v>1084</v>
      </c>
      <c r="AO22" s="13"/>
      <c r="BG22" s="13" t="str">
        <f>IF(AK22=100%,"CUMPLIDA","INCUMPLIDA")</f>
        <v>INCUMPLIDA</v>
      </c>
      <c r="BI22" s="488" t="str">
        <f>IF(AF22="CUMPLIDA","CERRADO","ABIERTO")</f>
        <v>ABIERTO</v>
      </c>
    </row>
    <row r="23" spans="1:61" ht="35.1" customHeight="1" x14ac:dyDescent="0.25">
      <c r="A23" s="68"/>
      <c r="B23" s="68"/>
      <c r="C23" s="462" t="s">
        <v>154</v>
      </c>
      <c r="D23" s="68"/>
      <c r="E23" s="856"/>
      <c r="F23" s="68"/>
      <c r="G23" s="68">
        <v>2</v>
      </c>
      <c r="H23" s="462" t="s">
        <v>715</v>
      </c>
      <c r="I23" s="69" t="s">
        <v>170</v>
      </c>
      <c r="J23" s="70" t="s">
        <v>176</v>
      </c>
      <c r="K23" s="72" t="s">
        <v>181</v>
      </c>
      <c r="L23" s="77" t="s">
        <v>187</v>
      </c>
      <c r="M23" s="78">
        <v>1</v>
      </c>
      <c r="N23" s="462" t="s">
        <v>69</v>
      </c>
      <c r="O23" s="462" t="str">
        <f>IF(H23="","",VLOOKUP(H23,'[1]Procedimientos Publicar'!$C$6:$E$85,3,FALSE))</f>
        <v>SECRETARIA GENERAL</v>
      </c>
      <c r="P23" s="462" t="s">
        <v>168</v>
      </c>
      <c r="Q23" s="68"/>
      <c r="R23" s="68"/>
      <c r="S23" s="72"/>
      <c r="T23" s="74">
        <v>1</v>
      </c>
      <c r="U23" s="68"/>
      <c r="V23" s="75">
        <v>43466</v>
      </c>
      <c r="W23" s="75">
        <v>43830</v>
      </c>
      <c r="X23" s="76">
        <v>43830</v>
      </c>
      <c r="Y23" s="19" t="s">
        <v>194</v>
      </c>
      <c r="Z23" s="68">
        <v>1</v>
      </c>
      <c r="AA23" s="81">
        <f t="shared" si="0"/>
        <v>1</v>
      </c>
      <c r="AB23" s="80">
        <f t="shared" si="19"/>
        <v>1</v>
      </c>
      <c r="AC23" s="8" t="str">
        <f t="shared" si="20"/>
        <v>OK</v>
      </c>
      <c r="AD23" s="84" t="s">
        <v>250</v>
      </c>
      <c r="AF23" s="13" t="str">
        <f t="shared" si="1"/>
        <v>CUMPLIDA</v>
      </c>
      <c r="BG23" s="13" t="str">
        <f t="shared" ref="BG6:BG34" si="23">IF(AB23=100%,"CUMPLIDA","INCUMPLIDA")</f>
        <v>CUMPLIDA</v>
      </c>
      <c r="BI23" s="469" t="str">
        <f t="shared" ref="BI6:BI150" si="24">IF(AF23="CUMPLIDA","CERRADO","ABIERTO")</f>
        <v>CERRADO</v>
      </c>
    </row>
    <row r="24" spans="1:61" ht="35.1" customHeight="1" x14ac:dyDescent="0.25">
      <c r="A24" s="68"/>
      <c r="B24" s="68"/>
      <c r="C24" s="462" t="s">
        <v>154</v>
      </c>
      <c r="D24" s="68"/>
      <c r="E24" s="856"/>
      <c r="F24" s="68"/>
      <c r="G24" s="68">
        <v>3</v>
      </c>
      <c r="H24" s="462" t="s">
        <v>715</v>
      </c>
      <c r="I24" s="69" t="s">
        <v>171</v>
      </c>
      <c r="J24" s="70" t="s">
        <v>177</v>
      </c>
      <c r="K24" s="77" t="s">
        <v>182</v>
      </c>
      <c r="L24" s="77" t="s">
        <v>188</v>
      </c>
      <c r="M24" s="78">
        <v>1</v>
      </c>
      <c r="N24" s="462" t="s">
        <v>69</v>
      </c>
      <c r="O24" s="462" t="str">
        <f>IF(H24="","",VLOOKUP(H24,'[1]Procedimientos Publicar'!$C$6:$E$85,3,FALSE))</f>
        <v>SECRETARIA GENERAL</v>
      </c>
      <c r="P24" s="462" t="s">
        <v>168</v>
      </c>
      <c r="Q24" s="68"/>
      <c r="R24" s="68"/>
      <c r="S24" s="77"/>
      <c r="T24" s="74">
        <v>1</v>
      </c>
      <c r="U24" s="68"/>
      <c r="V24" s="75">
        <v>43466</v>
      </c>
      <c r="W24" s="75" t="s">
        <v>192</v>
      </c>
      <c r="X24" s="76">
        <v>43830</v>
      </c>
      <c r="Y24" s="19" t="s">
        <v>194</v>
      </c>
      <c r="Z24" s="68">
        <v>1</v>
      </c>
      <c r="AA24" s="81">
        <f t="shared" si="0"/>
        <v>1</v>
      </c>
      <c r="AB24" s="80">
        <f t="shared" si="19"/>
        <v>1</v>
      </c>
      <c r="AC24" s="8" t="str">
        <f t="shared" si="20"/>
        <v>OK</v>
      </c>
      <c r="AD24" s="84" t="s">
        <v>250</v>
      </c>
      <c r="AF24" s="13" t="str">
        <f t="shared" si="1"/>
        <v>CUMPLIDA</v>
      </c>
      <c r="BG24" s="13" t="str">
        <f t="shared" si="23"/>
        <v>CUMPLIDA</v>
      </c>
      <c r="BI24" s="469" t="str">
        <f t="shared" si="24"/>
        <v>CERRADO</v>
      </c>
    </row>
    <row r="25" spans="1:61" ht="35.1" customHeight="1" x14ac:dyDescent="0.25">
      <c r="A25" s="68"/>
      <c r="B25" s="68"/>
      <c r="C25" s="462" t="s">
        <v>154</v>
      </c>
      <c r="D25" s="68"/>
      <c r="E25" s="856"/>
      <c r="F25" s="68"/>
      <c r="G25" s="68">
        <v>4</v>
      </c>
      <c r="H25" s="462" t="s">
        <v>715</v>
      </c>
      <c r="I25" s="69" t="s">
        <v>172</v>
      </c>
      <c r="J25" s="70" t="s">
        <v>178</v>
      </c>
      <c r="K25" s="77" t="s">
        <v>183</v>
      </c>
      <c r="L25" s="77" t="s">
        <v>189</v>
      </c>
      <c r="M25" s="78">
        <v>1</v>
      </c>
      <c r="N25" s="462" t="s">
        <v>69</v>
      </c>
      <c r="O25" s="462" t="str">
        <f>IF(H25="","",VLOOKUP(H25,'[1]Procedimientos Publicar'!$C$6:$E$85,3,FALSE))</f>
        <v>SECRETARIA GENERAL</v>
      </c>
      <c r="P25" s="462" t="s">
        <v>168</v>
      </c>
      <c r="Q25" s="68"/>
      <c r="R25" s="68"/>
      <c r="S25" s="77"/>
      <c r="T25" s="74">
        <v>1</v>
      </c>
      <c r="U25" s="68"/>
      <c r="V25" s="75">
        <v>43344</v>
      </c>
      <c r="W25" s="75">
        <v>43830</v>
      </c>
      <c r="X25" s="76">
        <v>43830</v>
      </c>
      <c r="Y25" s="19" t="s">
        <v>195</v>
      </c>
      <c r="Z25" s="68">
        <v>1</v>
      </c>
      <c r="AA25" s="81">
        <f t="shared" si="0"/>
        <v>1</v>
      </c>
      <c r="AB25" s="80">
        <f t="shared" si="19"/>
        <v>1</v>
      </c>
      <c r="AC25" s="8" t="str">
        <f t="shared" si="20"/>
        <v>OK</v>
      </c>
      <c r="AD25" s="84" t="s">
        <v>250</v>
      </c>
      <c r="AF25" s="13" t="str">
        <f t="shared" si="1"/>
        <v>CUMPLIDA</v>
      </c>
      <c r="BG25" s="13" t="str">
        <f t="shared" si="23"/>
        <v>CUMPLIDA</v>
      </c>
      <c r="BI25" s="469" t="str">
        <f t="shared" si="24"/>
        <v>CERRADO</v>
      </c>
    </row>
    <row r="26" spans="1:61" ht="35.1" customHeight="1" x14ac:dyDescent="0.25">
      <c r="A26" s="68"/>
      <c r="B26" s="68"/>
      <c r="C26" s="462" t="s">
        <v>154</v>
      </c>
      <c r="D26" s="68"/>
      <c r="E26" s="856"/>
      <c r="F26" s="68"/>
      <c r="G26" s="68">
        <v>5</v>
      </c>
      <c r="H26" s="462" t="s">
        <v>715</v>
      </c>
      <c r="I26" s="69" t="s">
        <v>173</v>
      </c>
      <c r="J26" s="70" t="s">
        <v>179</v>
      </c>
      <c r="K26" s="72" t="s">
        <v>184</v>
      </c>
      <c r="L26" s="77" t="s">
        <v>190</v>
      </c>
      <c r="M26" s="79">
        <v>4</v>
      </c>
      <c r="N26" s="462" t="s">
        <v>69</v>
      </c>
      <c r="O26" s="462" t="str">
        <f>IF(H26="","",VLOOKUP(H26,'[1]Procedimientos Publicar'!$C$6:$E$85,3,FALSE))</f>
        <v>SECRETARIA GENERAL</v>
      </c>
      <c r="P26" s="462" t="s">
        <v>168</v>
      </c>
      <c r="Q26" s="68"/>
      <c r="R26" s="68"/>
      <c r="S26" s="77"/>
      <c r="T26" s="74">
        <v>1</v>
      </c>
      <c r="U26" s="68"/>
      <c r="V26" s="75">
        <v>43466</v>
      </c>
      <c r="W26" s="75">
        <v>43830</v>
      </c>
      <c r="X26" s="76">
        <v>43830</v>
      </c>
      <c r="Y26" s="19" t="s">
        <v>196</v>
      </c>
      <c r="Z26" s="68">
        <v>4</v>
      </c>
      <c r="AA26" s="81">
        <f t="shared" si="0"/>
        <v>1</v>
      </c>
      <c r="AB26" s="80">
        <f t="shared" si="19"/>
        <v>1</v>
      </c>
      <c r="AC26" s="8" t="str">
        <f t="shared" si="20"/>
        <v>OK</v>
      </c>
      <c r="AD26" s="84" t="s">
        <v>250</v>
      </c>
      <c r="AF26" s="13" t="str">
        <f t="shared" si="1"/>
        <v>CUMPLIDA</v>
      </c>
      <c r="BG26" s="13" t="str">
        <f t="shared" si="23"/>
        <v>CUMPLIDA</v>
      </c>
      <c r="BI26" s="469" t="str">
        <f t="shared" si="24"/>
        <v>CERRADO</v>
      </c>
    </row>
    <row r="27" spans="1:61" ht="35.1" customHeight="1" x14ac:dyDescent="0.25">
      <c r="A27" s="68"/>
      <c r="B27" s="68"/>
      <c r="C27" s="462" t="s">
        <v>154</v>
      </c>
      <c r="D27" s="68"/>
      <c r="E27" s="856"/>
      <c r="F27" s="68"/>
      <c r="G27" s="68">
        <v>6</v>
      </c>
      <c r="H27" s="462" t="s">
        <v>715</v>
      </c>
      <c r="I27" s="69" t="s">
        <v>174</v>
      </c>
      <c r="J27" s="476"/>
      <c r="K27" s="72" t="s">
        <v>185</v>
      </c>
      <c r="L27" s="77" t="s">
        <v>191</v>
      </c>
      <c r="M27" s="79">
        <v>1</v>
      </c>
      <c r="N27" s="462" t="s">
        <v>69</v>
      </c>
      <c r="O27" s="462" t="str">
        <f>IF(H27="","",VLOOKUP(H27,'[1]Procedimientos Publicar'!$C$6:$E$85,3,FALSE))</f>
        <v>SECRETARIA GENERAL</v>
      </c>
      <c r="P27" s="462" t="s">
        <v>168</v>
      </c>
      <c r="Q27" s="68"/>
      <c r="R27" s="68"/>
      <c r="S27" s="77"/>
      <c r="T27" s="74">
        <v>1</v>
      </c>
      <c r="U27" s="68"/>
      <c r="V27" s="75">
        <v>43466</v>
      </c>
      <c r="W27" s="75">
        <v>43830</v>
      </c>
      <c r="X27" s="76">
        <v>43830</v>
      </c>
      <c r="Y27" s="19" t="s">
        <v>197</v>
      </c>
      <c r="Z27" s="68">
        <v>1</v>
      </c>
      <c r="AA27" s="81">
        <f t="shared" si="0"/>
        <v>1</v>
      </c>
      <c r="AB27" s="80">
        <f t="shared" si="19"/>
        <v>1</v>
      </c>
      <c r="AC27" s="8" t="str">
        <f t="shared" si="20"/>
        <v>OK</v>
      </c>
      <c r="AD27" s="84" t="s">
        <v>250</v>
      </c>
      <c r="AF27" s="13" t="str">
        <f t="shared" si="1"/>
        <v>CUMPLIDA</v>
      </c>
      <c r="BG27" s="13" t="str">
        <f t="shared" si="23"/>
        <v>CUMPLIDA</v>
      </c>
      <c r="BI27" s="469" t="str">
        <f t="shared" si="24"/>
        <v>CERRADO</v>
      </c>
    </row>
    <row r="28" spans="1:61" s="808" customFormat="1" ht="35.1" customHeight="1" x14ac:dyDescent="0.25">
      <c r="A28" s="516"/>
      <c r="B28" s="516"/>
      <c r="C28" s="800" t="s">
        <v>154</v>
      </c>
      <c r="D28" s="516"/>
      <c r="E28" s="856" t="s">
        <v>167</v>
      </c>
      <c r="F28" s="516"/>
      <c r="G28" s="516">
        <v>1</v>
      </c>
      <c r="H28" s="800" t="s">
        <v>715</v>
      </c>
      <c r="I28" s="518" t="s">
        <v>169</v>
      </c>
      <c r="J28" s="519" t="s">
        <v>175</v>
      </c>
      <c r="K28" s="520" t="s">
        <v>180</v>
      </c>
      <c r="L28" s="521" t="s">
        <v>186</v>
      </c>
      <c r="M28" s="522">
        <v>1</v>
      </c>
      <c r="N28" s="800" t="s">
        <v>69</v>
      </c>
      <c r="O28" s="800" t="str">
        <f>IF(H28="","",VLOOKUP(H28,'[1]Procedimientos Publicar'!$C$6:$E$85,3,FALSE))</f>
        <v>SECRETARIA GENERAL</v>
      </c>
      <c r="P28" s="800" t="s">
        <v>168</v>
      </c>
      <c r="Q28" s="516"/>
      <c r="R28" s="516"/>
      <c r="S28" s="520"/>
      <c r="T28" s="523">
        <v>1</v>
      </c>
      <c r="U28" s="516"/>
      <c r="V28" s="524">
        <v>43466</v>
      </c>
      <c r="W28" s="524">
        <v>43830</v>
      </c>
      <c r="X28" s="525">
        <v>43830</v>
      </c>
      <c r="Y28" s="526" t="s">
        <v>193</v>
      </c>
      <c r="Z28" s="527">
        <v>0.95</v>
      </c>
      <c r="AA28" s="528">
        <f t="shared" si="0"/>
        <v>0.95</v>
      </c>
      <c r="AB28" s="527">
        <f t="shared" si="19"/>
        <v>0.95</v>
      </c>
      <c r="AC28" s="805" t="str">
        <f t="shared" si="20"/>
        <v>EN TERMINO</v>
      </c>
      <c r="AD28" s="529" t="s">
        <v>249</v>
      </c>
      <c r="AF28" s="807" t="str">
        <f t="shared" si="1"/>
        <v>PENDIENTE</v>
      </c>
      <c r="AG28" s="495">
        <v>44012</v>
      </c>
      <c r="AH28" s="802"/>
      <c r="AI28" s="815">
        <v>0.95</v>
      </c>
      <c r="AJ28" s="814">
        <f t="shared" ref="AJ28" si="25">(IF(AI28="","",IF(OR($M28=0,$M28="",$X28=""),"",AI28/$M28)))</f>
        <v>0.95</v>
      </c>
      <c r="AK28" s="815">
        <f t="shared" ref="AK28" si="26">(IF(OR($T28="",AJ28=""),"",IF(OR($T28=0,AJ28=0),0,IF((AJ28*100%)/$T28&gt;100%,100%,(AJ28*100%)/$T28))))</f>
        <v>0.95</v>
      </c>
      <c r="AL28" s="805" t="str">
        <f>IF(AI28="","",IF(AK28&lt;100%, IF(AK28&lt;100%, "ALERTA","EN TERMINO"), IF(AK28=100%, "OK", "EN TERMINO")))</f>
        <v>ALERTA</v>
      </c>
      <c r="AM28" s="401" t="s">
        <v>1084</v>
      </c>
      <c r="AO28" s="807" t="str">
        <f>IF(AK28=100%,IF(AK28&lt;100%,"CUMPLIDA","PENDIENTE"),IF(AK28&lt;100%,"INCUMPLIDA","PENDIENTE"))</f>
        <v>INCUMPLIDA</v>
      </c>
      <c r="BG28" s="807" t="str">
        <f>IF(AK28=100%,"CUMPLIDA","INCUMPLIDA")</f>
        <v>INCUMPLIDA</v>
      </c>
      <c r="BI28" s="809" t="str">
        <f>IF(AF28="CUMPLIDA","CERRADO","ABIERTO")</f>
        <v>ABIERTO</v>
      </c>
    </row>
    <row r="29" spans="1:61" s="808" customFormat="1" ht="35.1" customHeight="1" x14ac:dyDescent="0.25">
      <c r="A29" s="516"/>
      <c r="B29" s="516"/>
      <c r="C29" s="800" t="s">
        <v>154</v>
      </c>
      <c r="D29" s="516"/>
      <c r="E29" s="856"/>
      <c r="F29" s="516"/>
      <c r="G29" s="516">
        <v>2</v>
      </c>
      <c r="H29" s="800" t="s">
        <v>715</v>
      </c>
      <c r="I29" s="518" t="s">
        <v>170</v>
      </c>
      <c r="J29" s="519" t="s">
        <v>176</v>
      </c>
      <c r="K29" s="521" t="s">
        <v>181</v>
      </c>
      <c r="L29" s="77" t="s">
        <v>187</v>
      </c>
      <c r="M29" s="78">
        <v>1</v>
      </c>
      <c r="N29" s="800" t="s">
        <v>69</v>
      </c>
      <c r="O29" s="800" t="str">
        <f>IF(H29="","",VLOOKUP(H29,'[1]Procedimientos Publicar'!$C$6:$E$85,3,FALSE))</f>
        <v>SECRETARIA GENERAL</v>
      </c>
      <c r="P29" s="800" t="s">
        <v>168</v>
      </c>
      <c r="Q29" s="516"/>
      <c r="R29" s="516"/>
      <c r="S29" s="521"/>
      <c r="T29" s="523">
        <v>1</v>
      </c>
      <c r="U29" s="516"/>
      <c r="V29" s="524">
        <v>43466</v>
      </c>
      <c r="W29" s="524">
        <v>43830</v>
      </c>
      <c r="X29" s="525">
        <v>43830</v>
      </c>
      <c r="Y29" s="526" t="s">
        <v>194</v>
      </c>
      <c r="Z29" s="516">
        <v>1</v>
      </c>
      <c r="AA29" s="528">
        <f t="shared" si="0"/>
        <v>1</v>
      </c>
      <c r="AB29" s="527">
        <f t="shared" si="19"/>
        <v>1</v>
      </c>
      <c r="AC29" s="805" t="str">
        <f t="shared" si="20"/>
        <v>OK</v>
      </c>
      <c r="AD29" s="84" t="s">
        <v>250</v>
      </c>
      <c r="AF29" s="807" t="str">
        <f t="shared" si="1"/>
        <v>CUMPLIDA</v>
      </c>
      <c r="BG29" s="807" t="str">
        <f t="shared" ref="BG29:BG38" si="27">IF(AB29=100%,"CUMPLIDA","INCUMPLIDA")</f>
        <v>CUMPLIDA</v>
      </c>
      <c r="BI29" s="809" t="str">
        <f t="shared" ref="BI29:BI51" si="28">IF(AF29="CUMPLIDA","CERRADO","ABIERTO")</f>
        <v>CERRADO</v>
      </c>
    </row>
    <row r="30" spans="1:61" s="808" customFormat="1" ht="35.1" customHeight="1" x14ac:dyDescent="0.25">
      <c r="A30" s="516"/>
      <c r="B30" s="516"/>
      <c r="C30" s="800" t="s">
        <v>154</v>
      </c>
      <c r="D30" s="516"/>
      <c r="E30" s="856"/>
      <c r="F30" s="516"/>
      <c r="G30" s="516">
        <v>3</v>
      </c>
      <c r="H30" s="800" t="s">
        <v>715</v>
      </c>
      <c r="I30" s="518" t="s">
        <v>171</v>
      </c>
      <c r="J30" s="519" t="s">
        <v>177</v>
      </c>
      <c r="K30" s="77" t="s">
        <v>182</v>
      </c>
      <c r="L30" s="77" t="s">
        <v>188</v>
      </c>
      <c r="M30" s="78">
        <v>1</v>
      </c>
      <c r="N30" s="800" t="s">
        <v>69</v>
      </c>
      <c r="O30" s="800" t="str">
        <f>IF(H30="","",VLOOKUP(H30,'[1]Procedimientos Publicar'!$C$6:$E$85,3,FALSE))</f>
        <v>SECRETARIA GENERAL</v>
      </c>
      <c r="P30" s="800" t="s">
        <v>168</v>
      </c>
      <c r="Q30" s="516"/>
      <c r="R30" s="516"/>
      <c r="S30" s="77"/>
      <c r="T30" s="523">
        <v>1</v>
      </c>
      <c r="U30" s="516"/>
      <c r="V30" s="524">
        <v>43466</v>
      </c>
      <c r="W30" s="524" t="s">
        <v>192</v>
      </c>
      <c r="X30" s="525">
        <v>43830</v>
      </c>
      <c r="Y30" s="526" t="s">
        <v>194</v>
      </c>
      <c r="Z30" s="516">
        <v>1</v>
      </c>
      <c r="AA30" s="528">
        <f t="shared" si="0"/>
        <v>1</v>
      </c>
      <c r="AB30" s="527">
        <f t="shared" si="19"/>
        <v>1</v>
      </c>
      <c r="AC30" s="805" t="str">
        <f t="shared" si="20"/>
        <v>OK</v>
      </c>
      <c r="AD30" s="84" t="s">
        <v>250</v>
      </c>
      <c r="AF30" s="807" t="str">
        <f t="shared" si="1"/>
        <v>CUMPLIDA</v>
      </c>
      <c r="BG30" s="807" t="str">
        <f t="shared" si="27"/>
        <v>CUMPLIDA</v>
      </c>
      <c r="BI30" s="809" t="str">
        <f t="shared" si="28"/>
        <v>CERRADO</v>
      </c>
    </row>
    <row r="31" spans="1:61" s="808" customFormat="1" ht="35.1" customHeight="1" x14ac:dyDescent="0.25">
      <c r="A31" s="516"/>
      <c r="B31" s="516"/>
      <c r="C31" s="800" t="s">
        <v>154</v>
      </c>
      <c r="D31" s="516"/>
      <c r="E31" s="856"/>
      <c r="F31" s="516"/>
      <c r="G31" s="516">
        <v>4</v>
      </c>
      <c r="H31" s="800" t="s">
        <v>715</v>
      </c>
      <c r="I31" s="518" t="s">
        <v>172</v>
      </c>
      <c r="J31" s="519" t="s">
        <v>178</v>
      </c>
      <c r="K31" s="77" t="s">
        <v>183</v>
      </c>
      <c r="L31" s="77" t="s">
        <v>189</v>
      </c>
      <c r="M31" s="78">
        <v>1</v>
      </c>
      <c r="N31" s="800" t="s">
        <v>69</v>
      </c>
      <c r="O31" s="800" t="str">
        <f>IF(H31="","",VLOOKUP(H31,'[1]Procedimientos Publicar'!$C$6:$E$85,3,FALSE))</f>
        <v>SECRETARIA GENERAL</v>
      </c>
      <c r="P31" s="800" t="s">
        <v>168</v>
      </c>
      <c r="Q31" s="516"/>
      <c r="R31" s="516"/>
      <c r="S31" s="77"/>
      <c r="T31" s="523">
        <v>1</v>
      </c>
      <c r="U31" s="516"/>
      <c r="V31" s="524">
        <v>43344</v>
      </c>
      <c r="W31" s="524">
        <v>43830</v>
      </c>
      <c r="X31" s="525">
        <v>43830</v>
      </c>
      <c r="Y31" s="526" t="s">
        <v>195</v>
      </c>
      <c r="Z31" s="516">
        <v>1</v>
      </c>
      <c r="AA31" s="528">
        <f t="shared" si="0"/>
        <v>1</v>
      </c>
      <c r="AB31" s="527">
        <f t="shared" si="19"/>
        <v>1</v>
      </c>
      <c r="AC31" s="805" t="str">
        <f t="shared" si="20"/>
        <v>OK</v>
      </c>
      <c r="AD31" s="84" t="s">
        <v>250</v>
      </c>
      <c r="AF31" s="807" t="str">
        <f t="shared" si="1"/>
        <v>CUMPLIDA</v>
      </c>
      <c r="BG31" s="807" t="str">
        <f t="shared" si="27"/>
        <v>CUMPLIDA</v>
      </c>
      <c r="BI31" s="809" t="str">
        <f t="shared" si="28"/>
        <v>CERRADO</v>
      </c>
    </row>
    <row r="32" spans="1:61" s="808" customFormat="1" ht="35.1" customHeight="1" x14ac:dyDescent="0.25">
      <c r="A32" s="516"/>
      <c r="B32" s="516"/>
      <c r="C32" s="800" t="s">
        <v>154</v>
      </c>
      <c r="D32" s="516"/>
      <c r="E32" s="856"/>
      <c r="F32" s="516"/>
      <c r="G32" s="516">
        <v>5</v>
      </c>
      <c r="H32" s="800" t="s">
        <v>715</v>
      </c>
      <c r="I32" s="518" t="s">
        <v>173</v>
      </c>
      <c r="J32" s="519" t="s">
        <v>179</v>
      </c>
      <c r="K32" s="521" t="s">
        <v>184</v>
      </c>
      <c r="L32" s="77" t="s">
        <v>190</v>
      </c>
      <c r="M32" s="79">
        <v>4</v>
      </c>
      <c r="N32" s="800" t="s">
        <v>69</v>
      </c>
      <c r="O32" s="800" t="str">
        <f>IF(H32="","",VLOOKUP(H32,'[1]Procedimientos Publicar'!$C$6:$E$85,3,FALSE))</f>
        <v>SECRETARIA GENERAL</v>
      </c>
      <c r="P32" s="800" t="s">
        <v>168</v>
      </c>
      <c r="Q32" s="516"/>
      <c r="R32" s="516"/>
      <c r="S32" s="77"/>
      <c r="T32" s="523">
        <v>1</v>
      </c>
      <c r="U32" s="516"/>
      <c r="V32" s="524">
        <v>43466</v>
      </c>
      <c r="W32" s="524">
        <v>43830</v>
      </c>
      <c r="X32" s="525">
        <v>43830</v>
      </c>
      <c r="Y32" s="526" t="s">
        <v>196</v>
      </c>
      <c r="Z32" s="516">
        <v>4</v>
      </c>
      <c r="AA32" s="528">
        <f t="shared" si="0"/>
        <v>1</v>
      </c>
      <c r="AB32" s="527">
        <f t="shared" si="19"/>
        <v>1</v>
      </c>
      <c r="AC32" s="805" t="str">
        <f t="shared" si="20"/>
        <v>OK</v>
      </c>
      <c r="AD32" s="84" t="s">
        <v>250</v>
      </c>
      <c r="AF32" s="807" t="str">
        <f t="shared" si="1"/>
        <v>CUMPLIDA</v>
      </c>
      <c r="BG32" s="807" t="str">
        <f t="shared" si="27"/>
        <v>CUMPLIDA</v>
      </c>
      <c r="BI32" s="809" t="str">
        <f t="shared" si="28"/>
        <v>CERRADO</v>
      </c>
    </row>
    <row r="33" spans="1:61" s="808" customFormat="1" ht="35.1" customHeight="1" x14ac:dyDescent="0.25">
      <c r="A33" s="516"/>
      <c r="B33" s="516"/>
      <c r="C33" s="800" t="s">
        <v>154</v>
      </c>
      <c r="D33" s="516"/>
      <c r="E33" s="856"/>
      <c r="F33" s="516"/>
      <c r="G33" s="516">
        <v>6</v>
      </c>
      <c r="H33" s="800" t="s">
        <v>715</v>
      </c>
      <c r="I33" s="518" t="s">
        <v>174</v>
      </c>
      <c r="J33" s="476"/>
      <c r="K33" s="521" t="s">
        <v>185</v>
      </c>
      <c r="L33" s="77" t="s">
        <v>191</v>
      </c>
      <c r="M33" s="79">
        <v>1</v>
      </c>
      <c r="N33" s="800" t="s">
        <v>69</v>
      </c>
      <c r="O33" s="800" t="str">
        <f>IF(H33="","",VLOOKUP(H33,'[1]Procedimientos Publicar'!$C$6:$E$85,3,FALSE))</f>
        <v>SECRETARIA GENERAL</v>
      </c>
      <c r="P33" s="800" t="s">
        <v>168</v>
      </c>
      <c r="Q33" s="516"/>
      <c r="R33" s="516"/>
      <c r="S33" s="77"/>
      <c r="T33" s="523">
        <v>1</v>
      </c>
      <c r="U33" s="516"/>
      <c r="V33" s="524">
        <v>43466</v>
      </c>
      <c r="W33" s="524">
        <v>43830</v>
      </c>
      <c r="X33" s="525">
        <v>43830</v>
      </c>
      <c r="Y33" s="526" t="s">
        <v>197</v>
      </c>
      <c r="Z33" s="516">
        <v>1</v>
      </c>
      <c r="AA33" s="528">
        <f t="shared" si="0"/>
        <v>1</v>
      </c>
      <c r="AB33" s="527">
        <f t="shared" si="19"/>
        <v>1</v>
      </c>
      <c r="AC33" s="805" t="str">
        <f t="shared" si="20"/>
        <v>OK</v>
      </c>
      <c r="AD33" s="84" t="s">
        <v>1192</v>
      </c>
      <c r="AF33" s="807" t="str">
        <f t="shared" si="1"/>
        <v>CUMPLIDA</v>
      </c>
      <c r="BG33" s="807" t="str">
        <f t="shared" si="27"/>
        <v>CUMPLIDA</v>
      </c>
      <c r="BI33" s="809" t="str">
        <f t="shared" si="28"/>
        <v>CERRADO</v>
      </c>
    </row>
    <row r="34" spans="1:61" s="804" customFormat="1" ht="35.1" customHeight="1" x14ac:dyDescent="0.25">
      <c r="A34" s="530"/>
      <c r="B34" s="530"/>
      <c r="C34" s="801" t="s">
        <v>154</v>
      </c>
      <c r="D34" s="530"/>
      <c r="E34" s="857" t="s">
        <v>213</v>
      </c>
      <c r="F34" s="530"/>
      <c r="G34" s="530">
        <v>1</v>
      </c>
      <c r="H34" s="531" t="s">
        <v>721</v>
      </c>
      <c r="I34" s="532" t="s">
        <v>198</v>
      </c>
      <c r="J34" s="532" t="s">
        <v>214</v>
      </c>
      <c r="K34" s="533" t="s">
        <v>708</v>
      </c>
      <c r="L34" s="533" t="s">
        <v>226</v>
      </c>
      <c r="M34" s="534">
        <v>1</v>
      </c>
      <c r="N34" s="801" t="s">
        <v>69</v>
      </c>
      <c r="O34" s="801" t="str">
        <f>IF(H34="","",VLOOKUP(H34,'[1]Procedimientos Publicar'!$C$6:$E$85,3,FALSE))</f>
        <v>SECRETARIA GENERAL</v>
      </c>
      <c r="P34" s="801" t="s">
        <v>168</v>
      </c>
      <c r="Q34" s="530"/>
      <c r="R34" s="530"/>
      <c r="S34" s="536"/>
      <c r="T34" s="537">
        <v>1</v>
      </c>
      <c r="U34" s="530"/>
      <c r="V34" s="538">
        <v>43831</v>
      </c>
      <c r="W34" s="538">
        <v>44196</v>
      </c>
      <c r="X34" s="539">
        <v>43830</v>
      </c>
      <c r="Y34" s="25" t="s">
        <v>236</v>
      </c>
      <c r="Z34" s="530">
        <v>0.5</v>
      </c>
      <c r="AA34" s="540">
        <f t="shared" si="0"/>
        <v>0.5</v>
      </c>
      <c r="AB34" s="541">
        <f t="shared" si="19"/>
        <v>0.5</v>
      </c>
      <c r="AC34" s="805" t="str">
        <f t="shared" si="20"/>
        <v>EN TERMINO</v>
      </c>
      <c r="AD34" s="529" t="s">
        <v>251</v>
      </c>
      <c r="AE34" s="808"/>
      <c r="AF34" s="807" t="str">
        <f t="shared" si="1"/>
        <v>PENDIENTE</v>
      </c>
      <c r="AG34" s="816" t="s">
        <v>867</v>
      </c>
      <c r="AH34" s="802" t="s">
        <v>1041</v>
      </c>
      <c r="AI34" s="802">
        <v>1</v>
      </c>
      <c r="AJ34" s="814">
        <f>(IF(AI34="","",IF(OR($M34=0,$M34="",AG34=""),"",AI34/$M34)))</f>
        <v>1</v>
      </c>
      <c r="AK34" s="813">
        <f>(IF(OR($T34="",AJ34=""),"",IF(OR($T34=0,AJ34=0),0,IF((AJ34*100%)/$T34&gt;100%,100%,(AJ34*100%)/$T34))))</f>
        <v>1</v>
      </c>
      <c r="AL34" s="805" t="str">
        <f>IF(AI34="","",IF(AK34&lt;100%, IF(AK34&lt;50%, "ALERTA","EN TERMINO"), IF(AK34=100%, "OK", "EN TERMINO")))</f>
        <v>OK</v>
      </c>
      <c r="AM34" s="808"/>
      <c r="AN34" s="808"/>
      <c r="AO34" s="807" t="str">
        <f t="shared" ref="AO34:AO36" si="29">IF(AK34=100%,IF(AK34&gt;50%,"CUMPLIDA","PENDIENTE"),IF(AK34&lt;50%,"INCUMPLIDA","PENDIENTE"))</f>
        <v>CUMPLIDA</v>
      </c>
      <c r="AP34" s="808"/>
      <c r="AQ34" s="808"/>
      <c r="AR34" s="808"/>
      <c r="AS34" s="808"/>
      <c r="AT34" s="808"/>
      <c r="AU34" s="808"/>
      <c r="AV34" s="808"/>
      <c r="AW34" s="808"/>
      <c r="AX34" s="808"/>
      <c r="AY34" s="808"/>
      <c r="AZ34" s="808"/>
      <c r="BA34" s="808"/>
      <c r="BB34" s="808"/>
      <c r="BC34" s="808"/>
      <c r="BD34" s="808"/>
      <c r="BE34" s="808"/>
      <c r="BF34" s="808"/>
      <c r="BG34" s="807" t="str">
        <f>IF(AK34=100%,"CUMPLIDA","INCUMPLIDA")</f>
        <v>CUMPLIDA</v>
      </c>
      <c r="BH34" s="808"/>
      <c r="BI34" s="809" t="str">
        <f t="shared" ref="BI34:BI35" si="30">IF(AO34="CUMPLIDA","CERRADO","ABIERTO")</f>
        <v>CERRADO</v>
      </c>
    </row>
    <row r="35" spans="1:61" s="804" customFormat="1" ht="35.1" customHeight="1" x14ac:dyDescent="0.25">
      <c r="A35" s="530"/>
      <c r="B35" s="530"/>
      <c r="C35" s="801" t="s">
        <v>154</v>
      </c>
      <c r="D35" s="530"/>
      <c r="E35" s="857"/>
      <c r="F35" s="530"/>
      <c r="G35" s="530">
        <v>2</v>
      </c>
      <c r="H35" s="531" t="s">
        <v>721</v>
      </c>
      <c r="I35" s="532" t="s">
        <v>199</v>
      </c>
      <c r="J35" s="542" t="s">
        <v>215</v>
      </c>
      <c r="K35" s="536" t="s">
        <v>709</v>
      </c>
      <c r="L35" s="533" t="s">
        <v>227</v>
      </c>
      <c r="M35" s="534">
        <v>1</v>
      </c>
      <c r="N35" s="801" t="s">
        <v>69</v>
      </c>
      <c r="O35" s="801" t="str">
        <f>IF(H35="","",VLOOKUP(H35,'[1]Procedimientos Publicar'!$C$6:$E$85,3,FALSE))</f>
        <v>SECRETARIA GENERAL</v>
      </c>
      <c r="P35" s="801" t="s">
        <v>168</v>
      </c>
      <c r="Q35" s="530"/>
      <c r="R35" s="530"/>
      <c r="S35" s="536"/>
      <c r="T35" s="537">
        <v>1</v>
      </c>
      <c r="U35" s="530"/>
      <c r="V35" s="538">
        <v>43831</v>
      </c>
      <c r="W35" s="538">
        <v>44012</v>
      </c>
      <c r="X35" s="539">
        <v>43830</v>
      </c>
      <c r="Y35" s="543"/>
      <c r="Z35" s="530"/>
      <c r="AA35" s="540" t="str">
        <f t="shared" si="0"/>
        <v/>
      </c>
      <c r="AB35" s="541" t="str">
        <f t="shared" si="19"/>
        <v/>
      </c>
      <c r="AC35" s="805" t="str">
        <f t="shared" si="20"/>
        <v/>
      </c>
      <c r="AD35" s="544"/>
      <c r="AE35" s="808"/>
      <c r="AF35" s="807"/>
      <c r="AG35" s="816" t="s">
        <v>867</v>
      </c>
      <c r="AH35" s="802" t="s">
        <v>1086</v>
      </c>
      <c r="AI35" s="812">
        <v>1</v>
      </c>
      <c r="AJ35" s="814">
        <f t="shared" ref="AJ35:AJ36" si="31">(IF(AI35="","",IF(OR($M35=0,$M35="",AG35=""),"",AI35/$M35)))</f>
        <v>1</v>
      </c>
      <c r="AK35" s="813">
        <f t="shared" ref="AK35:AK36" si="32">(IF(OR($T35="",AJ35=""),"",IF(OR($T35=0,AJ35=0),0,IF((AJ35*100%)/$T35&gt;100%,100%,(AJ35*100%)/$T35))))</f>
        <v>1</v>
      </c>
      <c r="AL35" s="805" t="str">
        <f t="shared" ref="AL35" si="33">IF(AI35="","",IF(AK35&lt;100%, IF(AK35&lt;50%, "ALERTA","EN TERMINO"), IF(AK35=100%, "OK", "EN TERMINO")))</f>
        <v>OK</v>
      </c>
      <c r="AM35" s="812" t="s">
        <v>1193</v>
      </c>
      <c r="AN35" s="808"/>
      <c r="AO35" s="807" t="str">
        <f t="shared" si="29"/>
        <v>CUMPLIDA</v>
      </c>
      <c r="AP35" s="808"/>
      <c r="AQ35" s="808"/>
      <c r="AR35" s="808"/>
      <c r="AS35" s="808"/>
      <c r="AT35" s="808"/>
      <c r="AU35" s="808"/>
      <c r="AV35" s="808"/>
      <c r="AW35" s="808"/>
      <c r="AX35" s="808"/>
      <c r="AY35" s="808"/>
      <c r="AZ35" s="808"/>
      <c r="BA35" s="808"/>
      <c r="BB35" s="808"/>
      <c r="BC35" s="808"/>
      <c r="BD35" s="808"/>
      <c r="BE35" s="808"/>
      <c r="BF35" s="808"/>
      <c r="BG35" s="807" t="str">
        <f>IF(AK35=100%,"CUMPLIDA","INCUMPLIDA")</f>
        <v>CUMPLIDA</v>
      </c>
      <c r="BH35" s="808"/>
      <c r="BI35" s="809" t="str">
        <f t="shared" si="30"/>
        <v>CERRADO</v>
      </c>
    </row>
    <row r="36" spans="1:61" s="808" customFormat="1" ht="35.1" customHeight="1" x14ac:dyDescent="0.2">
      <c r="A36" s="530"/>
      <c r="B36" s="530"/>
      <c r="C36" s="801" t="s">
        <v>154</v>
      </c>
      <c r="D36" s="530"/>
      <c r="E36" s="857"/>
      <c r="F36" s="530"/>
      <c r="G36" s="530">
        <v>3</v>
      </c>
      <c r="H36" s="531" t="s">
        <v>721</v>
      </c>
      <c r="I36" s="532" t="s">
        <v>200</v>
      </c>
      <c r="J36" s="542" t="s">
        <v>216</v>
      </c>
      <c r="K36" s="533" t="s">
        <v>710</v>
      </c>
      <c r="L36" s="533" t="s">
        <v>228</v>
      </c>
      <c r="M36" s="534">
        <v>1</v>
      </c>
      <c r="N36" s="801" t="s">
        <v>69</v>
      </c>
      <c r="O36" s="801" t="str">
        <f>IF(H36="","",VLOOKUP(H36,'[1]Procedimientos Publicar'!$C$6:$E$85,3,FALSE))</f>
        <v>SECRETARIA GENERAL</v>
      </c>
      <c r="P36" s="801" t="s">
        <v>168</v>
      </c>
      <c r="Q36" s="530"/>
      <c r="R36" s="530"/>
      <c r="S36" s="536"/>
      <c r="T36" s="537">
        <v>1</v>
      </c>
      <c r="U36" s="530"/>
      <c r="V36" s="538">
        <v>43831</v>
      </c>
      <c r="W36" s="538">
        <v>44012</v>
      </c>
      <c r="X36" s="539">
        <v>43830</v>
      </c>
      <c r="Y36" s="543"/>
      <c r="Z36" s="530"/>
      <c r="AA36" s="540" t="str">
        <f t="shared" si="0"/>
        <v/>
      </c>
      <c r="AB36" s="541" t="str">
        <f t="shared" si="19"/>
        <v/>
      </c>
      <c r="AC36" s="805" t="str">
        <f>IF(Z36="","",IF(AB36&lt;100%, IF(AB36&lt;25%, "ALERTA","EN TERMINO"), IF(AB36=100%, "OK", "EN TERMINO")))</f>
        <v/>
      </c>
      <c r="AD36" s="544"/>
      <c r="AF36" s="807" t="str">
        <f t="shared" si="1"/>
        <v>PENDIENTE</v>
      </c>
      <c r="AG36" s="816" t="s">
        <v>867</v>
      </c>
      <c r="AH36" s="802" t="s">
        <v>1087</v>
      </c>
      <c r="AI36" s="812">
        <v>1</v>
      </c>
      <c r="AJ36" s="814">
        <f t="shared" si="31"/>
        <v>1</v>
      </c>
      <c r="AK36" s="813">
        <f t="shared" si="32"/>
        <v>1</v>
      </c>
      <c r="AL36" s="805" t="str">
        <f>IF(AI36="","",IF(AK36&lt;100%, IF(AK36&lt;50%, "ALERTA","EN TERMINO"), IF(AK36=100%, "OK", "EN TERMINO")))</f>
        <v>OK</v>
      </c>
      <c r="AM36" s="812" t="s">
        <v>1193</v>
      </c>
      <c r="AO36" s="807" t="str">
        <f t="shared" si="29"/>
        <v>CUMPLIDA</v>
      </c>
      <c r="BG36" s="807" t="str">
        <f>IF(AK36=100%,"CUMPLIDA","INCUMPLIDA")</f>
        <v>CUMPLIDA</v>
      </c>
      <c r="BI36" s="809" t="str">
        <f t="shared" si="28"/>
        <v>ABIERTO</v>
      </c>
    </row>
    <row r="37" spans="1:61" s="808" customFormat="1" ht="35.1" customHeight="1" x14ac:dyDescent="0.25">
      <c r="A37" s="530"/>
      <c r="B37" s="530"/>
      <c r="C37" s="801" t="s">
        <v>154</v>
      </c>
      <c r="D37" s="530"/>
      <c r="E37" s="857"/>
      <c r="F37" s="530"/>
      <c r="G37" s="530">
        <v>4</v>
      </c>
      <c r="H37" s="531" t="s">
        <v>721</v>
      </c>
      <c r="I37" s="532" t="s">
        <v>201</v>
      </c>
      <c r="J37" s="532" t="s">
        <v>217</v>
      </c>
      <c r="K37" s="533" t="s">
        <v>223</v>
      </c>
      <c r="L37" s="533" t="s">
        <v>229</v>
      </c>
      <c r="M37" s="534">
        <v>1</v>
      </c>
      <c r="N37" s="801" t="s">
        <v>69</v>
      </c>
      <c r="O37" s="801" t="str">
        <f>IF(H37="","",VLOOKUP(H37,'[1]Procedimientos Publicar'!$C$6:$E$85,3,FALSE))</f>
        <v>SECRETARIA GENERAL</v>
      </c>
      <c r="P37" s="801" t="s">
        <v>168</v>
      </c>
      <c r="Q37" s="530"/>
      <c r="R37" s="530"/>
      <c r="S37" s="536"/>
      <c r="T37" s="537">
        <v>1</v>
      </c>
      <c r="U37" s="530"/>
      <c r="V37" s="538">
        <v>43617</v>
      </c>
      <c r="W37" s="538">
        <v>43830</v>
      </c>
      <c r="X37" s="539">
        <v>43830</v>
      </c>
      <c r="Y37" s="28" t="s">
        <v>237</v>
      </c>
      <c r="Z37" s="530">
        <v>1</v>
      </c>
      <c r="AA37" s="540">
        <f t="shared" si="0"/>
        <v>1</v>
      </c>
      <c r="AB37" s="541">
        <f t="shared" si="19"/>
        <v>1</v>
      </c>
      <c r="AC37" s="805" t="str">
        <f t="shared" ref="AC37:AC51" si="34">IF(Z37="","",IF(AB37&lt;100%, IF(AB37&lt;25%, "ALERTA","EN TERMINO"), IF(AB37=100%, "OK", "EN TERMINO")))</f>
        <v>OK</v>
      </c>
      <c r="AD37" s="529" t="s">
        <v>251</v>
      </c>
      <c r="AF37" s="807" t="str">
        <f t="shared" si="1"/>
        <v>CUMPLIDA</v>
      </c>
      <c r="BG37" s="807" t="str">
        <f t="shared" si="27"/>
        <v>CUMPLIDA</v>
      </c>
      <c r="BI37" s="809" t="str">
        <f t="shared" si="28"/>
        <v>CERRADO</v>
      </c>
    </row>
    <row r="38" spans="1:61" s="808" customFormat="1" ht="35.1" customHeight="1" x14ac:dyDescent="0.25">
      <c r="A38" s="530"/>
      <c r="B38" s="530"/>
      <c r="C38" s="801" t="s">
        <v>154</v>
      </c>
      <c r="D38" s="530"/>
      <c r="E38" s="857"/>
      <c r="F38" s="530"/>
      <c r="G38" s="530">
        <v>5</v>
      </c>
      <c r="H38" s="531" t="s">
        <v>721</v>
      </c>
      <c r="I38" s="532" t="s">
        <v>202</v>
      </c>
      <c r="J38" s="532" t="s">
        <v>217</v>
      </c>
      <c r="K38" s="533" t="s">
        <v>223</v>
      </c>
      <c r="L38" s="533" t="s">
        <v>230</v>
      </c>
      <c r="M38" s="534">
        <v>1</v>
      </c>
      <c r="N38" s="801" t="s">
        <v>69</v>
      </c>
      <c r="O38" s="801" t="str">
        <f>IF(H38="","",VLOOKUP(H38,'[1]Procedimientos Publicar'!$C$6:$E$85,3,FALSE))</f>
        <v>SECRETARIA GENERAL</v>
      </c>
      <c r="P38" s="801" t="s">
        <v>168</v>
      </c>
      <c r="Q38" s="530"/>
      <c r="R38" s="530"/>
      <c r="S38" s="536"/>
      <c r="T38" s="537">
        <v>1</v>
      </c>
      <c r="U38" s="530"/>
      <c r="V38" s="538">
        <v>43617</v>
      </c>
      <c r="W38" s="538">
        <v>43830</v>
      </c>
      <c r="X38" s="539">
        <v>43830</v>
      </c>
      <c r="Y38" s="28" t="s">
        <v>237</v>
      </c>
      <c r="Z38" s="530">
        <v>1</v>
      </c>
      <c r="AA38" s="540">
        <f t="shared" si="0"/>
        <v>1</v>
      </c>
      <c r="AB38" s="541">
        <f t="shared" si="19"/>
        <v>1</v>
      </c>
      <c r="AC38" s="805" t="str">
        <f t="shared" si="34"/>
        <v>OK</v>
      </c>
      <c r="AD38" s="529" t="s">
        <v>251</v>
      </c>
      <c r="AF38" s="807" t="str">
        <f t="shared" si="1"/>
        <v>CUMPLIDA</v>
      </c>
      <c r="BG38" s="807" t="str">
        <f t="shared" si="27"/>
        <v>CUMPLIDA</v>
      </c>
      <c r="BI38" s="809" t="str">
        <f t="shared" si="28"/>
        <v>CERRADO</v>
      </c>
    </row>
    <row r="39" spans="1:61" s="808" customFormat="1" ht="35.1" customHeight="1" x14ac:dyDescent="0.2">
      <c r="A39" s="530"/>
      <c r="B39" s="530"/>
      <c r="C39" s="801" t="s">
        <v>154</v>
      </c>
      <c r="D39" s="530"/>
      <c r="E39" s="857"/>
      <c r="F39" s="530"/>
      <c r="G39" s="530">
        <v>6</v>
      </c>
      <c r="H39" s="531" t="s">
        <v>721</v>
      </c>
      <c r="I39" s="532" t="s">
        <v>203</v>
      </c>
      <c r="J39" s="532" t="s">
        <v>218</v>
      </c>
      <c r="K39" s="533" t="s">
        <v>224</v>
      </c>
      <c r="L39" s="533" t="s">
        <v>231</v>
      </c>
      <c r="M39" s="534">
        <v>1</v>
      </c>
      <c r="N39" s="801" t="s">
        <v>69</v>
      </c>
      <c r="O39" s="801" t="str">
        <f>IF(H39="","",VLOOKUP(H39,'[1]Procedimientos Publicar'!$C$6:$E$85,3,FALSE))</f>
        <v>SECRETARIA GENERAL</v>
      </c>
      <c r="P39" s="801" t="s">
        <v>168</v>
      </c>
      <c r="Q39" s="530"/>
      <c r="R39" s="530"/>
      <c r="S39" s="536"/>
      <c r="T39" s="537">
        <v>1</v>
      </c>
      <c r="U39" s="530"/>
      <c r="V39" s="538">
        <v>43831</v>
      </c>
      <c r="W39" s="538">
        <v>44196</v>
      </c>
      <c r="X39" s="539">
        <v>43830</v>
      </c>
      <c r="Y39" s="543"/>
      <c r="Z39" s="530"/>
      <c r="AA39" s="540" t="str">
        <f t="shared" si="0"/>
        <v/>
      </c>
      <c r="AB39" s="541" t="str">
        <f t="shared" si="19"/>
        <v/>
      </c>
      <c r="AC39" s="805" t="str">
        <f t="shared" si="34"/>
        <v/>
      </c>
      <c r="AD39" s="544"/>
      <c r="AF39" s="807" t="str">
        <f t="shared" si="1"/>
        <v>PENDIENTE</v>
      </c>
      <c r="AG39" s="816" t="s">
        <v>867</v>
      </c>
      <c r="AH39" s="802" t="s">
        <v>1088</v>
      </c>
      <c r="AI39" s="802">
        <v>0.5</v>
      </c>
      <c r="AJ39" s="814">
        <f t="shared" ref="AJ39:AJ44" si="35">(IF(AI39="","",IF(OR($M39=0,$M39="",AG39=""),"",AI39/$M39)))</f>
        <v>0.5</v>
      </c>
      <c r="AK39" s="813">
        <f t="shared" ref="AK39:AK44" si="36">(IF(OR($T39="",AJ39=""),"",IF(OR($T39=0,AJ39=0),0,IF((AJ39*100%)/$T39&gt;100%,100%,(AJ39*100%)/$T39))))</f>
        <v>0.5</v>
      </c>
      <c r="AL39" s="805" t="str">
        <f t="shared" ref="AL39:AL44" si="37">IF(AI39="","",IF(AK39&lt;100%, IF(AK39&lt;50%, "ALERTA","EN TERMINO"), IF(AK39=100%, "OK", "EN TERMINO")))</f>
        <v>EN TERMINO</v>
      </c>
      <c r="AM39" s="812" t="s">
        <v>1085</v>
      </c>
      <c r="AO39" s="807" t="str">
        <f>IF(AK39=100%,IF(AK39&gt;50%,"CUMPLIDA","PENDIENTE"),IF(AK39&lt;50%,"INCUMPLIDA","PENDIENTE"))</f>
        <v>PENDIENTE</v>
      </c>
      <c r="BG39" s="807" t="str">
        <f>IF(AK39=100%,"CUMPLIDA","INCUMPLIDA")</f>
        <v>INCUMPLIDA</v>
      </c>
      <c r="BI39" s="809" t="str">
        <f t="shared" si="28"/>
        <v>ABIERTO</v>
      </c>
    </row>
    <row r="40" spans="1:61" s="808" customFormat="1" ht="35.1" customHeight="1" x14ac:dyDescent="0.2">
      <c r="A40" s="530"/>
      <c r="B40" s="530"/>
      <c r="C40" s="801" t="s">
        <v>154</v>
      </c>
      <c r="D40" s="530"/>
      <c r="E40" s="857"/>
      <c r="F40" s="530"/>
      <c r="G40" s="530">
        <v>7</v>
      </c>
      <c r="H40" s="531" t="s">
        <v>721</v>
      </c>
      <c r="I40" s="532" t="s">
        <v>204</v>
      </c>
      <c r="J40" s="536" t="s">
        <v>219</v>
      </c>
      <c r="K40" s="533" t="s">
        <v>225</v>
      </c>
      <c r="L40" s="533" t="s">
        <v>232</v>
      </c>
      <c r="M40" s="534">
        <v>1</v>
      </c>
      <c r="N40" s="801" t="s">
        <v>69</v>
      </c>
      <c r="O40" s="801" t="str">
        <f>IF(H40="","",VLOOKUP(H40,'[1]Procedimientos Publicar'!$C$6:$E$85,3,FALSE))</f>
        <v>SECRETARIA GENERAL</v>
      </c>
      <c r="P40" s="801" t="s">
        <v>168</v>
      </c>
      <c r="Q40" s="530"/>
      <c r="R40" s="530"/>
      <c r="S40" s="536"/>
      <c r="T40" s="537">
        <v>1</v>
      </c>
      <c r="U40" s="530"/>
      <c r="V40" s="538">
        <v>44012</v>
      </c>
      <c r="W40" s="538">
        <v>44012</v>
      </c>
      <c r="X40" s="539">
        <v>43830</v>
      </c>
      <c r="Y40" s="543"/>
      <c r="Z40" s="530"/>
      <c r="AA40" s="540" t="str">
        <f t="shared" si="0"/>
        <v/>
      </c>
      <c r="AB40" s="541" t="str">
        <f t="shared" si="19"/>
        <v/>
      </c>
      <c r="AC40" s="805" t="str">
        <f t="shared" si="34"/>
        <v/>
      </c>
      <c r="AD40" s="544"/>
      <c r="AF40" s="807" t="str">
        <f t="shared" si="1"/>
        <v>PENDIENTE</v>
      </c>
      <c r="AG40" s="816" t="s">
        <v>867</v>
      </c>
      <c r="AH40" s="802" t="s">
        <v>1089</v>
      </c>
      <c r="AI40" s="802">
        <v>0</v>
      </c>
      <c r="AJ40" s="814">
        <f t="shared" si="35"/>
        <v>0</v>
      </c>
      <c r="AK40" s="813">
        <f t="shared" si="36"/>
        <v>0</v>
      </c>
      <c r="AL40" s="805" t="str">
        <f t="shared" si="37"/>
        <v>ALERTA</v>
      </c>
      <c r="AM40" s="401" t="s">
        <v>1090</v>
      </c>
      <c r="AO40" s="807" t="str">
        <f>IF(AK40=100%,IF(AK40&gt;50%,"CUMPLIDA","PENDIENTE"),IF(AK40&lt;50%,"INCUMPLIDA","PENDIENTE"))</f>
        <v>INCUMPLIDA</v>
      </c>
      <c r="BG40" s="807" t="str">
        <f>IF(AK40=100%,"CUMPLIDA","INCUMPLIDA")</f>
        <v>INCUMPLIDA</v>
      </c>
      <c r="BI40" s="809" t="str">
        <f t="shared" si="28"/>
        <v>ABIERTO</v>
      </c>
    </row>
    <row r="41" spans="1:61" s="808" customFormat="1" ht="35.1" customHeight="1" x14ac:dyDescent="0.2">
      <c r="A41" s="530"/>
      <c r="B41" s="530"/>
      <c r="C41" s="801" t="s">
        <v>154</v>
      </c>
      <c r="D41" s="530"/>
      <c r="E41" s="857"/>
      <c r="F41" s="530"/>
      <c r="G41" s="530">
        <v>8</v>
      </c>
      <c r="H41" s="531" t="s">
        <v>721</v>
      </c>
      <c r="I41" s="82" t="s">
        <v>205</v>
      </c>
      <c r="J41" s="536" t="s">
        <v>220</v>
      </c>
      <c r="K41" s="545" t="s">
        <v>221</v>
      </c>
      <c r="L41" s="533" t="s">
        <v>233</v>
      </c>
      <c r="M41" s="534">
        <v>1</v>
      </c>
      <c r="N41" s="801" t="s">
        <v>69</v>
      </c>
      <c r="O41" s="801" t="str">
        <f>IF(H41="","",VLOOKUP(H41,'[1]Procedimientos Publicar'!$C$6:$E$85,3,FALSE))</f>
        <v>SECRETARIA GENERAL</v>
      </c>
      <c r="P41" s="801" t="s">
        <v>168</v>
      </c>
      <c r="Q41" s="530"/>
      <c r="R41" s="530"/>
      <c r="S41" s="545"/>
      <c r="T41" s="537">
        <v>1</v>
      </c>
      <c r="U41" s="530"/>
      <c r="V41" s="538">
        <v>43831</v>
      </c>
      <c r="W41" s="538">
        <v>44074</v>
      </c>
      <c r="X41" s="539">
        <v>43830</v>
      </c>
      <c r="Y41" s="543"/>
      <c r="Z41" s="530"/>
      <c r="AA41" s="540" t="str">
        <f t="shared" si="0"/>
        <v/>
      </c>
      <c r="AB41" s="541" t="str">
        <f t="shared" si="19"/>
        <v/>
      </c>
      <c r="AC41" s="805" t="str">
        <f t="shared" si="34"/>
        <v/>
      </c>
      <c r="AD41" s="544"/>
      <c r="AF41" s="807"/>
      <c r="AG41" s="816" t="s">
        <v>867</v>
      </c>
      <c r="AH41" s="802" t="s">
        <v>1042</v>
      </c>
      <c r="AI41" s="802">
        <v>1</v>
      </c>
      <c r="AJ41" s="814">
        <f t="shared" si="35"/>
        <v>1</v>
      </c>
      <c r="AK41" s="813">
        <f t="shared" si="36"/>
        <v>1</v>
      </c>
      <c r="AL41" s="805" t="str">
        <f t="shared" si="37"/>
        <v>OK</v>
      </c>
      <c r="AM41" s="812" t="s">
        <v>1091</v>
      </c>
      <c r="AO41" s="807" t="str">
        <f t="shared" ref="AO41:AO42" si="38">IF(AK41=100%,IF(AK41&gt;50%,"CUMPLIDA","PENDIENTE"),IF(AK41&lt;50%,"INCUMPLIDA","PENDIENTE"))</f>
        <v>CUMPLIDA</v>
      </c>
      <c r="BG41" s="807" t="str">
        <f>IF(AK41=100%,"CUMPLIDA","INCUMPLIDA")</f>
        <v>CUMPLIDA</v>
      </c>
      <c r="BI41" s="809" t="str">
        <f t="shared" ref="BI41:BI42" si="39">IF(AO41="CUMPLIDA","CERRADO","ABIERTO")</f>
        <v>CERRADO</v>
      </c>
    </row>
    <row r="42" spans="1:61" s="808" customFormat="1" ht="35.1" customHeight="1" x14ac:dyDescent="0.2">
      <c r="A42" s="530"/>
      <c r="B42" s="530"/>
      <c r="C42" s="801" t="s">
        <v>154</v>
      </c>
      <c r="D42" s="530"/>
      <c r="E42" s="857"/>
      <c r="F42" s="530"/>
      <c r="G42" s="530">
        <v>9</v>
      </c>
      <c r="H42" s="531" t="s">
        <v>721</v>
      </c>
      <c r="I42" s="532" t="s">
        <v>206</v>
      </c>
      <c r="J42" s="536" t="s">
        <v>220</v>
      </c>
      <c r="K42" s="545" t="s">
        <v>221</v>
      </c>
      <c r="L42" s="533" t="s">
        <v>233</v>
      </c>
      <c r="M42" s="534">
        <v>1</v>
      </c>
      <c r="N42" s="801" t="s">
        <v>69</v>
      </c>
      <c r="O42" s="801" t="str">
        <f>IF(H42="","",VLOOKUP(H42,'[1]Procedimientos Publicar'!$C$6:$E$85,3,FALSE))</f>
        <v>SECRETARIA GENERAL</v>
      </c>
      <c r="P42" s="801" t="s">
        <v>168</v>
      </c>
      <c r="Q42" s="530"/>
      <c r="R42" s="530"/>
      <c r="S42" s="545"/>
      <c r="T42" s="537">
        <v>1</v>
      </c>
      <c r="U42" s="530"/>
      <c r="V42" s="538">
        <v>43831</v>
      </c>
      <c r="W42" s="538">
        <v>44074</v>
      </c>
      <c r="X42" s="539">
        <v>43830</v>
      </c>
      <c r="Y42" s="543"/>
      <c r="Z42" s="530"/>
      <c r="AA42" s="540" t="str">
        <f t="shared" si="0"/>
        <v/>
      </c>
      <c r="AB42" s="541" t="str">
        <f t="shared" si="19"/>
        <v/>
      </c>
      <c r="AC42" s="805" t="str">
        <f t="shared" si="34"/>
        <v/>
      </c>
      <c r="AD42" s="544"/>
      <c r="AF42" s="807"/>
      <c r="AG42" s="816" t="s">
        <v>867</v>
      </c>
      <c r="AH42" s="802" t="s">
        <v>1092</v>
      </c>
      <c r="AI42" s="802">
        <v>1</v>
      </c>
      <c r="AJ42" s="814">
        <f t="shared" si="35"/>
        <v>1</v>
      </c>
      <c r="AK42" s="813">
        <f t="shared" si="36"/>
        <v>1</v>
      </c>
      <c r="AL42" s="805" t="str">
        <f t="shared" si="37"/>
        <v>OK</v>
      </c>
      <c r="AM42" s="812" t="s">
        <v>1093</v>
      </c>
      <c r="AO42" s="807" t="str">
        <f t="shared" si="38"/>
        <v>CUMPLIDA</v>
      </c>
      <c r="BG42" s="807" t="str">
        <f>IF(AK42=100%,"CUMPLIDA","INCUMPLIDA")</f>
        <v>CUMPLIDA</v>
      </c>
      <c r="BI42" s="809" t="str">
        <f t="shared" si="39"/>
        <v>CERRADO</v>
      </c>
    </row>
    <row r="43" spans="1:61" s="808" customFormat="1" ht="35.1" customHeight="1" x14ac:dyDescent="0.25">
      <c r="A43" s="530"/>
      <c r="B43" s="530"/>
      <c r="C43" s="801" t="s">
        <v>154</v>
      </c>
      <c r="D43" s="530"/>
      <c r="E43" s="857"/>
      <c r="F43" s="530"/>
      <c r="G43" s="530">
        <v>10</v>
      </c>
      <c r="H43" s="531" t="s">
        <v>721</v>
      </c>
      <c r="I43" s="546" t="s">
        <v>207</v>
      </c>
      <c r="J43" s="547"/>
      <c r="K43" s="533"/>
      <c r="L43" s="533"/>
      <c r="M43" s="534"/>
      <c r="N43" s="801" t="s">
        <v>69</v>
      </c>
      <c r="O43" s="801" t="str">
        <f>IF(H43="","",VLOOKUP(H43,'[1]Procedimientos Publicar'!$C$6:$E$85,3,FALSE))</f>
        <v>SECRETARIA GENERAL</v>
      </c>
      <c r="P43" s="801" t="s">
        <v>168</v>
      </c>
      <c r="Q43" s="530"/>
      <c r="R43" s="530"/>
      <c r="S43" s="536"/>
      <c r="T43" s="537">
        <v>1</v>
      </c>
      <c r="U43" s="530"/>
      <c r="V43" s="538"/>
      <c r="W43" s="538"/>
      <c r="X43" s="539">
        <v>43830</v>
      </c>
      <c r="Y43" s="548" t="s">
        <v>238</v>
      </c>
      <c r="Z43" s="530"/>
      <c r="AA43" s="540" t="str">
        <f t="shared" si="0"/>
        <v/>
      </c>
      <c r="AB43" s="541" t="str">
        <f t="shared" si="19"/>
        <v/>
      </c>
      <c r="AC43" s="805" t="str">
        <f t="shared" si="34"/>
        <v/>
      </c>
      <c r="AD43" s="549" t="s">
        <v>252</v>
      </c>
      <c r="AF43" s="807" t="str">
        <f t="shared" si="1"/>
        <v>PENDIENTE</v>
      </c>
      <c r="AG43" s="816" t="s">
        <v>867</v>
      </c>
      <c r="AH43" s="802" t="s">
        <v>1195</v>
      </c>
      <c r="AI43" s="802"/>
      <c r="AJ43" s="814" t="str">
        <f t="shared" si="35"/>
        <v/>
      </c>
      <c r="AK43" s="813" t="str">
        <f t="shared" si="36"/>
        <v/>
      </c>
      <c r="AL43" s="805" t="str">
        <f t="shared" si="37"/>
        <v/>
      </c>
      <c r="AM43" s="812" t="s">
        <v>1094</v>
      </c>
      <c r="BG43" s="810"/>
      <c r="BI43" s="809" t="str">
        <f t="shared" si="28"/>
        <v>ABIERTO</v>
      </c>
    </row>
    <row r="44" spans="1:61" s="808" customFormat="1" ht="35.1" customHeight="1" x14ac:dyDescent="0.25">
      <c r="A44" s="530"/>
      <c r="B44" s="530"/>
      <c r="C44" s="801" t="s">
        <v>154</v>
      </c>
      <c r="D44" s="530"/>
      <c r="E44" s="857"/>
      <c r="F44" s="530"/>
      <c r="G44" s="530">
        <v>11</v>
      </c>
      <c r="H44" s="531" t="s">
        <v>721</v>
      </c>
      <c r="I44" s="546" t="s">
        <v>208</v>
      </c>
      <c r="J44" s="547"/>
      <c r="K44" s="533"/>
      <c r="L44" s="533"/>
      <c r="M44" s="534"/>
      <c r="N44" s="801" t="s">
        <v>69</v>
      </c>
      <c r="O44" s="801" t="str">
        <f>IF(H44="","",VLOOKUP(H44,'[1]Procedimientos Publicar'!$C$6:$E$85,3,FALSE))</f>
        <v>SECRETARIA GENERAL</v>
      </c>
      <c r="P44" s="801" t="s">
        <v>168</v>
      </c>
      <c r="Q44" s="530"/>
      <c r="R44" s="530"/>
      <c r="S44" s="536"/>
      <c r="T44" s="537">
        <v>1</v>
      </c>
      <c r="U44" s="530"/>
      <c r="V44" s="538"/>
      <c r="W44" s="538"/>
      <c r="X44" s="539">
        <v>43830</v>
      </c>
      <c r="Y44" s="548" t="s">
        <v>238</v>
      </c>
      <c r="Z44" s="530"/>
      <c r="AA44" s="540" t="str">
        <f t="shared" si="0"/>
        <v/>
      </c>
      <c r="AB44" s="541" t="str">
        <f t="shared" si="19"/>
        <v/>
      </c>
      <c r="AC44" s="805" t="str">
        <f t="shared" si="34"/>
        <v/>
      </c>
      <c r="AD44" s="549" t="s">
        <v>252</v>
      </c>
      <c r="AF44" s="807" t="str">
        <f t="shared" si="1"/>
        <v>PENDIENTE</v>
      </c>
      <c r="AG44" s="816" t="s">
        <v>867</v>
      </c>
      <c r="AH44" s="802" t="s">
        <v>1194</v>
      </c>
      <c r="AI44" s="802"/>
      <c r="AJ44" s="814" t="str">
        <f t="shared" si="35"/>
        <v/>
      </c>
      <c r="AK44" s="813" t="str">
        <f t="shared" si="36"/>
        <v/>
      </c>
      <c r="AL44" s="805" t="str">
        <f t="shared" si="37"/>
        <v/>
      </c>
      <c r="AM44" s="812" t="s">
        <v>1094</v>
      </c>
      <c r="BG44" s="810"/>
      <c r="BI44" s="809" t="str">
        <f t="shared" si="28"/>
        <v>ABIERTO</v>
      </c>
    </row>
    <row r="45" spans="1:61" s="808" customFormat="1" ht="35.1" customHeight="1" x14ac:dyDescent="0.25">
      <c r="A45" s="530"/>
      <c r="B45" s="530"/>
      <c r="C45" s="801" t="s">
        <v>154</v>
      </c>
      <c r="D45" s="530"/>
      <c r="E45" s="857"/>
      <c r="F45" s="530"/>
      <c r="G45" s="530">
        <v>12</v>
      </c>
      <c r="H45" s="531" t="s">
        <v>721</v>
      </c>
      <c r="I45" s="550" t="s">
        <v>209</v>
      </c>
      <c r="J45" s="532" t="s">
        <v>217</v>
      </c>
      <c r="K45" s="533" t="s">
        <v>223</v>
      </c>
      <c r="L45" s="533" t="s">
        <v>234</v>
      </c>
      <c r="M45" s="534">
        <v>1</v>
      </c>
      <c r="N45" s="801" t="s">
        <v>69</v>
      </c>
      <c r="O45" s="801" t="str">
        <f>IF(H45="","",VLOOKUP(H45,'[1]Procedimientos Publicar'!$C$6:$E$85,3,FALSE))</f>
        <v>SECRETARIA GENERAL</v>
      </c>
      <c r="P45" s="801" t="s">
        <v>168</v>
      </c>
      <c r="Q45" s="530"/>
      <c r="R45" s="530"/>
      <c r="S45" s="536"/>
      <c r="T45" s="537">
        <v>1</v>
      </c>
      <c r="U45" s="530"/>
      <c r="V45" s="538">
        <v>43617</v>
      </c>
      <c r="W45" s="538">
        <v>43830</v>
      </c>
      <c r="X45" s="539">
        <v>43830</v>
      </c>
      <c r="Y45" s="28" t="s">
        <v>237</v>
      </c>
      <c r="Z45" s="530">
        <v>1</v>
      </c>
      <c r="AA45" s="540">
        <f t="shared" si="0"/>
        <v>1</v>
      </c>
      <c r="AB45" s="541">
        <f t="shared" si="19"/>
        <v>1</v>
      </c>
      <c r="AC45" s="805" t="str">
        <f t="shared" si="34"/>
        <v>OK</v>
      </c>
      <c r="AD45" s="84" t="s">
        <v>250</v>
      </c>
      <c r="AF45" s="807" t="str">
        <f t="shared" si="1"/>
        <v>CUMPLIDA</v>
      </c>
      <c r="BG45" s="807" t="str">
        <f t="shared" ref="BG45:BG47" si="40">IF(AB45=100%,"CUMPLIDA","INCUMPLIDA")</f>
        <v>CUMPLIDA</v>
      </c>
      <c r="BI45" s="809" t="str">
        <f t="shared" si="28"/>
        <v>CERRADO</v>
      </c>
    </row>
    <row r="46" spans="1:61" s="808" customFormat="1" ht="35.1" customHeight="1" x14ac:dyDescent="0.25">
      <c r="A46" s="530"/>
      <c r="B46" s="530"/>
      <c r="C46" s="801" t="s">
        <v>154</v>
      </c>
      <c r="D46" s="530"/>
      <c r="E46" s="857"/>
      <c r="F46" s="530"/>
      <c r="G46" s="530">
        <v>13</v>
      </c>
      <c r="H46" s="531" t="s">
        <v>721</v>
      </c>
      <c r="I46" s="550" t="s">
        <v>210</v>
      </c>
      <c r="J46" s="532" t="s">
        <v>217</v>
      </c>
      <c r="K46" s="533" t="s">
        <v>223</v>
      </c>
      <c r="L46" s="533" t="s">
        <v>234</v>
      </c>
      <c r="M46" s="534">
        <v>1</v>
      </c>
      <c r="N46" s="801" t="s">
        <v>69</v>
      </c>
      <c r="O46" s="801" t="str">
        <f>IF(H46="","",VLOOKUP(H46,'[1]Procedimientos Publicar'!$C$6:$E$85,3,FALSE))</f>
        <v>SECRETARIA GENERAL</v>
      </c>
      <c r="P46" s="801" t="s">
        <v>168</v>
      </c>
      <c r="Q46" s="530"/>
      <c r="R46" s="530"/>
      <c r="S46" s="536"/>
      <c r="T46" s="537">
        <v>1</v>
      </c>
      <c r="U46" s="530"/>
      <c r="V46" s="538">
        <v>43617</v>
      </c>
      <c r="W46" s="538">
        <v>43830</v>
      </c>
      <c r="X46" s="539">
        <v>43830</v>
      </c>
      <c r="Y46" s="28" t="s">
        <v>237</v>
      </c>
      <c r="Z46" s="530">
        <v>1</v>
      </c>
      <c r="AA46" s="540">
        <f t="shared" si="0"/>
        <v>1</v>
      </c>
      <c r="AB46" s="541">
        <f t="shared" si="19"/>
        <v>1</v>
      </c>
      <c r="AC46" s="805" t="str">
        <f t="shared" si="34"/>
        <v>OK</v>
      </c>
      <c r="AD46" s="84" t="s">
        <v>250</v>
      </c>
      <c r="AF46" s="807" t="str">
        <f t="shared" si="1"/>
        <v>CUMPLIDA</v>
      </c>
      <c r="BG46" s="807" t="str">
        <f t="shared" si="40"/>
        <v>CUMPLIDA</v>
      </c>
      <c r="BI46" s="809" t="str">
        <f t="shared" si="28"/>
        <v>CERRADO</v>
      </c>
    </row>
    <row r="47" spans="1:61" s="808" customFormat="1" ht="35.1" customHeight="1" x14ac:dyDescent="0.25">
      <c r="A47" s="530"/>
      <c r="B47" s="530"/>
      <c r="C47" s="801" t="s">
        <v>154</v>
      </c>
      <c r="D47" s="530"/>
      <c r="E47" s="857"/>
      <c r="F47" s="530"/>
      <c r="G47" s="530">
        <v>14</v>
      </c>
      <c r="H47" s="531" t="s">
        <v>721</v>
      </c>
      <c r="I47" s="550" t="s">
        <v>211</v>
      </c>
      <c r="J47" s="532" t="s">
        <v>217</v>
      </c>
      <c r="K47" s="533" t="s">
        <v>223</v>
      </c>
      <c r="L47" s="533" t="s">
        <v>234</v>
      </c>
      <c r="M47" s="534">
        <v>1</v>
      </c>
      <c r="N47" s="801" t="s">
        <v>69</v>
      </c>
      <c r="O47" s="801" t="str">
        <f>IF(H47="","",VLOOKUP(H47,'[1]Procedimientos Publicar'!$C$6:$E$85,3,FALSE))</f>
        <v>SECRETARIA GENERAL</v>
      </c>
      <c r="P47" s="801" t="s">
        <v>168</v>
      </c>
      <c r="Q47" s="530"/>
      <c r="R47" s="530"/>
      <c r="S47" s="536"/>
      <c r="T47" s="537">
        <v>1</v>
      </c>
      <c r="U47" s="530"/>
      <c r="V47" s="538">
        <v>43617</v>
      </c>
      <c r="W47" s="538">
        <v>43830</v>
      </c>
      <c r="X47" s="539">
        <v>43830</v>
      </c>
      <c r="Y47" s="28" t="s">
        <v>237</v>
      </c>
      <c r="Z47" s="530">
        <v>1</v>
      </c>
      <c r="AA47" s="540">
        <f t="shared" si="0"/>
        <v>1</v>
      </c>
      <c r="AB47" s="541">
        <f t="shared" si="19"/>
        <v>1</v>
      </c>
      <c r="AC47" s="805" t="str">
        <f t="shared" si="34"/>
        <v>OK</v>
      </c>
      <c r="AD47" s="84" t="s">
        <v>250</v>
      </c>
      <c r="AF47" s="807" t="str">
        <f t="shared" si="1"/>
        <v>CUMPLIDA</v>
      </c>
      <c r="BG47" s="807" t="str">
        <f t="shared" si="40"/>
        <v>CUMPLIDA</v>
      </c>
      <c r="BI47" s="809" t="str">
        <f t="shared" si="28"/>
        <v>CERRADO</v>
      </c>
    </row>
    <row r="48" spans="1:61" s="808" customFormat="1" ht="35.1" customHeight="1" x14ac:dyDescent="0.2">
      <c r="A48" s="530"/>
      <c r="B48" s="530"/>
      <c r="C48" s="801" t="s">
        <v>154</v>
      </c>
      <c r="D48" s="530"/>
      <c r="E48" s="857"/>
      <c r="F48" s="530"/>
      <c r="G48" s="530">
        <v>15</v>
      </c>
      <c r="H48" s="531" t="s">
        <v>721</v>
      </c>
      <c r="I48" s="550" t="s">
        <v>212</v>
      </c>
      <c r="J48" s="532" t="s">
        <v>217</v>
      </c>
      <c r="K48" s="545" t="s">
        <v>222</v>
      </c>
      <c r="L48" s="533" t="s">
        <v>235</v>
      </c>
      <c r="M48" s="534">
        <v>1</v>
      </c>
      <c r="N48" s="801" t="s">
        <v>69</v>
      </c>
      <c r="O48" s="801" t="str">
        <f>IF(H48="","",VLOOKUP(H48,'[1]Procedimientos Publicar'!$C$6:$E$85,3,FALSE))</f>
        <v>SECRETARIA GENERAL</v>
      </c>
      <c r="P48" s="801" t="s">
        <v>168</v>
      </c>
      <c r="Q48" s="530"/>
      <c r="R48" s="530"/>
      <c r="S48" s="545"/>
      <c r="T48" s="537">
        <v>1</v>
      </c>
      <c r="U48" s="530"/>
      <c r="V48" s="538">
        <v>43831</v>
      </c>
      <c r="W48" s="538">
        <v>44104</v>
      </c>
      <c r="X48" s="539">
        <v>43830</v>
      </c>
      <c r="Y48" s="543"/>
      <c r="Z48" s="530"/>
      <c r="AA48" s="540" t="str">
        <f t="shared" si="0"/>
        <v/>
      </c>
      <c r="AB48" s="541" t="str">
        <f t="shared" si="19"/>
        <v/>
      </c>
      <c r="AC48" s="805" t="str">
        <f t="shared" si="34"/>
        <v/>
      </c>
      <c r="AD48" s="544"/>
      <c r="AF48" s="807" t="str">
        <f t="shared" si="1"/>
        <v>PENDIENTE</v>
      </c>
      <c r="AG48" s="816" t="s">
        <v>867</v>
      </c>
      <c r="AI48" s="802">
        <v>0</v>
      </c>
      <c r="AJ48" s="814">
        <f t="shared" ref="AJ48" si="41">(IF(AI48="","",IF(OR($M48=0,$M48="",AG48=""),"",AI48/$M48)))</f>
        <v>0</v>
      </c>
      <c r="AK48" s="813">
        <f t="shared" ref="AK48" si="42">(IF(OR($T48="",AJ48=""),"",IF(OR($T48=0,AJ48=0),0,IF((AJ48*100%)/$T48&gt;100%,100%,(AJ48*100%)/$T48))))</f>
        <v>0</v>
      </c>
      <c r="AL48" s="805" t="str">
        <f>IF(AI48="","",IF(AK48&lt;100%, IF(AK48&lt;50%, "ALERTA","EN TERMINO"), IF(AK48=100%, "OK", "EN TERMINO")))</f>
        <v>ALERTA</v>
      </c>
      <c r="AM48" s="812" t="s">
        <v>1095</v>
      </c>
      <c r="AO48" s="807" t="str">
        <f>IF(AK48=100%,IF(AK48&gt;50%,"CUMPLIDA","PENDIENTE"),IF(AK48&lt;50%,"INCUMPLIDA","PENDIENTE"))</f>
        <v>INCUMPLIDA</v>
      </c>
      <c r="BG48" s="807" t="str">
        <f>IF(AK48=100%,"CUMPLIDA","INCUMPLIDA")</f>
        <v>INCUMPLIDA</v>
      </c>
      <c r="BI48" s="809" t="str">
        <f t="shared" si="28"/>
        <v>ABIERTO</v>
      </c>
    </row>
    <row r="49" spans="1:61" s="808" customFormat="1" ht="35.1" customHeight="1" x14ac:dyDescent="0.25">
      <c r="A49" s="551"/>
      <c r="B49" s="551"/>
      <c r="C49" s="552" t="s">
        <v>154</v>
      </c>
      <c r="D49" s="551"/>
      <c r="E49" s="858" t="s">
        <v>239</v>
      </c>
      <c r="F49" s="551"/>
      <c r="G49" s="551">
        <v>1</v>
      </c>
      <c r="H49" s="552" t="s">
        <v>715</v>
      </c>
      <c r="I49" s="526" t="s">
        <v>240</v>
      </c>
      <c r="J49" s="551"/>
      <c r="K49" s="551"/>
      <c r="L49" s="551"/>
      <c r="M49" s="551"/>
      <c r="N49" s="552" t="s">
        <v>69</v>
      </c>
      <c r="O49" s="552" t="str">
        <f>IF(H49="","",VLOOKUP(H49,'[1]Procedimientos Publicar'!$C$6:$E$85,3,FALSE))</f>
        <v>SECRETARIA GENERAL</v>
      </c>
      <c r="P49" s="552" t="s">
        <v>168</v>
      </c>
      <c r="Q49" s="551"/>
      <c r="R49" s="551"/>
      <c r="S49" s="551"/>
      <c r="T49" s="553">
        <v>1</v>
      </c>
      <c r="U49" s="551"/>
      <c r="V49" s="551"/>
      <c r="W49" s="551"/>
      <c r="X49" s="554">
        <v>43830</v>
      </c>
      <c r="Y49" s="551"/>
      <c r="Z49" s="551"/>
      <c r="AA49" s="555" t="str">
        <f t="shared" si="0"/>
        <v/>
      </c>
      <c r="AB49" s="556" t="str">
        <f t="shared" si="19"/>
        <v/>
      </c>
      <c r="AC49" s="805" t="str">
        <f t="shared" si="34"/>
        <v/>
      </c>
      <c r="AF49" s="810"/>
      <c r="AG49" s="816" t="s">
        <v>1126</v>
      </c>
      <c r="AI49" s="808">
        <v>0</v>
      </c>
      <c r="AJ49" s="814"/>
      <c r="AK49" s="813"/>
      <c r="AM49" s="401" t="s">
        <v>1096</v>
      </c>
      <c r="BG49" s="810"/>
      <c r="BI49" s="809" t="str">
        <f t="shared" si="28"/>
        <v>ABIERTO</v>
      </c>
    </row>
    <row r="50" spans="1:61" s="808" customFormat="1" ht="35.1" customHeight="1" x14ac:dyDescent="0.25">
      <c r="A50" s="551"/>
      <c r="B50" s="551"/>
      <c r="C50" s="552" t="s">
        <v>154</v>
      </c>
      <c r="D50" s="551"/>
      <c r="E50" s="858"/>
      <c r="F50" s="551"/>
      <c r="G50" s="551">
        <v>2</v>
      </c>
      <c r="H50" s="552" t="s">
        <v>715</v>
      </c>
      <c r="I50" s="526" t="s">
        <v>241</v>
      </c>
      <c r="J50" s="551"/>
      <c r="K50" s="551"/>
      <c r="L50" s="551"/>
      <c r="M50" s="551"/>
      <c r="N50" s="552" t="s">
        <v>69</v>
      </c>
      <c r="O50" s="552" t="str">
        <f>IF(H50="","",VLOOKUP(H50,'[1]Procedimientos Publicar'!$C$6:$E$85,3,FALSE))</f>
        <v>SECRETARIA GENERAL</v>
      </c>
      <c r="P50" s="552" t="s">
        <v>168</v>
      </c>
      <c r="Q50" s="551"/>
      <c r="R50" s="551"/>
      <c r="S50" s="551"/>
      <c r="T50" s="553">
        <v>1</v>
      </c>
      <c r="U50" s="551"/>
      <c r="V50" s="551"/>
      <c r="W50" s="551"/>
      <c r="X50" s="554">
        <v>43830</v>
      </c>
      <c r="Y50" s="551"/>
      <c r="Z50" s="551"/>
      <c r="AA50" s="555" t="str">
        <f t="shared" si="0"/>
        <v/>
      </c>
      <c r="AB50" s="556" t="str">
        <f t="shared" si="19"/>
        <v/>
      </c>
      <c r="AC50" s="805" t="str">
        <f t="shared" si="34"/>
        <v/>
      </c>
      <c r="AF50" s="810"/>
      <c r="AG50" s="816" t="s">
        <v>1127</v>
      </c>
      <c r="AI50" s="808">
        <v>0</v>
      </c>
      <c r="AJ50" s="814"/>
      <c r="AK50" s="813"/>
      <c r="AM50" s="401" t="s">
        <v>1096</v>
      </c>
      <c r="BG50" s="810"/>
      <c r="BI50" s="809" t="str">
        <f t="shared" si="28"/>
        <v>ABIERTO</v>
      </c>
    </row>
    <row r="51" spans="1:61" s="808" customFormat="1" ht="35.1" customHeight="1" x14ac:dyDescent="0.25">
      <c r="A51" s="551"/>
      <c r="B51" s="551"/>
      <c r="C51" s="552" t="s">
        <v>154</v>
      </c>
      <c r="D51" s="551"/>
      <c r="E51" s="858"/>
      <c r="F51" s="551"/>
      <c r="G51" s="551">
        <v>3</v>
      </c>
      <c r="H51" s="552" t="s">
        <v>715</v>
      </c>
      <c r="I51" s="557" t="s">
        <v>242</v>
      </c>
      <c r="J51" s="551"/>
      <c r="K51" s="551"/>
      <c r="L51" s="551"/>
      <c r="M51" s="551"/>
      <c r="N51" s="552" t="s">
        <v>69</v>
      </c>
      <c r="O51" s="552" t="str">
        <f>IF(H51="","",VLOOKUP(H51,'[1]Procedimientos Publicar'!$C$6:$E$85,3,FALSE))</f>
        <v>SECRETARIA GENERAL</v>
      </c>
      <c r="P51" s="552" t="s">
        <v>168</v>
      </c>
      <c r="Q51" s="551"/>
      <c r="R51" s="551"/>
      <c r="S51" s="551"/>
      <c r="T51" s="553">
        <v>1</v>
      </c>
      <c r="U51" s="551"/>
      <c r="V51" s="551"/>
      <c r="W51" s="551"/>
      <c r="X51" s="554">
        <v>43830</v>
      </c>
      <c r="Y51" s="551"/>
      <c r="Z51" s="551"/>
      <c r="AA51" s="555" t="str">
        <f t="shared" si="0"/>
        <v/>
      </c>
      <c r="AB51" s="556" t="str">
        <f t="shared" si="19"/>
        <v/>
      </c>
      <c r="AC51" s="805" t="str">
        <f t="shared" si="34"/>
        <v/>
      </c>
      <c r="AF51" s="810"/>
      <c r="AG51" s="816" t="s">
        <v>1128</v>
      </c>
      <c r="AI51" s="808">
        <v>0</v>
      </c>
      <c r="AJ51" s="814"/>
      <c r="AK51" s="813"/>
      <c r="AM51" s="401" t="s">
        <v>1096</v>
      </c>
      <c r="BG51" s="810"/>
      <c r="BI51" s="809" t="str">
        <f t="shared" si="28"/>
        <v>ABIERTO</v>
      </c>
    </row>
    <row r="52" spans="1:61" s="477" customFormat="1" ht="35.1" customHeight="1" x14ac:dyDescent="0.25">
      <c r="A52" s="711"/>
      <c r="B52" s="711"/>
      <c r="C52" s="712" t="s">
        <v>154</v>
      </c>
      <c r="D52" s="711"/>
      <c r="E52" s="854" t="s">
        <v>269</v>
      </c>
      <c r="F52" s="711">
        <v>2020</v>
      </c>
      <c r="G52" s="711">
        <v>1</v>
      </c>
      <c r="H52" s="712" t="s">
        <v>715</v>
      </c>
      <c r="I52" s="718" t="s">
        <v>866</v>
      </c>
      <c r="J52" s="712"/>
      <c r="K52" s="712" t="s">
        <v>1101</v>
      </c>
      <c r="L52" s="712" t="s">
        <v>1097</v>
      </c>
      <c r="M52" s="711"/>
      <c r="N52" s="712" t="s">
        <v>69</v>
      </c>
      <c r="O52" s="712" t="str">
        <f>IF(H52="","",VLOOKUP(H52,'[1]Procedimientos Publicar'!$C$6:$E$85,3,FALSE))</f>
        <v>SECRETARIA GENERAL</v>
      </c>
      <c r="P52" s="712" t="s">
        <v>168</v>
      </c>
      <c r="Q52" s="711"/>
      <c r="R52" s="711"/>
      <c r="S52" s="711"/>
      <c r="T52" s="714">
        <v>1</v>
      </c>
      <c r="U52" s="711"/>
      <c r="V52" s="711"/>
      <c r="W52" s="711"/>
      <c r="X52" s="715" t="s">
        <v>867</v>
      </c>
      <c r="Y52" s="711"/>
      <c r="Z52" s="711"/>
      <c r="AA52" s="716"/>
      <c r="AB52" s="717"/>
      <c r="AC52" s="805"/>
      <c r="AD52" s="808"/>
      <c r="AE52" s="808"/>
      <c r="AF52" s="807"/>
      <c r="AG52" s="816" t="s">
        <v>1129</v>
      </c>
      <c r="AH52" s="808"/>
      <c r="AI52" s="808">
        <v>0</v>
      </c>
      <c r="AJ52" s="814"/>
      <c r="AK52" s="813"/>
      <c r="AL52" s="808"/>
      <c r="AM52" s="401" t="s">
        <v>1102</v>
      </c>
      <c r="AN52" s="808"/>
      <c r="AO52" s="808"/>
      <c r="AP52" s="808"/>
      <c r="AQ52" s="808"/>
      <c r="AR52" s="808"/>
      <c r="AS52" s="808"/>
      <c r="AT52" s="808"/>
      <c r="AU52" s="808"/>
      <c r="AV52" s="808"/>
      <c r="AW52" s="808"/>
      <c r="AX52" s="808"/>
      <c r="AY52" s="808"/>
      <c r="AZ52" s="808"/>
      <c r="BA52" s="808"/>
      <c r="BB52" s="808"/>
      <c r="BC52" s="808"/>
      <c r="BD52" s="808"/>
      <c r="BE52" s="808"/>
      <c r="BF52" s="808"/>
      <c r="BG52" s="810"/>
      <c r="BH52" s="808"/>
      <c r="BI52" s="809" t="str">
        <f>IF(AO52="CUMPLIDA","CERRADO","ABIERTO")</f>
        <v>ABIERTO</v>
      </c>
    </row>
    <row r="53" spans="1:61" s="477" customFormat="1" ht="35.1" customHeight="1" x14ac:dyDescent="0.25">
      <c r="A53" s="711"/>
      <c r="B53" s="711"/>
      <c r="C53" s="712" t="s">
        <v>154</v>
      </c>
      <c r="D53" s="711"/>
      <c r="E53" s="854"/>
      <c r="F53" s="711">
        <v>2020</v>
      </c>
      <c r="G53" s="711">
        <v>2</v>
      </c>
      <c r="H53" s="712" t="s">
        <v>715</v>
      </c>
      <c r="I53" s="713" t="s">
        <v>868</v>
      </c>
      <c r="J53" s="712"/>
      <c r="K53" s="712" t="s">
        <v>1098</v>
      </c>
      <c r="L53" s="712" t="s">
        <v>1097</v>
      </c>
      <c r="M53" s="711"/>
      <c r="N53" s="712" t="s">
        <v>69</v>
      </c>
      <c r="O53" s="712" t="str">
        <f>IF(H53="","",VLOOKUP(H53,'[1]Procedimientos Publicar'!$C$6:$E$85,3,FALSE))</f>
        <v>SECRETARIA GENERAL</v>
      </c>
      <c r="P53" s="712" t="s">
        <v>168</v>
      </c>
      <c r="Q53" s="711"/>
      <c r="R53" s="711"/>
      <c r="S53" s="711"/>
      <c r="T53" s="714">
        <v>1</v>
      </c>
      <c r="U53" s="711"/>
      <c r="V53" s="711"/>
      <c r="W53" s="711"/>
      <c r="X53" s="715" t="s">
        <v>867</v>
      </c>
      <c r="Y53" s="711"/>
      <c r="Z53" s="711"/>
      <c r="AA53" s="716"/>
      <c r="AB53" s="717"/>
      <c r="AC53" s="805"/>
      <c r="AD53" s="808"/>
      <c r="AE53" s="808"/>
      <c r="AF53" s="807"/>
      <c r="AG53" s="816" t="s">
        <v>1130</v>
      </c>
      <c r="AH53" s="808"/>
      <c r="AI53" s="808">
        <v>0</v>
      </c>
      <c r="AJ53" s="814"/>
      <c r="AK53" s="813"/>
      <c r="AL53" s="808"/>
      <c r="AM53" s="401" t="s">
        <v>1102</v>
      </c>
      <c r="AN53" s="808"/>
      <c r="AO53" s="808"/>
      <c r="AP53" s="808"/>
      <c r="AQ53" s="808"/>
      <c r="AR53" s="808"/>
      <c r="AS53" s="808"/>
      <c r="AT53" s="808"/>
      <c r="AU53" s="808"/>
      <c r="AV53" s="808"/>
      <c r="AW53" s="808"/>
      <c r="AX53" s="808"/>
      <c r="AY53" s="808"/>
      <c r="AZ53" s="808"/>
      <c r="BA53" s="808"/>
      <c r="BB53" s="808"/>
      <c r="BC53" s="808"/>
      <c r="BD53" s="808"/>
      <c r="BE53" s="808"/>
      <c r="BF53" s="808"/>
      <c r="BG53" s="810"/>
      <c r="BH53" s="808"/>
      <c r="BI53" s="809" t="str">
        <f t="shared" ref="BI53:BI54" si="43">IF(AO53="CUMPLIDA","CERRADO","ABIERTO")</f>
        <v>ABIERTO</v>
      </c>
    </row>
    <row r="54" spans="1:61" s="477" customFormat="1" ht="35.1" customHeight="1" x14ac:dyDescent="0.25">
      <c r="A54" s="711"/>
      <c r="B54" s="711"/>
      <c r="C54" s="712" t="s">
        <v>154</v>
      </c>
      <c r="D54" s="711"/>
      <c r="E54" s="854"/>
      <c r="F54" s="711">
        <v>2020</v>
      </c>
      <c r="G54" s="711">
        <v>3</v>
      </c>
      <c r="H54" s="712" t="s">
        <v>715</v>
      </c>
      <c r="I54" s="713" t="s">
        <v>869</v>
      </c>
      <c r="J54" s="712"/>
      <c r="K54" s="712" t="s">
        <v>1099</v>
      </c>
      <c r="L54" s="712" t="s">
        <v>1100</v>
      </c>
      <c r="M54" s="711"/>
      <c r="N54" s="712" t="s">
        <v>69</v>
      </c>
      <c r="O54" s="712" t="str">
        <f>IF(H54="","",VLOOKUP(H54,'[1]Procedimientos Publicar'!$C$6:$E$85,3,FALSE))</f>
        <v>SECRETARIA GENERAL</v>
      </c>
      <c r="P54" s="712" t="s">
        <v>168</v>
      </c>
      <c r="Q54" s="711"/>
      <c r="R54" s="711"/>
      <c r="S54" s="711"/>
      <c r="T54" s="714">
        <v>1</v>
      </c>
      <c r="U54" s="711"/>
      <c r="V54" s="711"/>
      <c r="W54" s="711"/>
      <c r="X54" s="715" t="s">
        <v>867</v>
      </c>
      <c r="Y54" s="711"/>
      <c r="Z54" s="711"/>
      <c r="AA54" s="716"/>
      <c r="AB54" s="717"/>
      <c r="AC54" s="805"/>
      <c r="AD54" s="808"/>
      <c r="AE54" s="808"/>
      <c r="AF54" s="807"/>
      <c r="AG54" s="816" t="s">
        <v>1131</v>
      </c>
      <c r="AH54" s="808"/>
      <c r="AI54" s="808">
        <v>0</v>
      </c>
      <c r="AJ54" s="808"/>
      <c r="AK54" s="808"/>
      <c r="AL54" s="808"/>
      <c r="AM54" s="401" t="s">
        <v>1102</v>
      </c>
      <c r="AN54" s="808"/>
      <c r="AO54" s="808"/>
      <c r="AP54" s="808"/>
      <c r="AQ54" s="808"/>
      <c r="AR54" s="808"/>
      <c r="AS54" s="808"/>
      <c r="AT54" s="808"/>
      <c r="AU54" s="808"/>
      <c r="AV54" s="808"/>
      <c r="AW54" s="808"/>
      <c r="AX54" s="808"/>
      <c r="AY54" s="808"/>
      <c r="AZ54" s="808"/>
      <c r="BA54" s="808"/>
      <c r="BB54" s="808"/>
      <c r="BC54" s="808"/>
      <c r="BD54" s="808"/>
      <c r="BE54" s="808"/>
      <c r="BF54" s="808"/>
      <c r="BG54" s="810"/>
      <c r="BH54" s="808"/>
      <c r="BI54" s="809" t="str">
        <f t="shared" si="43"/>
        <v>ABIERTO</v>
      </c>
    </row>
    <row r="55" spans="1:61" s="808" customFormat="1" ht="35.1" customHeight="1" x14ac:dyDescent="0.2">
      <c r="A55" s="576"/>
      <c r="B55" s="576"/>
      <c r="C55" s="497" t="s">
        <v>154</v>
      </c>
      <c r="D55" s="576"/>
      <c r="E55" s="854"/>
      <c r="F55" s="576"/>
      <c r="G55" s="576" t="s">
        <v>678</v>
      </c>
      <c r="H55" s="577" t="s">
        <v>722</v>
      </c>
      <c r="I55" s="578" t="s">
        <v>272</v>
      </c>
      <c r="J55" s="87" t="s">
        <v>276</v>
      </c>
      <c r="K55" s="588" t="s">
        <v>283</v>
      </c>
      <c r="L55" s="88"/>
      <c r="M55" s="576">
        <v>1</v>
      </c>
      <c r="N55" s="497" t="s">
        <v>69</v>
      </c>
      <c r="O55" s="497" t="str">
        <f>IF(H55="","",VLOOKUP(H55,'[1]Procedimientos Publicar'!$C$6:$E$85,3,FALSE))</f>
        <v>SECRETARIA GENERAL</v>
      </c>
      <c r="P55" s="88"/>
      <c r="Q55" s="576"/>
      <c r="R55" s="576"/>
      <c r="S55" s="578"/>
      <c r="T55" s="579">
        <v>1</v>
      </c>
      <c r="U55" s="576"/>
      <c r="V55" s="89"/>
      <c r="W55" s="580" t="s">
        <v>289</v>
      </c>
      <c r="X55" s="581">
        <v>43830</v>
      </c>
      <c r="Y55" s="587" t="s">
        <v>293</v>
      </c>
      <c r="Z55" s="576">
        <v>1</v>
      </c>
      <c r="AA55" s="583">
        <f t="shared" ref="AA49:AA56" si="44">(IF(Z55="","",IF(OR($M55=0,$M55="",$X55=""),"",Z55/$M55)))</f>
        <v>1</v>
      </c>
      <c r="AB55" s="584">
        <f t="shared" ref="AB49:AB56" si="45">(IF(OR($T55="",AA55=""),"",IF(OR($T55=0,AA55=0),0,IF((AA55*100%)/$T55&gt;100%,100%,(AA55*100%)/$T55))))</f>
        <v>1</v>
      </c>
      <c r="AC55" s="805" t="str">
        <f t="shared" ref="AC49:AC56" si="46">IF(Z55="","",IF(AB55&lt;100%, IF(AB55&lt;25%, "ALERTA","EN TERMINO"), IF(AB55=100%, "OK", "EN TERMINO")))</f>
        <v>OK</v>
      </c>
      <c r="AD55" s="725" t="s">
        <v>296</v>
      </c>
      <c r="AF55" s="807" t="str">
        <f t="shared" ref="AF49:AF56" si="47">IF(AB55=100%,IF(AB55&gt;25%,"CUMPLIDA","PENDIENTE"),IF(AB55&lt;25%,"INCUMPLIDA","PENDIENTE"))</f>
        <v>CUMPLIDA</v>
      </c>
      <c r="BG55" s="807" t="str">
        <f t="shared" ref="BG49:BG56" si="48">IF(AB55=100%,"CUMPLIDA","INCUMPLIDA")</f>
        <v>CUMPLIDA</v>
      </c>
      <c r="BI55" s="809" t="str">
        <f t="shared" ref="BI49:BI55" si="49">IF(AF55="CUMPLIDA","CERRADO","ABIERTO")</f>
        <v>CERRADO</v>
      </c>
    </row>
    <row r="56" spans="1:61" s="808" customFormat="1" ht="35.1" customHeight="1" x14ac:dyDescent="0.2">
      <c r="A56" s="576"/>
      <c r="B56" s="576"/>
      <c r="C56" s="497" t="s">
        <v>154</v>
      </c>
      <c r="D56" s="576"/>
      <c r="E56" s="854"/>
      <c r="F56" s="576"/>
      <c r="G56" s="576" t="s">
        <v>679</v>
      </c>
      <c r="H56" s="577" t="s">
        <v>722</v>
      </c>
      <c r="I56" s="578" t="s">
        <v>1109</v>
      </c>
      <c r="J56" s="586" t="s">
        <v>277</v>
      </c>
      <c r="K56" s="586" t="s">
        <v>1110</v>
      </c>
      <c r="L56" s="586" t="s">
        <v>287</v>
      </c>
      <c r="M56" s="576">
        <v>1</v>
      </c>
      <c r="N56" s="497" t="s">
        <v>69</v>
      </c>
      <c r="O56" s="497" t="str">
        <f>IF(H56="","",VLOOKUP(H56,'[1]Procedimientos Publicar'!$C$6:$E$85,3,FALSE))</f>
        <v>SECRETARIA GENERAL</v>
      </c>
      <c r="P56" s="577" t="s">
        <v>253</v>
      </c>
      <c r="Q56" s="576"/>
      <c r="R56" s="576"/>
      <c r="S56" s="586"/>
      <c r="T56" s="579">
        <v>1</v>
      </c>
      <c r="U56" s="576"/>
      <c r="V56" s="580">
        <v>43405</v>
      </c>
      <c r="W56" s="589">
        <v>43951</v>
      </c>
      <c r="X56" s="581">
        <v>43830</v>
      </c>
      <c r="Y56" s="587" t="s">
        <v>1112</v>
      </c>
      <c r="Z56" s="576">
        <v>0</v>
      </c>
      <c r="AA56" s="583">
        <f t="shared" si="44"/>
        <v>0</v>
      </c>
      <c r="AB56" s="584">
        <f t="shared" si="45"/>
        <v>0</v>
      </c>
      <c r="AC56" s="805" t="str">
        <f t="shared" si="46"/>
        <v>ALERTA</v>
      </c>
      <c r="AD56" s="571" t="s">
        <v>268</v>
      </c>
      <c r="AF56" s="807" t="str">
        <f t="shared" si="47"/>
        <v>INCUMPLIDA</v>
      </c>
      <c r="AG56" s="816" t="s">
        <v>867</v>
      </c>
      <c r="AH56" s="806" t="s">
        <v>1111</v>
      </c>
      <c r="AI56" s="808">
        <v>0</v>
      </c>
      <c r="AJ56" s="814">
        <f t="shared" ref="AJ56" si="50">(IF(AI56="","",IF(OR($M56=0,$M56="",AG56=""),"",AI56/$M56)))</f>
        <v>0</v>
      </c>
      <c r="AK56" s="813">
        <f t="shared" ref="AK56" si="51">(IF(OR($T56="",AJ56=""),"",IF(OR($T56=0,AJ56=0),0,IF((AJ56*100%)/$T56&gt;100%,100%,(AJ56*100%)/$T56))))</f>
        <v>0</v>
      </c>
      <c r="AL56" s="805" t="str">
        <f t="shared" ref="AL56" si="52">IF(AI56="","",IF(AK56&lt;100%, IF(AK56&lt;50%, "ALERTA","EN TERMINO"), IF(AK56=100%, "OK", "EN TERMINO")))</f>
        <v>ALERTA</v>
      </c>
      <c r="AM56" s="401" t="s">
        <v>1113</v>
      </c>
      <c r="AO56" s="807" t="str">
        <f t="shared" ref="AO56" si="53">IF(AK56=100%,IF(AK56&gt;50%,"CUMPLIDA","PENDIENTE"),IF(AK56&lt;50%,"INCUMPLIDA","PENDIENTE"))</f>
        <v>INCUMPLIDA</v>
      </c>
      <c r="BG56" s="807" t="str">
        <f t="shared" si="48"/>
        <v>INCUMPLIDA</v>
      </c>
      <c r="BI56" s="809" t="str">
        <f t="shared" ref="BI56" si="54">IF(AO56="CUMPLIDA","CERRADO","ABIERTO")</f>
        <v>ABIERTO</v>
      </c>
    </row>
    <row r="57" spans="1:61" ht="35.1" customHeight="1" x14ac:dyDescent="0.25">
      <c r="A57" s="99"/>
      <c r="B57" s="99"/>
      <c r="C57" s="470" t="s">
        <v>154</v>
      </c>
      <c r="D57" s="99"/>
      <c r="E57" s="846" t="s">
        <v>298</v>
      </c>
      <c r="F57" s="99"/>
      <c r="G57" s="99">
        <v>1</v>
      </c>
      <c r="H57" s="412" t="s">
        <v>723</v>
      </c>
      <c r="I57" s="102" t="s">
        <v>299</v>
      </c>
      <c r="J57" s="103"/>
      <c r="K57" s="103"/>
      <c r="L57" s="116"/>
      <c r="M57" s="117"/>
      <c r="N57" s="470" t="s">
        <v>69</v>
      </c>
      <c r="O57" s="470" t="str">
        <f>IF(H57="","",VLOOKUP(H57,'[1]Procedimientos Publicar'!$C$6:$E$85,3,FALSE))</f>
        <v>SECRETARIA GENERAL</v>
      </c>
      <c r="P57" s="470" t="s">
        <v>297</v>
      </c>
      <c r="Q57" s="99"/>
      <c r="R57" s="99"/>
      <c r="S57" s="116"/>
      <c r="T57" s="100">
        <v>1</v>
      </c>
      <c r="U57" s="99"/>
      <c r="V57" s="119"/>
      <c r="W57" s="119"/>
      <c r="X57" s="101">
        <v>43830</v>
      </c>
      <c r="Y57" s="112"/>
      <c r="Z57" s="99"/>
      <c r="AA57" s="138" t="str">
        <f t="shared" ref="AA37:AA149" si="55">(IF(Z57="","",IF(OR($M57=0,$M57="",$X57=""),"",Z57/$M57)))</f>
        <v/>
      </c>
      <c r="AB57" s="139" t="str">
        <f t="shared" ref="AB57:AB66" si="56">(IF(OR($T57="",AA57=""),"",IF(OR($T57=0,AA57=0),0,IF((AA57*100%)/$T57&gt;100%,100%,(AA57*100%)/$T57))))</f>
        <v/>
      </c>
      <c r="AC57" s="8" t="str">
        <f t="shared" ref="AC57:AC66" si="57">IF(Z57="","",IF(AB57&lt;100%, IF(AB57&lt;25%, "ALERTA","EN TERMINO"), IF(AB57=100%, "OK", "EN TERMINO")))</f>
        <v/>
      </c>
      <c r="AD57" s="66" t="s">
        <v>331</v>
      </c>
      <c r="AF57" s="13" t="str">
        <f t="shared" si="1"/>
        <v>PENDIENTE</v>
      </c>
      <c r="AG57" s="495">
        <v>44012</v>
      </c>
      <c r="AM57" s="401" t="s">
        <v>1133</v>
      </c>
      <c r="AN57" s="509"/>
      <c r="BG57" s="810"/>
      <c r="BI57" s="469" t="s">
        <v>1114</v>
      </c>
    </row>
    <row r="58" spans="1:61" ht="35.1" customHeight="1" x14ac:dyDescent="0.25">
      <c r="A58" s="99"/>
      <c r="B58" s="99"/>
      <c r="C58" s="470" t="s">
        <v>154</v>
      </c>
      <c r="D58" s="99"/>
      <c r="E58" s="846"/>
      <c r="F58" s="99"/>
      <c r="G58" s="99">
        <v>2</v>
      </c>
      <c r="H58" s="412" t="s">
        <v>723</v>
      </c>
      <c r="I58" s="102" t="s">
        <v>300</v>
      </c>
      <c r="J58" s="107"/>
      <c r="K58" s="103"/>
      <c r="L58" s="116"/>
      <c r="M58" s="120"/>
      <c r="N58" s="470" t="s">
        <v>69</v>
      </c>
      <c r="O58" s="470" t="str">
        <f>IF(H58="","",VLOOKUP(H58,'[1]Procedimientos Publicar'!$C$6:$E$85,3,FALSE))</f>
        <v>SECRETARIA GENERAL</v>
      </c>
      <c r="P58" s="470" t="s">
        <v>297</v>
      </c>
      <c r="Q58" s="99"/>
      <c r="R58" s="99"/>
      <c r="S58" s="116"/>
      <c r="T58" s="100">
        <v>1</v>
      </c>
      <c r="U58" s="99"/>
      <c r="V58" s="121"/>
      <c r="W58" s="121"/>
      <c r="X58" s="101">
        <v>43830</v>
      </c>
      <c r="Y58" s="112"/>
      <c r="Z58" s="99"/>
      <c r="AA58" s="138" t="str">
        <f t="shared" si="55"/>
        <v/>
      </c>
      <c r="AB58" s="139" t="str">
        <f t="shared" si="56"/>
        <v/>
      </c>
      <c r="AC58" s="8" t="str">
        <f t="shared" si="57"/>
        <v/>
      </c>
      <c r="AD58" s="66" t="s">
        <v>331</v>
      </c>
      <c r="AF58" s="13" t="str">
        <f t="shared" si="1"/>
        <v>PENDIENTE</v>
      </c>
      <c r="AG58" s="495">
        <v>44012</v>
      </c>
      <c r="AM58" s="401" t="s">
        <v>1133</v>
      </c>
      <c r="BG58" s="810"/>
      <c r="BI58" s="809" t="s">
        <v>1114</v>
      </c>
    </row>
    <row r="59" spans="1:61" ht="35.1" customHeight="1" x14ac:dyDescent="0.25">
      <c r="A59" s="99"/>
      <c r="B59" s="99"/>
      <c r="C59" s="470" t="s">
        <v>154</v>
      </c>
      <c r="D59" s="99"/>
      <c r="E59" s="846"/>
      <c r="F59" s="99"/>
      <c r="G59" s="99">
        <v>3</v>
      </c>
      <c r="H59" s="412" t="s">
        <v>723</v>
      </c>
      <c r="I59" s="110" t="s">
        <v>301</v>
      </c>
      <c r="J59" s="110" t="s">
        <v>309</v>
      </c>
      <c r="K59" s="112" t="s">
        <v>347</v>
      </c>
      <c r="L59" s="116" t="s">
        <v>318</v>
      </c>
      <c r="M59" s="117">
        <v>5</v>
      </c>
      <c r="N59" s="470" t="s">
        <v>69</v>
      </c>
      <c r="O59" s="470" t="str">
        <f>IF(H59="","",VLOOKUP(H59,'[1]Procedimientos Publicar'!$C$6:$E$85,3,FALSE))</f>
        <v>SECRETARIA GENERAL</v>
      </c>
      <c r="P59" s="470" t="s">
        <v>297</v>
      </c>
      <c r="Q59" s="99"/>
      <c r="R59" s="99"/>
      <c r="S59" s="112"/>
      <c r="T59" s="100">
        <v>1</v>
      </c>
      <c r="U59" s="99"/>
      <c r="V59" s="119">
        <v>43374</v>
      </c>
      <c r="W59" s="119">
        <v>43769</v>
      </c>
      <c r="X59" s="101">
        <v>43830</v>
      </c>
      <c r="Y59" s="112" t="s">
        <v>324</v>
      </c>
      <c r="Z59" s="99">
        <v>4</v>
      </c>
      <c r="AA59" s="138">
        <f t="shared" si="55"/>
        <v>0.8</v>
      </c>
      <c r="AB59" s="139">
        <f t="shared" si="56"/>
        <v>0.8</v>
      </c>
      <c r="AC59" s="8" t="str">
        <f t="shared" si="57"/>
        <v>EN TERMINO</v>
      </c>
      <c r="AD59" s="128" t="s">
        <v>340</v>
      </c>
      <c r="AF59" s="13" t="str">
        <f t="shared" si="1"/>
        <v>PENDIENTE</v>
      </c>
      <c r="AG59" s="495">
        <v>44012</v>
      </c>
      <c r="AM59" s="401" t="s">
        <v>1133</v>
      </c>
      <c r="BG59" s="810"/>
      <c r="BI59" s="809" t="s">
        <v>1114</v>
      </c>
    </row>
    <row r="60" spans="1:61" ht="35.1" customHeight="1" x14ac:dyDescent="0.25">
      <c r="A60" s="99"/>
      <c r="B60" s="99"/>
      <c r="C60" s="470" t="s">
        <v>154</v>
      </c>
      <c r="D60" s="99"/>
      <c r="E60" s="846"/>
      <c r="F60" s="99"/>
      <c r="G60" s="99">
        <v>4</v>
      </c>
      <c r="H60" s="412" t="s">
        <v>723</v>
      </c>
      <c r="I60" s="296" t="s">
        <v>302</v>
      </c>
      <c r="J60" s="112" t="s">
        <v>310</v>
      </c>
      <c r="K60" s="112" t="s">
        <v>348</v>
      </c>
      <c r="L60" s="125" t="s">
        <v>319</v>
      </c>
      <c r="M60" s="122">
        <v>12</v>
      </c>
      <c r="N60" s="470" t="s">
        <v>69</v>
      </c>
      <c r="O60" s="470" t="str">
        <f>IF(H60="","",VLOOKUP(H60,'[1]Procedimientos Publicar'!$C$6:$E$85,3,FALSE))</f>
        <v>SECRETARIA GENERAL</v>
      </c>
      <c r="P60" s="470" t="s">
        <v>297</v>
      </c>
      <c r="Q60" s="99"/>
      <c r="R60" s="99"/>
      <c r="S60" s="112"/>
      <c r="T60" s="100">
        <v>1</v>
      </c>
      <c r="U60" s="99"/>
      <c r="V60" s="119">
        <v>43101</v>
      </c>
      <c r="W60" s="119">
        <v>43830</v>
      </c>
      <c r="X60" s="101">
        <v>43830</v>
      </c>
      <c r="Y60" s="112" t="s">
        <v>325</v>
      </c>
      <c r="Z60" s="99">
        <v>12</v>
      </c>
      <c r="AA60" s="138">
        <f t="shared" si="55"/>
        <v>1</v>
      </c>
      <c r="AB60" s="139">
        <f t="shared" si="56"/>
        <v>1</v>
      </c>
      <c r="AC60" s="8" t="str">
        <f t="shared" si="57"/>
        <v>OK</v>
      </c>
      <c r="AD60" s="65" t="s">
        <v>332</v>
      </c>
      <c r="AF60" s="13" t="str">
        <f t="shared" si="1"/>
        <v>CUMPLIDA</v>
      </c>
      <c r="BG60" s="13" t="str">
        <f t="shared" ref="BG39:BG149" si="58">IF(AB60=100%,"CUMPLIDA","INCUMPLIDA")</f>
        <v>CUMPLIDA</v>
      </c>
      <c r="BI60" s="469" t="str">
        <f t="shared" si="24"/>
        <v>CERRADO</v>
      </c>
    </row>
    <row r="61" spans="1:61" ht="35.1" customHeight="1" x14ac:dyDescent="0.25">
      <c r="A61" s="99"/>
      <c r="B61" s="99"/>
      <c r="C61" s="470" t="s">
        <v>154</v>
      </c>
      <c r="D61" s="99"/>
      <c r="E61" s="846"/>
      <c r="F61" s="99"/>
      <c r="G61" s="99">
        <v>5</v>
      </c>
      <c r="H61" s="412" t="s">
        <v>723</v>
      </c>
      <c r="I61" s="102" t="s">
        <v>303</v>
      </c>
      <c r="J61" s="112"/>
      <c r="K61" s="112" t="s">
        <v>349</v>
      </c>
      <c r="L61" s="124" t="s">
        <v>320</v>
      </c>
      <c r="M61" s="123">
        <v>1</v>
      </c>
      <c r="N61" s="470" t="s">
        <v>69</v>
      </c>
      <c r="O61" s="470" t="str">
        <f>IF(H61="","",VLOOKUP(H61,'[1]Procedimientos Publicar'!$C$6:$E$85,3,FALSE))</f>
        <v>SECRETARIA GENERAL</v>
      </c>
      <c r="P61" s="470" t="s">
        <v>297</v>
      </c>
      <c r="Q61" s="99"/>
      <c r="R61" s="99"/>
      <c r="S61" s="112"/>
      <c r="T61" s="100">
        <v>1</v>
      </c>
      <c r="U61" s="99"/>
      <c r="V61" s="119"/>
      <c r="W61" s="118"/>
      <c r="X61" s="101">
        <v>43830</v>
      </c>
      <c r="Y61" s="112" t="s">
        <v>326</v>
      </c>
      <c r="Z61" s="99">
        <v>1</v>
      </c>
      <c r="AA61" s="138">
        <f t="shared" si="55"/>
        <v>1</v>
      </c>
      <c r="AB61" s="139">
        <f t="shared" si="56"/>
        <v>1</v>
      </c>
      <c r="AC61" s="8" t="str">
        <f t="shared" si="57"/>
        <v>OK</v>
      </c>
      <c r="AD61" s="127" t="s">
        <v>333</v>
      </c>
      <c r="AF61" s="13" t="str">
        <f t="shared" si="1"/>
        <v>CUMPLIDA</v>
      </c>
      <c r="BG61" s="13" t="str">
        <f t="shared" si="58"/>
        <v>CUMPLIDA</v>
      </c>
      <c r="BI61" s="469" t="str">
        <f t="shared" si="24"/>
        <v>CERRADO</v>
      </c>
    </row>
    <row r="62" spans="1:61" ht="35.1" customHeight="1" x14ac:dyDescent="0.25">
      <c r="A62" s="99"/>
      <c r="B62" s="99"/>
      <c r="C62" s="470" t="s">
        <v>154</v>
      </c>
      <c r="D62" s="99"/>
      <c r="E62" s="846"/>
      <c r="F62" s="99"/>
      <c r="G62" s="99">
        <v>7</v>
      </c>
      <c r="H62" s="412" t="s">
        <v>723</v>
      </c>
      <c r="I62" s="110" t="s">
        <v>304</v>
      </c>
      <c r="J62" s="112" t="s">
        <v>311</v>
      </c>
      <c r="K62" s="114" t="s">
        <v>706</v>
      </c>
      <c r="L62" s="114" t="s">
        <v>316</v>
      </c>
      <c r="M62" s="117">
        <v>2</v>
      </c>
      <c r="N62" s="470" t="s">
        <v>69</v>
      </c>
      <c r="O62" s="470" t="str">
        <f>IF(H62="","",VLOOKUP(H62,'[1]Procedimientos Publicar'!$C$6:$E$85,3,FALSE))</f>
        <v>SECRETARIA GENERAL</v>
      </c>
      <c r="P62" s="470" t="s">
        <v>297</v>
      </c>
      <c r="Q62" s="99"/>
      <c r="R62" s="99"/>
      <c r="S62" s="114"/>
      <c r="T62" s="100">
        <v>1</v>
      </c>
      <c r="U62" s="99"/>
      <c r="V62" s="119">
        <v>43101</v>
      </c>
      <c r="W62" s="119">
        <v>43830</v>
      </c>
      <c r="X62" s="101">
        <v>43830</v>
      </c>
      <c r="Y62" s="112" t="s">
        <v>327</v>
      </c>
      <c r="Z62" s="99">
        <v>1</v>
      </c>
      <c r="AA62" s="138">
        <f t="shared" si="55"/>
        <v>0.5</v>
      </c>
      <c r="AB62" s="139">
        <f t="shared" si="56"/>
        <v>0.5</v>
      </c>
      <c r="AC62" s="8" t="str">
        <f t="shared" si="57"/>
        <v>EN TERMINO</v>
      </c>
      <c r="AD62" s="128" t="s">
        <v>334</v>
      </c>
      <c r="AF62" s="13" t="str">
        <f t="shared" si="1"/>
        <v>PENDIENTE</v>
      </c>
      <c r="AG62" s="495">
        <v>44012</v>
      </c>
      <c r="AH62" s="609"/>
      <c r="AI62" s="399"/>
      <c r="AJ62" s="399"/>
      <c r="AK62" s="399"/>
      <c r="AL62" s="399"/>
      <c r="AM62" s="401" t="s">
        <v>1133</v>
      </c>
      <c r="AN62" s="399"/>
      <c r="AO62" s="399"/>
      <c r="AP62" s="399"/>
      <c r="AQ62" s="399"/>
      <c r="AR62" s="399"/>
      <c r="AS62" s="399"/>
      <c r="AT62" s="399"/>
      <c r="AU62" s="399"/>
      <c r="AV62" s="399"/>
      <c r="AW62" s="399"/>
      <c r="AX62" s="399"/>
      <c r="AY62" s="399"/>
      <c r="AZ62" s="399"/>
      <c r="BA62" s="399"/>
      <c r="BB62" s="399"/>
      <c r="BC62" s="399"/>
      <c r="BD62" s="399"/>
      <c r="BE62" s="399"/>
      <c r="BF62" s="399"/>
      <c r="BG62" s="810"/>
      <c r="BI62" s="469" t="s">
        <v>1114</v>
      </c>
    </row>
    <row r="63" spans="1:61" ht="35.1" customHeight="1" x14ac:dyDescent="0.25">
      <c r="A63" s="99"/>
      <c r="B63" s="99"/>
      <c r="C63" s="470" t="s">
        <v>154</v>
      </c>
      <c r="D63" s="99"/>
      <c r="E63" s="846"/>
      <c r="F63" s="99"/>
      <c r="G63" s="99">
        <v>8</v>
      </c>
      <c r="H63" s="412" t="s">
        <v>723</v>
      </c>
      <c r="I63" s="102" t="s">
        <v>305</v>
      </c>
      <c r="J63" s="112" t="s">
        <v>312</v>
      </c>
      <c r="K63" s="112" t="s">
        <v>350</v>
      </c>
      <c r="L63" s="112" t="s">
        <v>321</v>
      </c>
      <c r="M63" s="122">
        <v>12</v>
      </c>
      <c r="N63" s="470" t="s">
        <v>69</v>
      </c>
      <c r="O63" s="470" t="str">
        <f>IF(H63="","",VLOOKUP(H63,'[1]Procedimientos Publicar'!$C$6:$E$85,3,FALSE))</f>
        <v>SECRETARIA GENERAL</v>
      </c>
      <c r="P63" s="470" t="s">
        <v>297</v>
      </c>
      <c r="Q63" s="99"/>
      <c r="R63" s="99"/>
      <c r="S63" s="112"/>
      <c r="T63" s="100">
        <v>1</v>
      </c>
      <c r="U63" s="99"/>
      <c r="V63" s="119">
        <v>43101</v>
      </c>
      <c r="W63" s="119">
        <v>43830</v>
      </c>
      <c r="X63" s="101">
        <v>43830</v>
      </c>
      <c r="Y63" s="112" t="s">
        <v>328</v>
      </c>
      <c r="Z63" s="99">
        <v>12</v>
      </c>
      <c r="AA63" s="138">
        <f t="shared" si="55"/>
        <v>1</v>
      </c>
      <c r="AB63" s="139">
        <f t="shared" si="56"/>
        <v>1</v>
      </c>
      <c r="AC63" s="8" t="str">
        <f t="shared" si="57"/>
        <v>OK</v>
      </c>
      <c r="AD63" s="127" t="s">
        <v>335</v>
      </c>
      <c r="AF63" s="13" t="str">
        <f t="shared" si="1"/>
        <v>CUMPLIDA</v>
      </c>
      <c r="BG63" s="13" t="str">
        <f t="shared" si="58"/>
        <v>CUMPLIDA</v>
      </c>
      <c r="BI63" s="469" t="str">
        <f t="shared" si="24"/>
        <v>CERRADO</v>
      </c>
    </row>
    <row r="64" spans="1:61" ht="35.1" customHeight="1" x14ac:dyDescent="0.25">
      <c r="A64" s="99"/>
      <c r="B64" s="99"/>
      <c r="C64" s="470" t="s">
        <v>154</v>
      </c>
      <c r="D64" s="99"/>
      <c r="E64" s="846"/>
      <c r="F64" s="99"/>
      <c r="G64" s="99">
        <v>9</v>
      </c>
      <c r="H64" s="412" t="s">
        <v>723</v>
      </c>
      <c r="I64" s="102" t="s">
        <v>306</v>
      </c>
      <c r="J64" s="112" t="s">
        <v>313</v>
      </c>
      <c r="K64" s="112" t="s">
        <v>351</v>
      </c>
      <c r="L64" s="112" t="s">
        <v>322</v>
      </c>
      <c r="M64" s="122">
        <v>1</v>
      </c>
      <c r="N64" s="470" t="s">
        <v>69</v>
      </c>
      <c r="O64" s="470" t="str">
        <f>IF(H64="","",VLOOKUP(H64,'[1]Procedimientos Publicar'!$C$6:$E$85,3,FALSE))</f>
        <v>SECRETARIA GENERAL</v>
      </c>
      <c r="P64" s="470" t="s">
        <v>297</v>
      </c>
      <c r="Q64" s="99"/>
      <c r="R64" s="99"/>
      <c r="S64" s="112"/>
      <c r="T64" s="100">
        <v>1</v>
      </c>
      <c r="U64" s="99"/>
      <c r="V64" s="119">
        <v>43101</v>
      </c>
      <c r="W64" s="119">
        <v>43830</v>
      </c>
      <c r="X64" s="101">
        <v>43830</v>
      </c>
      <c r="Y64" s="112" t="s">
        <v>338</v>
      </c>
      <c r="Z64" s="99">
        <v>0.5</v>
      </c>
      <c r="AA64" s="138">
        <f t="shared" si="55"/>
        <v>0.5</v>
      </c>
      <c r="AB64" s="139">
        <f t="shared" si="56"/>
        <v>0.5</v>
      </c>
      <c r="AC64" s="8" t="str">
        <f t="shared" si="57"/>
        <v>EN TERMINO</v>
      </c>
      <c r="AD64" s="128" t="s">
        <v>337</v>
      </c>
      <c r="AF64" s="13" t="str">
        <f t="shared" si="1"/>
        <v>PENDIENTE</v>
      </c>
      <c r="AG64" s="495">
        <v>44012</v>
      </c>
      <c r="AM64" s="401" t="s">
        <v>1133</v>
      </c>
      <c r="BG64" s="810"/>
      <c r="BI64" s="469" t="s">
        <v>1114</v>
      </c>
    </row>
    <row r="65" spans="1:61" ht="35.1" customHeight="1" x14ac:dyDescent="0.25">
      <c r="A65" s="99"/>
      <c r="B65" s="99"/>
      <c r="C65" s="470" t="s">
        <v>154</v>
      </c>
      <c r="D65" s="99"/>
      <c r="E65" s="846"/>
      <c r="F65" s="99"/>
      <c r="G65" s="99">
        <v>11</v>
      </c>
      <c r="H65" s="412" t="s">
        <v>723</v>
      </c>
      <c r="I65" s="102" t="s">
        <v>307</v>
      </c>
      <c r="J65" s="112" t="s">
        <v>314</v>
      </c>
      <c r="K65" s="112"/>
      <c r="L65" s="112" t="s">
        <v>323</v>
      </c>
      <c r="M65" s="122">
        <v>1</v>
      </c>
      <c r="N65" s="470" t="s">
        <v>69</v>
      </c>
      <c r="O65" s="470" t="str">
        <f>IF(H65="","",VLOOKUP(H65,'[1]Procedimientos Publicar'!$C$6:$E$85,3,FALSE))</f>
        <v>SECRETARIA GENERAL</v>
      </c>
      <c r="P65" s="470" t="s">
        <v>297</v>
      </c>
      <c r="Q65" s="99"/>
      <c r="R65" s="99"/>
      <c r="S65" s="112"/>
      <c r="T65" s="100">
        <v>1</v>
      </c>
      <c r="U65" s="99"/>
      <c r="V65" s="119">
        <v>43101</v>
      </c>
      <c r="W65" s="119">
        <v>43830</v>
      </c>
      <c r="X65" s="101">
        <v>43830</v>
      </c>
      <c r="Y65" s="112" t="s">
        <v>329</v>
      </c>
      <c r="Z65" s="99">
        <v>1</v>
      </c>
      <c r="AA65" s="138">
        <f t="shared" si="55"/>
        <v>1</v>
      </c>
      <c r="AB65" s="139">
        <f t="shared" si="56"/>
        <v>1</v>
      </c>
      <c r="AC65" s="8" t="str">
        <f t="shared" si="57"/>
        <v>OK</v>
      </c>
      <c r="AD65" s="129" t="s">
        <v>336</v>
      </c>
      <c r="AF65" s="13" t="str">
        <f t="shared" si="1"/>
        <v>CUMPLIDA</v>
      </c>
      <c r="BG65" s="13" t="str">
        <f t="shared" si="58"/>
        <v>CUMPLIDA</v>
      </c>
      <c r="BI65" s="469" t="str">
        <f t="shared" si="24"/>
        <v>CERRADO</v>
      </c>
    </row>
    <row r="66" spans="1:61" ht="35.1" customHeight="1" x14ac:dyDescent="0.25">
      <c r="A66" s="99"/>
      <c r="B66" s="99"/>
      <c r="C66" s="470" t="s">
        <v>154</v>
      </c>
      <c r="D66" s="99"/>
      <c r="E66" s="846"/>
      <c r="F66" s="99"/>
      <c r="G66" s="99">
        <v>12</v>
      </c>
      <c r="H66" s="412" t="s">
        <v>723</v>
      </c>
      <c r="I66" s="102" t="s">
        <v>308</v>
      </c>
      <c r="J66" s="114" t="s">
        <v>315</v>
      </c>
      <c r="K66" s="114" t="s">
        <v>352</v>
      </c>
      <c r="L66" s="114" t="s">
        <v>317</v>
      </c>
      <c r="M66" s="123">
        <v>1</v>
      </c>
      <c r="N66" s="470" t="s">
        <v>69</v>
      </c>
      <c r="O66" s="470" t="str">
        <f>IF(H66="","",VLOOKUP(H66,'[1]Procedimientos Publicar'!$C$6:$E$85,3,FALSE))</f>
        <v>SECRETARIA GENERAL</v>
      </c>
      <c r="P66" s="470" t="s">
        <v>297</v>
      </c>
      <c r="Q66" s="99"/>
      <c r="R66" s="99"/>
      <c r="S66" s="114"/>
      <c r="T66" s="100">
        <v>1</v>
      </c>
      <c r="U66" s="99"/>
      <c r="V66" s="119">
        <v>43770</v>
      </c>
      <c r="W66" s="119">
        <v>43830</v>
      </c>
      <c r="X66" s="101">
        <v>43830</v>
      </c>
      <c r="Y66" s="112" t="s">
        <v>330</v>
      </c>
      <c r="Z66" s="99">
        <v>0.5</v>
      </c>
      <c r="AA66" s="138">
        <f t="shared" si="55"/>
        <v>0.5</v>
      </c>
      <c r="AB66" s="139">
        <f t="shared" si="56"/>
        <v>0.5</v>
      </c>
      <c r="AC66" s="8" t="str">
        <f t="shared" si="57"/>
        <v>EN TERMINO</v>
      </c>
      <c r="AD66" s="128" t="s">
        <v>339</v>
      </c>
      <c r="AF66" s="13" t="str">
        <f t="shared" si="1"/>
        <v>PENDIENTE</v>
      </c>
      <c r="AG66" s="495">
        <v>44012</v>
      </c>
      <c r="AM66" s="401" t="s">
        <v>1133</v>
      </c>
      <c r="BG66" s="810"/>
      <c r="BI66" s="469" t="s">
        <v>1114</v>
      </c>
    </row>
    <row r="67" spans="1:61" ht="35.1" customHeight="1" x14ac:dyDescent="0.25">
      <c r="A67" s="131"/>
      <c r="B67" s="131"/>
      <c r="C67" s="471" t="s">
        <v>154</v>
      </c>
      <c r="D67" s="131"/>
      <c r="E67" s="832" t="s">
        <v>341</v>
      </c>
      <c r="F67" s="131"/>
      <c r="G67" s="131">
        <v>1</v>
      </c>
      <c r="H67" s="413" t="s">
        <v>723</v>
      </c>
      <c r="I67" s="140" t="s">
        <v>342</v>
      </c>
      <c r="J67" s="134"/>
      <c r="K67" s="131"/>
      <c r="L67" s="131"/>
      <c r="M67" s="131">
        <v>1</v>
      </c>
      <c r="N67" s="471" t="s">
        <v>69</v>
      </c>
      <c r="O67" s="471" t="str">
        <f>IF(H67="","",VLOOKUP(H67,'[1]Procedimientos Publicar'!$C$6:$E$85,3,FALSE))</f>
        <v>SECRETARIA GENERAL</v>
      </c>
      <c r="P67" s="471" t="s">
        <v>297</v>
      </c>
      <c r="Q67" s="131"/>
      <c r="R67" s="131"/>
      <c r="S67" s="131"/>
      <c r="T67" s="132">
        <v>1</v>
      </c>
      <c r="U67" s="131"/>
      <c r="V67" s="131"/>
      <c r="W67" s="131"/>
      <c r="X67" s="133">
        <v>43830</v>
      </c>
      <c r="Y67" s="370" t="s">
        <v>353</v>
      </c>
      <c r="Z67" s="131">
        <v>1</v>
      </c>
      <c r="AA67" s="136">
        <f t="shared" si="55"/>
        <v>1</v>
      </c>
      <c r="AB67" s="137">
        <f t="shared" ref="AB67:AB70" si="59">(IF(OR($T67="",AA67=""),"",IF(OR($T67=0,AA67=0),0,IF((AA67*100%)/$T67&gt;100%,100%,(AA67*100%)/$T67))))</f>
        <v>1</v>
      </c>
      <c r="AC67" s="8" t="str">
        <f t="shared" ref="AC67:AC70" si="60">IF(Z67="","",IF(AB67&lt;100%, IF(AB67&lt;25%, "ALERTA","EN TERMINO"), IF(AB67=100%, "OK", "EN TERMINO")))</f>
        <v>OK</v>
      </c>
      <c r="AD67" s="380" t="s">
        <v>358</v>
      </c>
      <c r="AF67" s="13" t="str">
        <f t="shared" si="1"/>
        <v>CUMPLIDA</v>
      </c>
      <c r="BG67" s="13" t="str">
        <f t="shared" si="58"/>
        <v>CUMPLIDA</v>
      </c>
      <c r="BI67" s="469" t="str">
        <f t="shared" si="24"/>
        <v>CERRADO</v>
      </c>
    </row>
    <row r="68" spans="1:61" ht="35.1" customHeight="1" x14ac:dyDescent="0.25">
      <c r="A68" s="131"/>
      <c r="B68" s="131"/>
      <c r="C68" s="471" t="s">
        <v>154</v>
      </c>
      <c r="D68" s="131"/>
      <c r="E68" s="832"/>
      <c r="F68" s="131"/>
      <c r="G68" s="131">
        <v>2</v>
      </c>
      <c r="H68" s="413" t="s">
        <v>723</v>
      </c>
      <c r="I68" s="141" t="s">
        <v>343</v>
      </c>
      <c r="J68" s="134" t="s">
        <v>346</v>
      </c>
      <c r="K68" s="131"/>
      <c r="L68" s="131"/>
      <c r="M68" s="131"/>
      <c r="N68" s="471" t="s">
        <v>69</v>
      </c>
      <c r="O68" s="471" t="str">
        <f>IF(H68="","",VLOOKUP(H68,'[1]Procedimientos Publicar'!$C$6:$E$85,3,FALSE))</f>
        <v>SECRETARIA GENERAL</v>
      </c>
      <c r="P68" s="471" t="s">
        <v>297</v>
      </c>
      <c r="Q68" s="131"/>
      <c r="R68" s="131"/>
      <c r="S68" s="131"/>
      <c r="T68" s="132">
        <v>1</v>
      </c>
      <c r="U68" s="131"/>
      <c r="V68" s="131"/>
      <c r="W68" s="131"/>
      <c r="X68" s="133">
        <v>43830</v>
      </c>
      <c r="Y68" s="370" t="s">
        <v>354</v>
      </c>
      <c r="Z68" s="131"/>
      <c r="AA68" s="136" t="str">
        <f t="shared" si="55"/>
        <v/>
      </c>
      <c r="AB68" s="137" t="str">
        <f t="shared" si="59"/>
        <v/>
      </c>
      <c r="AC68" s="8" t="str">
        <f t="shared" si="60"/>
        <v/>
      </c>
      <c r="AD68" s="135" t="s">
        <v>356</v>
      </c>
      <c r="AF68" s="13" t="str">
        <f t="shared" si="1"/>
        <v>PENDIENTE</v>
      </c>
      <c r="AG68" s="495">
        <v>44012</v>
      </c>
      <c r="AM68" s="401" t="s">
        <v>1132</v>
      </c>
      <c r="BG68" s="810"/>
      <c r="BI68" s="469" t="str">
        <f t="shared" si="24"/>
        <v>ABIERTO</v>
      </c>
    </row>
    <row r="69" spans="1:61" ht="35.1" customHeight="1" x14ac:dyDescent="0.25">
      <c r="A69" s="131"/>
      <c r="B69" s="131"/>
      <c r="C69" s="471" t="s">
        <v>154</v>
      </c>
      <c r="D69" s="131"/>
      <c r="E69" s="832"/>
      <c r="F69" s="131"/>
      <c r="G69" s="131">
        <v>3</v>
      </c>
      <c r="H69" s="413" t="s">
        <v>723</v>
      </c>
      <c r="I69" s="141" t="s">
        <v>344</v>
      </c>
      <c r="J69" s="134"/>
      <c r="K69" s="131"/>
      <c r="L69" s="131"/>
      <c r="M69" s="131"/>
      <c r="N69" s="471" t="s">
        <v>69</v>
      </c>
      <c r="O69" s="471" t="str">
        <f>IF(H69="","",VLOOKUP(H69,'[1]Procedimientos Publicar'!$C$6:$E$85,3,FALSE))</f>
        <v>SECRETARIA GENERAL</v>
      </c>
      <c r="P69" s="471" t="s">
        <v>297</v>
      </c>
      <c r="Q69" s="131"/>
      <c r="R69" s="131"/>
      <c r="S69" s="131"/>
      <c r="T69" s="132">
        <v>1</v>
      </c>
      <c r="U69" s="131"/>
      <c r="V69" s="131"/>
      <c r="W69" s="131"/>
      <c r="X69" s="133">
        <v>43830</v>
      </c>
      <c r="Y69" s="370" t="s">
        <v>355</v>
      </c>
      <c r="Z69" s="131"/>
      <c r="AA69" s="136" t="str">
        <f t="shared" si="55"/>
        <v/>
      </c>
      <c r="AB69" s="137" t="str">
        <f t="shared" si="59"/>
        <v/>
      </c>
      <c r="AC69" s="8" t="str">
        <f t="shared" si="60"/>
        <v/>
      </c>
      <c r="AD69" s="135" t="s">
        <v>357</v>
      </c>
      <c r="AF69" s="13" t="str">
        <f t="shared" si="1"/>
        <v>PENDIENTE</v>
      </c>
      <c r="AG69" s="495">
        <v>44012</v>
      </c>
      <c r="AM69" s="401" t="s">
        <v>1132</v>
      </c>
      <c r="BG69" s="810"/>
      <c r="BI69" s="469" t="str">
        <f t="shared" si="24"/>
        <v>ABIERTO</v>
      </c>
    </row>
    <row r="70" spans="1:61" ht="35.1" customHeight="1" x14ac:dyDescent="0.25">
      <c r="A70" s="131"/>
      <c r="B70" s="131"/>
      <c r="C70" s="471" t="s">
        <v>154</v>
      </c>
      <c r="D70" s="131"/>
      <c r="E70" s="832"/>
      <c r="F70" s="131"/>
      <c r="G70" s="131">
        <v>4</v>
      </c>
      <c r="H70" s="413" t="s">
        <v>723</v>
      </c>
      <c r="I70" s="141" t="s">
        <v>345</v>
      </c>
      <c r="J70" s="134"/>
      <c r="K70" s="131"/>
      <c r="L70" s="131"/>
      <c r="M70" s="131">
        <v>1</v>
      </c>
      <c r="N70" s="471" t="s">
        <v>69</v>
      </c>
      <c r="O70" s="471" t="str">
        <f>IF(H70="","",VLOOKUP(H70,'[1]Procedimientos Publicar'!$C$6:$E$85,3,FALSE))</f>
        <v>SECRETARIA GENERAL</v>
      </c>
      <c r="P70" s="471" t="s">
        <v>297</v>
      </c>
      <c r="Q70" s="131"/>
      <c r="R70" s="131"/>
      <c r="S70" s="131"/>
      <c r="T70" s="132">
        <v>1</v>
      </c>
      <c r="U70" s="131"/>
      <c r="V70" s="131"/>
      <c r="W70" s="131"/>
      <c r="X70" s="133">
        <v>43830</v>
      </c>
      <c r="Y70" s="370" t="s">
        <v>355</v>
      </c>
      <c r="Z70" s="131">
        <v>1</v>
      </c>
      <c r="AA70" s="136">
        <f t="shared" si="55"/>
        <v>1</v>
      </c>
      <c r="AB70" s="137">
        <f t="shared" si="59"/>
        <v>1</v>
      </c>
      <c r="AC70" s="8" t="str">
        <f t="shared" si="60"/>
        <v>OK</v>
      </c>
      <c r="AD70" s="380" t="s">
        <v>359</v>
      </c>
      <c r="AF70" s="13" t="str">
        <f t="shared" si="1"/>
        <v>CUMPLIDA</v>
      </c>
      <c r="BG70" s="13" t="str">
        <f t="shared" si="58"/>
        <v>CUMPLIDA</v>
      </c>
      <c r="BI70" s="469" t="str">
        <f t="shared" si="24"/>
        <v>CERRADO</v>
      </c>
    </row>
    <row r="71" spans="1:61" s="485" customFormat="1" ht="69" customHeight="1" x14ac:dyDescent="0.25">
      <c r="A71" s="719"/>
      <c r="B71" s="719"/>
      <c r="C71" s="720" t="s">
        <v>154</v>
      </c>
      <c r="D71" s="719"/>
      <c r="E71" s="839" t="s">
        <v>877</v>
      </c>
      <c r="F71" s="719"/>
      <c r="G71" s="750">
        <v>1</v>
      </c>
      <c r="H71" s="721" t="s">
        <v>723</v>
      </c>
      <c r="I71" s="734" t="s">
        <v>878</v>
      </c>
      <c r="J71" s="818" t="s">
        <v>1137</v>
      </c>
      <c r="K71" s="818" t="s">
        <v>1147</v>
      </c>
      <c r="L71" s="818" t="s">
        <v>879</v>
      </c>
      <c r="M71" s="818">
        <v>1</v>
      </c>
      <c r="N71" s="720"/>
      <c r="O71" s="720"/>
      <c r="P71" s="720" t="s">
        <v>297</v>
      </c>
      <c r="Q71" s="728" t="s">
        <v>880</v>
      </c>
      <c r="R71" s="728" t="s">
        <v>881</v>
      </c>
      <c r="S71" s="728" t="s">
        <v>882</v>
      </c>
      <c r="T71" s="723">
        <v>1</v>
      </c>
      <c r="U71" s="745" t="s">
        <v>883</v>
      </c>
      <c r="V71" s="746">
        <v>43887</v>
      </c>
      <c r="W71" s="746">
        <v>44196</v>
      </c>
      <c r="X71" s="700"/>
      <c r="Y71" s="154"/>
      <c r="Z71" s="515"/>
      <c r="AA71" s="701"/>
      <c r="AB71" s="702"/>
      <c r="AD71" s="106"/>
      <c r="AG71" s="486" t="s">
        <v>867</v>
      </c>
      <c r="AH71" s="829" t="s">
        <v>1046</v>
      </c>
      <c r="AI71" s="486">
        <v>0.5</v>
      </c>
      <c r="AJ71" s="307">
        <f>(IF(AI71="","",IF(OR($M71=0,$M71="",AG71=""),"",AI71/$M71)))</f>
        <v>0.5</v>
      </c>
      <c r="AK71" s="97">
        <f>(IF(OR($T71="",AJ71=""),"",IF(OR($T71=0,AJ71=0),0,IF((AJ71*100%)/$T71&gt;100%,100%,(AJ71*100%)/$T71))))</f>
        <v>0.5</v>
      </c>
      <c r="AL71" s="8" t="str">
        <f>IF(AI71="","",IF(AK71&lt;100%, IF(AK71&lt;50%, "ALERTA","EN TERMINO"), IF(AK71=100%, "OK", "EN TERMINO")))</f>
        <v>EN TERMINO</v>
      </c>
      <c r="AM71" s="491"/>
      <c r="AN71" s="473"/>
      <c r="AO71" s="13" t="str">
        <f>IF(AK71=100%,IF(AK71&gt;50%,"CUMPLIDA","PENDIENTE"),IF(AK71&lt;50%,"INCUMPLIDA","PENDIENTE"))</f>
        <v>PENDIENTE</v>
      </c>
      <c r="BG71" s="399"/>
      <c r="BI71" s="486" t="str">
        <f>IF(AO71="CUMPLIDA","CERRADO","ABIERTO")</f>
        <v>ABIERTO</v>
      </c>
    </row>
    <row r="72" spans="1:61" s="485" customFormat="1" ht="69" customHeight="1" x14ac:dyDescent="0.25">
      <c r="A72" s="719"/>
      <c r="B72" s="719"/>
      <c r="C72" s="720" t="s">
        <v>154</v>
      </c>
      <c r="D72" s="719"/>
      <c r="E72" s="839"/>
      <c r="F72" s="719"/>
      <c r="G72" s="750">
        <v>1</v>
      </c>
      <c r="H72" s="721" t="s">
        <v>723</v>
      </c>
      <c r="I72" s="734" t="s">
        <v>904</v>
      </c>
      <c r="J72" s="818"/>
      <c r="K72" s="818" t="s">
        <v>1148</v>
      </c>
      <c r="L72" s="818" t="s">
        <v>885</v>
      </c>
      <c r="M72" s="818">
        <v>1</v>
      </c>
      <c r="N72" s="720"/>
      <c r="O72" s="720"/>
      <c r="P72" s="720" t="s">
        <v>297</v>
      </c>
      <c r="Q72" s="722" t="s">
        <v>886</v>
      </c>
      <c r="R72" s="728" t="s">
        <v>887</v>
      </c>
      <c r="S72" s="722" t="s">
        <v>888</v>
      </c>
      <c r="T72" s="723">
        <v>1</v>
      </c>
      <c r="U72" s="745" t="s">
        <v>889</v>
      </c>
      <c r="V72" s="746">
        <v>43887</v>
      </c>
      <c r="W72" s="746">
        <v>44196</v>
      </c>
      <c r="X72" s="700"/>
      <c r="Y72" s="154"/>
      <c r="Z72" s="515"/>
      <c r="AA72" s="701"/>
      <c r="AB72" s="702"/>
      <c r="AD72" s="27"/>
      <c r="AF72" s="399"/>
      <c r="AG72" s="486" t="s">
        <v>867</v>
      </c>
      <c r="AH72" s="829"/>
      <c r="AI72" s="486">
        <v>0.5</v>
      </c>
      <c r="AJ72" s="307">
        <f t="shared" ref="AJ72:AJ76" si="61">(IF(AI72="","",IF(OR($M72=0,$M72="",AG72=""),"",AI72/$M72)))</f>
        <v>0.5</v>
      </c>
      <c r="AK72" s="97">
        <f t="shared" ref="AK72:AK135" si="62">(IF(OR($T72="",AJ72=""),"",IF(OR($T72=0,AJ72=0),0,IF((AJ72*100%)/$T72&gt;100%,100%,(AJ72*100%)/$T72))))</f>
        <v>0.5</v>
      </c>
      <c r="AL72" s="8" t="str">
        <f t="shared" ref="AL72:AL135" si="63">IF(AI72="","",IF(AK72&lt;100%, IF(AK72&lt;50%, "ALERTA","EN TERMINO"), IF(AK72=100%, "OK", "EN TERMINO")))</f>
        <v>EN TERMINO</v>
      </c>
      <c r="AM72" s="491"/>
      <c r="AN72" s="473"/>
      <c r="AO72" s="13" t="str">
        <f t="shared" ref="AO72:AO75" si="64">IF(AK72=100%,IF(AK72&gt;50%,"CUMPLIDA","PENDIENTE"),IF(AK72&lt;50%,"INCUMPLIDA","PENDIENTE"))</f>
        <v>PENDIENTE</v>
      </c>
      <c r="BG72" s="399"/>
      <c r="BI72" s="486" t="str">
        <f t="shared" ref="BI72:BI134" si="65">IF(AO72="CUMPLIDA","CERRADO","ABIERTO")</f>
        <v>ABIERTO</v>
      </c>
    </row>
    <row r="73" spans="1:61" s="485" customFormat="1" ht="69" customHeight="1" x14ac:dyDescent="0.25">
      <c r="A73" s="719"/>
      <c r="B73" s="719"/>
      <c r="C73" s="720" t="s">
        <v>154</v>
      </c>
      <c r="D73" s="719"/>
      <c r="E73" s="839"/>
      <c r="F73" s="719"/>
      <c r="G73" s="750">
        <v>1</v>
      </c>
      <c r="H73" s="721" t="s">
        <v>723</v>
      </c>
      <c r="I73" s="734" t="s">
        <v>907</v>
      </c>
      <c r="J73" s="818"/>
      <c r="K73" s="818" t="s">
        <v>908</v>
      </c>
      <c r="L73" s="818" t="s">
        <v>909</v>
      </c>
      <c r="M73" s="818">
        <v>1</v>
      </c>
      <c r="N73" s="720"/>
      <c r="O73" s="720"/>
      <c r="P73" s="720" t="s">
        <v>297</v>
      </c>
      <c r="Q73" s="722" t="s">
        <v>886</v>
      </c>
      <c r="R73" s="728" t="s">
        <v>887</v>
      </c>
      <c r="S73" s="722" t="s">
        <v>892</v>
      </c>
      <c r="T73" s="723">
        <v>1</v>
      </c>
      <c r="U73" s="745" t="s">
        <v>911</v>
      </c>
      <c r="V73" s="746">
        <v>43887</v>
      </c>
      <c r="W73" s="746">
        <v>44196</v>
      </c>
      <c r="X73" s="700"/>
      <c r="Y73" s="154"/>
      <c r="Z73" s="515"/>
      <c r="AA73" s="701"/>
      <c r="AB73" s="702"/>
      <c r="AD73" s="27"/>
      <c r="AF73" s="399"/>
      <c r="AG73" s="486" t="s">
        <v>867</v>
      </c>
      <c r="AH73" s="829"/>
      <c r="AI73" s="486">
        <v>0.5</v>
      </c>
      <c r="AJ73" s="307">
        <f t="shared" si="61"/>
        <v>0.5</v>
      </c>
      <c r="AK73" s="97">
        <f t="shared" si="62"/>
        <v>0.5</v>
      </c>
      <c r="AL73" s="8" t="str">
        <f t="shared" si="63"/>
        <v>EN TERMINO</v>
      </c>
      <c r="AM73" s="491"/>
      <c r="AN73" s="473"/>
      <c r="AO73" s="13" t="str">
        <f t="shared" si="64"/>
        <v>PENDIENTE</v>
      </c>
      <c r="BG73" s="399"/>
      <c r="BI73" s="486" t="str">
        <f t="shared" si="65"/>
        <v>ABIERTO</v>
      </c>
    </row>
    <row r="74" spans="1:61" s="485" customFormat="1" ht="69" customHeight="1" x14ac:dyDescent="0.25">
      <c r="A74" s="719"/>
      <c r="B74" s="719"/>
      <c r="C74" s="720" t="s">
        <v>154</v>
      </c>
      <c r="D74" s="719"/>
      <c r="E74" s="839"/>
      <c r="F74" s="719"/>
      <c r="G74" s="750">
        <v>1</v>
      </c>
      <c r="H74" s="721" t="s">
        <v>723</v>
      </c>
      <c r="I74" s="734" t="s">
        <v>934</v>
      </c>
      <c r="J74" s="818"/>
      <c r="K74" s="818" t="s">
        <v>1149</v>
      </c>
      <c r="L74" s="818" t="s">
        <v>885</v>
      </c>
      <c r="M74" s="818">
        <v>1</v>
      </c>
      <c r="N74" s="720"/>
      <c r="O74" s="720"/>
      <c r="P74" s="720" t="s">
        <v>297</v>
      </c>
      <c r="Q74" s="728" t="s">
        <v>895</v>
      </c>
      <c r="R74" s="728" t="s">
        <v>896</v>
      </c>
      <c r="S74" s="728" t="s">
        <v>897</v>
      </c>
      <c r="T74" s="723">
        <v>1</v>
      </c>
      <c r="U74" s="745" t="s">
        <v>889</v>
      </c>
      <c r="V74" s="746">
        <v>43887</v>
      </c>
      <c r="W74" s="746">
        <v>44196</v>
      </c>
      <c r="X74" s="700"/>
      <c r="Y74" s="154"/>
      <c r="Z74" s="515"/>
      <c r="AA74" s="701"/>
      <c r="AB74" s="702"/>
      <c r="AD74" s="153"/>
      <c r="AF74" s="399"/>
      <c r="AG74" s="486" t="s">
        <v>867</v>
      </c>
      <c r="AH74" s="829"/>
      <c r="AI74" s="486">
        <v>0.5</v>
      </c>
      <c r="AJ74" s="307">
        <f t="shared" si="61"/>
        <v>0.5</v>
      </c>
      <c r="AK74" s="97">
        <f t="shared" si="62"/>
        <v>0.5</v>
      </c>
      <c r="AL74" s="8" t="str">
        <f t="shared" si="63"/>
        <v>EN TERMINO</v>
      </c>
      <c r="AM74" s="491"/>
      <c r="AN74" s="473"/>
      <c r="AO74" s="13" t="str">
        <f t="shared" si="64"/>
        <v>PENDIENTE</v>
      </c>
      <c r="BG74" s="399"/>
      <c r="BI74" s="486" t="str">
        <f t="shared" si="65"/>
        <v>ABIERTO</v>
      </c>
    </row>
    <row r="75" spans="1:61" s="485" customFormat="1" ht="69" customHeight="1" x14ac:dyDescent="0.25">
      <c r="A75" s="719"/>
      <c r="B75" s="719"/>
      <c r="C75" s="720" t="s">
        <v>154</v>
      </c>
      <c r="D75" s="719"/>
      <c r="E75" s="839"/>
      <c r="F75" s="719"/>
      <c r="G75" s="750">
        <v>1</v>
      </c>
      <c r="H75" s="721" t="s">
        <v>723</v>
      </c>
      <c r="I75" s="734" t="s">
        <v>980</v>
      </c>
      <c r="J75" s="818"/>
      <c r="K75" s="818" t="s">
        <v>905</v>
      </c>
      <c r="L75" s="818" t="s">
        <v>885</v>
      </c>
      <c r="M75" s="818">
        <v>1</v>
      </c>
      <c r="N75" s="720"/>
      <c r="O75" s="720"/>
      <c r="P75" s="720" t="s">
        <v>297</v>
      </c>
      <c r="Q75" s="728" t="s">
        <v>899</v>
      </c>
      <c r="R75" s="728" t="s">
        <v>900</v>
      </c>
      <c r="S75" s="722" t="s">
        <v>901</v>
      </c>
      <c r="T75" s="723">
        <v>1</v>
      </c>
      <c r="U75" s="745" t="s">
        <v>889</v>
      </c>
      <c r="V75" s="746">
        <v>43887</v>
      </c>
      <c r="W75" s="746">
        <v>44196</v>
      </c>
      <c r="X75" s="700"/>
      <c r="Y75" s="154"/>
      <c r="Z75" s="515"/>
      <c r="AA75" s="701"/>
      <c r="AB75" s="702"/>
      <c r="AD75" s="153"/>
      <c r="AF75" s="399"/>
      <c r="AG75" s="486" t="s">
        <v>867</v>
      </c>
      <c r="AH75" s="829"/>
      <c r="AI75" s="486">
        <v>0.5</v>
      </c>
      <c r="AJ75" s="307">
        <f t="shared" si="61"/>
        <v>0.5</v>
      </c>
      <c r="AK75" s="97">
        <f t="shared" si="62"/>
        <v>0.5</v>
      </c>
      <c r="AL75" s="8" t="str">
        <f t="shared" si="63"/>
        <v>EN TERMINO</v>
      </c>
      <c r="AM75" s="491"/>
      <c r="AN75" s="473"/>
      <c r="AO75" s="13" t="str">
        <f t="shared" si="64"/>
        <v>PENDIENTE</v>
      </c>
      <c r="BG75" s="399"/>
      <c r="BI75" s="486" t="str">
        <f t="shared" si="65"/>
        <v>ABIERTO</v>
      </c>
    </row>
    <row r="76" spans="1:61" s="485" customFormat="1" ht="69" customHeight="1" x14ac:dyDescent="0.25">
      <c r="A76" s="719"/>
      <c r="B76" s="719"/>
      <c r="C76" s="720" t="s">
        <v>154</v>
      </c>
      <c r="D76" s="719"/>
      <c r="E76" s="839"/>
      <c r="F76" s="719"/>
      <c r="G76" s="750">
        <v>2</v>
      </c>
      <c r="H76" s="721" t="s">
        <v>723</v>
      </c>
      <c r="I76" s="734" t="s">
        <v>884</v>
      </c>
      <c r="J76" s="734" t="s">
        <v>1138</v>
      </c>
      <c r="K76" s="734" t="s">
        <v>1150</v>
      </c>
      <c r="L76" s="734" t="s">
        <v>885</v>
      </c>
      <c r="M76" s="734">
        <v>1</v>
      </c>
      <c r="N76" s="720"/>
      <c r="O76" s="720"/>
      <c r="P76" s="720" t="s">
        <v>297</v>
      </c>
      <c r="Q76" s="729"/>
      <c r="R76" s="729"/>
      <c r="S76" s="729"/>
      <c r="T76" s="723">
        <v>1</v>
      </c>
      <c r="U76" s="745" t="s">
        <v>889</v>
      </c>
      <c r="V76" s="746">
        <v>43887</v>
      </c>
      <c r="W76" s="746">
        <v>44196</v>
      </c>
      <c r="X76" s="700"/>
      <c r="Y76" s="154"/>
      <c r="Z76" s="515"/>
      <c r="AA76" s="701"/>
      <c r="AB76" s="702"/>
      <c r="AD76" s="153"/>
      <c r="AF76" s="399"/>
      <c r="AG76" s="486" t="s">
        <v>867</v>
      </c>
      <c r="AH76" s="736" t="s">
        <v>1047</v>
      </c>
      <c r="AI76" s="486">
        <v>0.5</v>
      </c>
      <c r="AJ76" s="307">
        <f t="shared" si="61"/>
        <v>0.5</v>
      </c>
      <c r="AK76" s="97">
        <f t="shared" si="62"/>
        <v>0.5</v>
      </c>
      <c r="AL76" s="8" t="str">
        <f t="shared" si="63"/>
        <v>EN TERMINO</v>
      </c>
      <c r="AM76" s="491"/>
      <c r="AN76" s="486"/>
      <c r="AO76" s="486"/>
      <c r="BG76" s="399"/>
      <c r="BI76" s="486" t="str">
        <f t="shared" si="65"/>
        <v>ABIERTO</v>
      </c>
    </row>
    <row r="77" spans="1:61" s="485" customFormat="1" ht="69" customHeight="1" x14ac:dyDescent="0.25">
      <c r="A77" s="719"/>
      <c r="B77" s="719"/>
      <c r="C77" s="720" t="s">
        <v>154</v>
      </c>
      <c r="D77" s="719"/>
      <c r="E77" s="839"/>
      <c r="F77" s="719"/>
      <c r="G77" s="750">
        <v>3</v>
      </c>
      <c r="H77" s="721" t="s">
        <v>723</v>
      </c>
      <c r="I77" s="734" t="s">
        <v>890</v>
      </c>
      <c r="J77" s="818" t="s">
        <v>891</v>
      </c>
      <c r="K77" s="818" t="s">
        <v>1151</v>
      </c>
      <c r="L77" s="734" t="s">
        <v>885</v>
      </c>
      <c r="M77" s="734">
        <v>1</v>
      </c>
      <c r="N77" s="720"/>
      <c r="O77" s="720"/>
      <c r="P77" s="720" t="s">
        <v>297</v>
      </c>
      <c r="Q77" s="722" t="s">
        <v>886</v>
      </c>
      <c r="R77" s="728" t="s">
        <v>887</v>
      </c>
      <c r="S77" s="722" t="s">
        <v>906</v>
      </c>
      <c r="T77" s="723">
        <v>1</v>
      </c>
      <c r="U77" s="745" t="s">
        <v>893</v>
      </c>
      <c r="V77" s="746">
        <v>43834</v>
      </c>
      <c r="W77" s="746">
        <v>44196</v>
      </c>
      <c r="X77" s="700"/>
      <c r="Y77" s="154"/>
      <c r="Z77" s="515"/>
      <c r="AA77" s="701"/>
      <c r="AB77" s="702"/>
      <c r="AD77" s="106"/>
      <c r="AG77" s="486" t="s">
        <v>867</v>
      </c>
      <c r="AH77" s="829" t="s">
        <v>1048</v>
      </c>
      <c r="AI77" s="486">
        <v>0.5</v>
      </c>
      <c r="AJ77" s="307">
        <f>(IF(AI77="","",IF(OR($M77=0,$M77="",AG77=""),"",AI77/$M77)))</f>
        <v>0.5</v>
      </c>
      <c r="AK77" s="97">
        <f t="shared" si="62"/>
        <v>0.5</v>
      </c>
      <c r="AL77" s="8" t="str">
        <f t="shared" si="63"/>
        <v>EN TERMINO</v>
      </c>
      <c r="AM77" s="491"/>
      <c r="AN77" s="486"/>
      <c r="AO77" s="486"/>
      <c r="BG77" s="399"/>
      <c r="BI77" s="486" t="str">
        <f t="shared" si="65"/>
        <v>ABIERTO</v>
      </c>
    </row>
    <row r="78" spans="1:61" s="485" customFormat="1" ht="69" customHeight="1" x14ac:dyDescent="0.25">
      <c r="A78" s="719"/>
      <c r="B78" s="719"/>
      <c r="C78" s="720" t="s">
        <v>154</v>
      </c>
      <c r="D78" s="719"/>
      <c r="E78" s="839"/>
      <c r="F78" s="719"/>
      <c r="G78" s="750">
        <v>3</v>
      </c>
      <c r="H78" s="721" t="s">
        <v>723</v>
      </c>
      <c r="I78" s="734" t="s">
        <v>903</v>
      </c>
      <c r="J78" s="818"/>
      <c r="K78" s="818"/>
      <c r="L78" s="734" t="s">
        <v>1164</v>
      </c>
      <c r="M78" s="734"/>
      <c r="N78" s="720"/>
      <c r="O78" s="720"/>
      <c r="P78" s="720" t="s">
        <v>297</v>
      </c>
      <c r="Q78" s="722" t="s">
        <v>886</v>
      </c>
      <c r="R78" s="728" t="s">
        <v>887</v>
      </c>
      <c r="S78" s="722" t="s">
        <v>910</v>
      </c>
      <c r="T78" s="723">
        <v>1</v>
      </c>
      <c r="U78" s="745"/>
      <c r="V78" s="733"/>
      <c r="W78" s="746">
        <v>44196</v>
      </c>
      <c r="X78" s="700"/>
      <c r="Y78" s="154"/>
      <c r="Z78" s="515"/>
      <c r="AA78" s="701"/>
      <c r="AB78" s="702"/>
      <c r="AF78" s="399"/>
      <c r="AG78" s="486" t="s">
        <v>867</v>
      </c>
      <c r="AH78" s="829"/>
      <c r="AI78" s="486">
        <v>0.5</v>
      </c>
      <c r="AJ78" s="307" t="str">
        <f t="shared" ref="AJ78:AJ141" si="66">(IF(AI78="","",IF(OR($M78=0,$M78="",AG78=""),"",AI78/$M78)))</f>
        <v/>
      </c>
      <c r="AK78" s="97" t="str">
        <f t="shared" si="62"/>
        <v/>
      </c>
      <c r="AL78" s="8" t="str">
        <f t="shared" si="63"/>
        <v>EN TERMINO</v>
      </c>
      <c r="AM78" s="491"/>
      <c r="AN78" s="486"/>
      <c r="AO78" s="486"/>
      <c r="BG78" s="399"/>
      <c r="BI78" s="486" t="str">
        <f t="shared" si="65"/>
        <v>ABIERTO</v>
      </c>
    </row>
    <row r="79" spans="1:61" s="485" customFormat="1" ht="69" customHeight="1" x14ac:dyDescent="0.25">
      <c r="A79" s="719"/>
      <c r="B79" s="719"/>
      <c r="C79" s="720" t="s">
        <v>154</v>
      </c>
      <c r="D79" s="719"/>
      <c r="E79" s="839"/>
      <c r="F79" s="719"/>
      <c r="G79" s="750">
        <v>3</v>
      </c>
      <c r="H79" s="721" t="s">
        <v>723</v>
      </c>
      <c r="I79" s="734" t="s">
        <v>936</v>
      </c>
      <c r="J79" s="818"/>
      <c r="K79" s="818"/>
      <c r="L79" s="734" t="s">
        <v>885</v>
      </c>
      <c r="M79" s="734">
        <v>1</v>
      </c>
      <c r="N79" s="720"/>
      <c r="O79" s="720"/>
      <c r="P79" s="720" t="s">
        <v>297</v>
      </c>
      <c r="Q79" s="722" t="s">
        <v>886</v>
      </c>
      <c r="R79" s="728" t="s">
        <v>887</v>
      </c>
      <c r="S79" s="722" t="s">
        <v>915</v>
      </c>
      <c r="T79" s="723">
        <v>1</v>
      </c>
      <c r="U79" s="745" t="s">
        <v>942</v>
      </c>
      <c r="V79" s="746">
        <v>43983</v>
      </c>
      <c r="W79" s="746">
        <v>44196</v>
      </c>
      <c r="X79" s="700"/>
      <c r="Y79" s="154"/>
      <c r="Z79" s="515"/>
      <c r="AA79" s="701"/>
      <c r="AB79" s="702"/>
      <c r="AF79" s="399"/>
      <c r="AG79" s="486" t="s">
        <v>867</v>
      </c>
      <c r="AH79" s="829"/>
      <c r="AI79" s="486">
        <v>0.5</v>
      </c>
      <c r="AJ79" s="307">
        <f t="shared" si="66"/>
        <v>0.5</v>
      </c>
      <c r="AK79" s="97">
        <f t="shared" si="62"/>
        <v>0.5</v>
      </c>
      <c r="AL79" s="8" t="str">
        <f t="shared" si="63"/>
        <v>EN TERMINO</v>
      </c>
      <c r="AM79" s="491"/>
      <c r="AN79" s="486"/>
      <c r="AO79" s="486"/>
      <c r="BG79" s="399"/>
      <c r="BI79" s="486" t="str">
        <f t="shared" si="65"/>
        <v>ABIERTO</v>
      </c>
    </row>
    <row r="80" spans="1:61" s="485" customFormat="1" ht="69" customHeight="1" x14ac:dyDescent="0.25">
      <c r="A80" s="719"/>
      <c r="B80" s="719"/>
      <c r="C80" s="720" t="s">
        <v>154</v>
      </c>
      <c r="D80" s="719"/>
      <c r="E80" s="839"/>
      <c r="F80" s="719"/>
      <c r="G80" s="750">
        <v>3</v>
      </c>
      <c r="H80" s="721" t="s">
        <v>723</v>
      </c>
      <c r="I80" s="734" t="s">
        <v>973</v>
      </c>
      <c r="J80" s="818"/>
      <c r="K80" s="818"/>
      <c r="L80" s="734"/>
      <c r="M80" s="742"/>
      <c r="N80" s="720"/>
      <c r="O80" s="720"/>
      <c r="P80" s="720" t="s">
        <v>297</v>
      </c>
      <c r="Q80" s="726"/>
      <c r="R80" s="726"/>
      <c r="S80" s="726"/>
      <c r="T80" s="723">
        <v>1</v>
      </c>
      <c r="U80" s="745"/>
      <c r="V80" s="746"/>
      <c r="W80" s="746">
        <v>44196</v>
      </c>
      <c r="X80" s="700"/>
      <c r="Y80" s="154"/>
      <c r="Z80" s="515"/>
      <c r="AA80" s="701"/>
      <c r="AB80" s="702"/>
      <c r="AF80" s="399"/>
      <c r="AG80" s="486" t="s">
        <v>867</v>
      </c>
      <c r="AH80" s="829"/>
      <c r="AI80" s="486">
        <v>0.5</v>
      </c>
      <c r="AJ80" s="307" t="str">
        <f t="shared" si="66"/>
        <v/>
      </c>
      <c r="AK80" s="97" t="str">
        <f t="shared" si="62"/>
        <v/>
      </c>
      <c r="AL80" s="8" t="str">
        <f t="shared" si="63"/>
        <v>EN TERMINO</v>
      </c>
      <c r="AM80" s="491"/>
      <c r="AN80" s="486"/>
      <c r="AO80" s="486"/>
      <c r="BG80" s="399"/>
      <c r="BI80" s="486" t="str">
        <f t="shared" si="65"/>
        <v>ABIERTO</v>
      </c>
    </row>
    <row r="81" spans="1:61" s="485" customFormat="1" ht="69" customHeight="1" x14ac:dyDescent="0.25">
      <c r="A81" s="719"/>
      <c r="B81" s="719"/>
      <c r="C81" s="720" t="s">
        <v>154</v>
      </c>
      <c r="D81" s="719"/>
      <c r="E81" s="839"/>
      <c r="F81" s="719"/>
      <c r="G81" s="750">
        <v>4</v>
      </c>
      <c r="H81" s="721" t="s">
        <v>723</v>
      </c>
      <c r="I81" s="734" t="s">
        <v>894</v>
      </c>
      <c r="J81" s="734" t="s">
        <v>1139</v>
      </c>
      <c r="K81" s="734" t="s">
        <v>1152</v>
      </c>
      <c r="L81" s="734" t="s">
        <v>885</v>
      </c>
      <c r="M81" s="734">
        <v>1</v>
      </c>
      <c r="N81" s="720"/>
      <c r="O81" s="720"/>
      <c r="P81" s="720" t="s">
        <v>297</v>
      </c>
      <c r="Q81" s="722" t="s">
        <v>886</v>
      </c>
      <c r="R81" s="728" t="s">
        <v>887</v>
      </c>
      <c r="S81" s="722" t="s">
        <v>920</v>
      </c>
      <c r="T81" s="723">
        <v>1</v>
      </c>
      <c r="U81" s="745" t="s">
        <v>893</v>
      </c>
      <c r="V81" s="746">
        <v>43834</v>
      </c>
      <c r="W81" s="746">
        <v>44196</v>
      </c>
      <c r="X81" s="700"/>
      <c r="Y81" s="154"/>
      <c r="Z81" s="515"/>
      <c r="AA81" s="701"/>
      <c r="AB81" s="702"/>
      <c r="AD81" s="106"/>
      <c r="AG81" s="486" t="s">
        <v>867</v>
      </c>
      <c r="AH81" s="736" t="s">
        <v>1049</v>
      </c>
      <c r="AI81" s="486">
        <v>0.5</v>
      </c>
      <c r="AJ81" s="307">
        <f t="shared" si="66"/>
        <v>0.5</v>
      </c>
      <c r="AK81" s="97">
        <f t="shared" si="62"/>
        <v>0.5</v>
      </c>
      <c r="AL81" s="8" t="str">
        <f t="shared" si="63"/>
        <v>EN TERMINO</v>
      </c>
      <c r="AM81" s="491"/>
      <c r="AN81" s="486"/>
      <c r="AO81" s="486"/>
      <c r="BG81" s="399"/>
      <c r="BI81" s="486" t="str">
        <f t="shared" si="65"/>
        <v>ABIERTO</v>
      </c>
    </row>
    <row r="82" spans="1:61" s="485" customFormat="1" ht="69" customHeight="1" x14ac:dyDescent="0.25">
      <c r="A82" s="719"/>
      <c r="B82" s="719"/>
      <c r="C82" s="720" t="s">
        <v>154</v>
      </c>
      <c r="D82" s="719"/>
      <c r="E82" s="839"/>
      <c r="F82" s="719"/>
      <c r="G82" s="750">
        <v>5</v>
      </c>
      <c r="H82" s="721" t="s">
        <v>723</v>
      </c>
      <c r="I82" s="734" t="s">
        <v>898</v>
      </c>
      <c r="J82" s="734" t="s">
        <v>1140</v>
      </c>
      <c r="K82" s="741" t="s">
        <v>1153</v>
      </c>
      <c r="L82" s="734" t="s">
        <v>885</v>
      </c>
      <c r="M82" s="734">
        <v>1</v>
      </c>
      <c r="N82" s="720"/>
      <c r="O82" s="720"/>
      <c r="P82" s="720" t="s">
        <v>297</v>
      </c>
      <c r="Q82" s="722" t="s">
        <v>886</v>
      </c>
      <c r="R82" s="728" t="s">
        <v>887</v>
      </c>
      <c r="S82" s="722" t="s">
        <v>924</v>
      </c>
      <c r="T82" s="723">
        <v>1</v>
      </c>
      <c r="U82" s="740" t="s">
        <v>902</v>
      </c>
      <c r="V82" s="746">
        <v>43891</v>
      </c>
      <c r="W82" s="746">
        <v>44196</v>
      </c>
      <c r="X82" s="700"/>
      <c r="Y82" s="154"/>
      <c r="Z82" s="515"/>
      <c r="AA82" s="701"/>
      <c r="AB82" s="702"/>
      <c r="AD82" s="106"/>
      <c r="AG82" s="486" t="s">
        <v>867</v>
      </c>
      <c r="AH82" s="736" t="s">
        <v>1050</v>
      </c>
      <c r="AI82" s="486">
        <v>0</v>
      </c>
      <c r="AJ82" s="307">
        <f t="shared" si="66"/>
        <v>0</v>
      </c>
      <c r="AK82" s="97">
        <f t="shared" si="62"/>
        <v>0</v>
      </c>
      <c r="AL82" s="8" t="str">
        <f t="shared" si="63"/>
        <v>ALERTA</v>
      </c>
      <c r="AM82" s="491"/>
      <c r="AN82" s="486"/>
      <c r="AO82" s="486"/>
      <c r="BG82" s="399"/>
      <c r="BI82" s="486" t="str">
        <f t="shared" si="65"/>
        <v>ABIERTO</v>
      </c>
    </row>
    <row r="83" spans="1:61" s="485" customFormat="1" ht="69" customHeight="1" x14ac:dyDescent="0.25">
      <c r="A83" s="719"/>
      <c r="B83" s="719"/>
      <c r="C83" s="720" t="s">
        <v>154</v>
      </c>
      <c r="D83" s="719"/>
      <c r="E83" s="839"/>
      <c r="F83" s="719"/>
      <c r="G83" s="750">
        <v>6</v>
      </c>
      <c r="H83" s="721" t="s">
        <v>723</v>
      </c>
      <c r="I83" s="734" t="s">
        <v>912</v>
      </c>
      <c r="J83" s="818" t="s">
        <v>913</v>
      </c>
      <c r="K83" s="818" t="s">
        <v>914</v>
      </c>
      <c r="L83" s="734" t="s">
        <v>885</v>
      </c>
      <c r="M83" s="734">
        <v>1</v>
      </c>
      <c r="N83" s="720"/>
      <c r="O83" s="720"/>
      <c r="P83" s="720" t="s">
        <v>297</v>
      </c>
      <c r="Q83" s="722" t="s">
        <v>886</v>
      </c>
      <c r="R83" s="728" t="s">
        <v>887</v>
      </c>
      <c r="S83" s="722" t="s">
        <v>928</v>
      </c>
      <c r="T83" s="723">
        <v>1</v>
      </c>
      <c r="U83" s="745" t="s">
        <v>889</v>
      </c>
      <c r="V83" s="746">
        <v>43983</v>
      </c>
      <c r="W83" s="746">
        <v>44196</v>
      </c>
      <c r="X83" s="700"/>
      <c r="Y83" s="154"/>
      <c r="Z83" s="515"/>
      <c r="AA83" s="701"/>
      <c r="AB83" s="702"/>
      <c r="AD83" s="153"/>
      <c r="AF83" s="399"/>
      <c r="AG83" s="486" t="s">
        <v>867</v>
      </c>
      <c r="AH83" s="829" t="s">
        <v>1051</v>
      </c>
      <c r="AI83" s="486">
        <v>0.5</v>
      </c>
      <c r="AJ83" s="307"/>
      <c r="AK83" s="97"/>
      <c r="AL83" s="8"/>
      <c r="AM83" s="491"/>
      <c r="AN83" s="486"/>
      <c r="AO83" s="486"/>
      <c r="BG83" s="399"/>
      <c r="BI83" s="486" t="str">
        <f t="shared" si="65"/>
        <v>ABIERTO</v>
      </c>
    </row>
    <row r="84" spans="1:61" s="485" customFormat="1" ht="69" customHeight="1" x14ac:dyDescent="0.25">
      <c r="A84" s="719"/>
      <c r="B84" s="719"/>
      <c r="C84" s="720" t="s">
        <v>154</v>
      </c>
      <c r="D84" s="719"/>
      <c r="E84" s="839"/>
      <c r="F84" s="719"/>
      <c r="G84" s="750">
        <v>6</v>
      </c>
      <c r="H84" s="721" t="s">
        <v>723</v>
      </c>
      <c r="I84" s="734" t="s">
        <v>961</v>
      </c>
      <c r="J84" s="818"/>
      <c r="K84" s="818"/>
      <c r="L84" s="734" t="s">
        <v>885</v>
      </c>
      <c r="M84" s="734">
        <v>1</v>
      </c>
      <c r="N84" s="720"/>
      <c r="O84" s="720"/>
      <c r="P84" s="720" t="s">
        <v>297</v>
      </c>
      <c r="Q84" s="722" t="s">
        <v>886</v>
      </c>
      <c r="R84" s="728" t="s">
        <v>887</v>
      </c>
      <c r="S84" s="722" t="s">
        <v>932</v>
      </c>
      <c r="T84" s="723">
        <v>1</v>
      </c>
      <c r="U84" s="745" t="s">
        <v>963</v>
      </c>
      <c r="V84" s="746">
        <v>43887</v>
      </c>
      <c r="W84" s="746">
        <v>44196</v>
      </c>
      <c r="X84" s="700"/>
      <c r="Y84" s="154"/>
      <c r="Z84" s="515"/>
      <c r="AA84" s="701"/>
      <c r="AB84" s="702"/>
      <c r="AD84" s="153"/>
      <c r="AF84" s="399"/>
      <c r="AG84" s="486" t="s">
        <v>867</v>
      </c>
      <c r="AH84" s="829"/>
      <c r="AI84" s="486">
        <v>0.5</v>
      </c>
      <c r="AJ84" s="307"/>
      <c r="AK84" s="97"/>
      <c r="AL84" s="8"/>
      <c r="AM84" s="491"/>
      <c r="AN84" s="486"/>
      <c r="AO84" s="486"/>
      <c r="BG84" s="399"/>
      <c r="BI84" s="486" t="str">
        <f t="shared" si="65"/>
        <v>ABIERTO</v>
      </c>
    </row>
    <row r="85" spans="1:61" s="485" customFormat="1" ht="69" customHeight="1" x14ac:dyDescent="0.25">
      <c r="A85" s="719"/>
      <c r="B85" s="719"/>
      <c r="C85" s="720" t="s">
        <v>154</v>
      </c>
      <c r="D85" s="719"/>
      <c r="E85" s="839"/>
      <c r="F85" s="719"/>
      <c r="G85" s="750">
        <v>7</v>
      </c>
      <c r="H85" s="721" t="s">
        <v>723</v>
      </c>
      <c r="I85" s="734" t="s">
        <v>916</v>
      </c>
      <c r="J85" s="742"/>
      <c r="K85" s="742" t="s">
        <v>917</v>
      </c>
      <c r="L85" s="742"/>
      <c r="M85" s="742"/>
      <c r="N85" s="720"/>
      <c r="O85" s="720"/>
      <c r="P85" s="720" t="s">
        <v>297</v>
      </c>
      <c r="Q85" s="722" t="s">
        <v>886</v>
      </c>
      <c r="R85" s="728" t="s">
        <v>887</v>
      </c>
      <c r="S85" s="722" t="s">
        <v>935</v>
      </c>
      <c r="T85" s="723">
        <v>1</v>
      </c>
      <c r="U85" s="747"/>
      <c r="V85" s="748"/>
      <c r="W85" s="746">
        <v>44196</v>
      </c>
      <c r="X85" s="700"/>
      <c r="Y85" s="154"/>
      <c r="Z85" s="515"/>
      <c r="AA85" s="701"/>
      <c r="AB85" s="702"/>
      <c r="AD85" s="106"/>
      <c r="AG85" s="486" t="s">
        <v>867</v>
      </c>
      <c r="AH85" s="736" t="s">
        <v>1052</v>
      </c>
      <c r="AI85" s="486"/>
      <c r="AJ85" s="307" t="str">
        <f t="shared" si="66"/>
        <v/>
      </c>
      <c r="AK85" s="97" t="str">
        <f t="shared" si="62"/>
        <v/>
      </c>
      <c r="AL85" s="8" t="str">
        <f t="shared" si="63"/>
        <v/>
      </c>
      <c r="AM85" s="491"/>
      <c r="AN85" s="486"/>
      <c r="AO85" s="486"/>
      <c r="BG85" s="399"/>
      <c r="BI85" s="486" t="str">
        <f t="shared" si="65"/>
        <v>ABIERTO</v>
      </c>
    </row>
    <row r="86" spans="1:61" s="485" customFormat="1" ht="69" customHeight="1" x14ac:dyDescent="0.25">
      <c r="A86" s="719"/>
      <c r="B86" s="719"/>
      <c r="C86" s="720" t="s">
        <v>154</v>
      </c>
      <c r="D86" s="719"/>
      <c r="E86" s="839"/>
      <c r="F86" s="719"/>
      <c r="G86" s="750">
        <v>8</v>
      </c>
      <c r="H86" s="721" t="s">
        <v>723</v>
      </c>
      <c r="I86" s="743" t="s">
        <v>1136</v>
      </c>
      <c r="J86" s="734" t="s">
        <v>1141</v>
      </c>
      <c r="K86" s="734" t="s">
        <v>918</v>
      </c>
      <c r="L86" s="734" t="s">
        <v>919</v>
      </c>
      <c r="M86" s="734">
        <v>1</v>
      </c>
      <c r="N86" s="720"/>
      <c r="O86" s="720"/>
      <c r="P86" s="720" t="s">
        <v>297</v>
      </c>
      <c r="Q86" s="728" t="s">
        <v>939</v>
      </c>
      <c r="R86" s="728" t="s">
        <v>940</v>
      </c>
      <c r="S86" s="722" t="s">
        <v>941</v>
      </c>
      <c r="T86" s="723">
        <v>1</v>
      </c>
      <c r="U86" s="745" t="s">
        <v>921</v>
      </c>
      <c r="V86" s="746">
        <v>43983</v>
      </c>
      <c r="W86" s="746">
        <v>44196</v>
      </c>
      <c r="X86" s="700"/>
      <c r="Y86" s="154"/>
      <c r="Z86" s="515"/>
      <c r="AA86" s="701"/>
      <c r="AB86" s="702"/>
      <c r="AD86" s="106"/>
      <c r="AG86" s="486" t="s">
        <v>867</v>
      </c>
      <c r="AH86" s="736" t="s">
        <v>1053</v>
      </c>
      <c r="AI86" s="486">
        <v>0.5</v>
      </c>
      <c r="AJ86" s="307">
        <f t="shared" si="66"/>
        <v>0.5</v>
      </c>
      <c r="AK86" s="97">
        <f t="shared" si="62"/>
        <v>0.5</v>
      </c>
      <c r="AL86" s="8" t="str">
        <f t="shared" si="63"/>
        <v>EN TERMINO</v>
      </c>
      <c r="AM86" s="491"/>
      <c r="AN86" s="486"/>
      <c r="AO86" s="486"/>
      <c r="BG86" s="399"/>
      <c r="BI86" s="486" t="str">
        <f t="shared" si="65"/>
        <v>ABIERTO</v>
      </c>
    </row>
    <row r="87" spans="1:61" s="485" customFormat="1" ht="69" customHeight="1" x14ac:dyDescent="0.25">
      <c r="A87" s="719"/>
      <c r="B87" s="719"/>
      <c r="C87" s="720" t="s">
        <v>154</v>
      </c>
      <c r="D87" s="719"/>
      <c r="E87" s="839"/>
      <c r="F87" s="719"/>
      <c r="G87" s="750">
        <v>9</v>
      </c>
      <c r="H87" s="721" t="s">
        <v>723</v>
      </c>
      <c r="I87" s="734" t="s">
        <v>922</v>
      </c>
      <c r="J87" s="819" t="s">
        <v>1142</v>
      </c>
      <c r="K87" s="818" t="s">
        <v>1154</v>
      </c>
      <c r="L87" s="741" t="s">
        <v>909</v>
      </c>
      <c r="M87" s="742">
        <v>1</v>
      </c>
      <c r="N87" s="720"/>
      <c r="O87" s="720"/>
      <c r="P87" s="720" t="s">
        <v>297</v>
      </c>
      <c r="Q87" s="722" t="s">
        <v>886</v>
      </c>
      <c r="R87" s="728" t="s">
        <v>887</v>
      </c>
      <c r="S87" s="722" t="s">
        <v>945</v>
      </c>
      <c r="T87" s="723">
        <v>1</v>
      </c>
      <c r="U87" s="745" t="s">
        <v>925</v>
      </c>
      <c r="V87" s="746">
        <v>43983</v>
      </c>
      <c r="W87" s="746">
        <v>44196</v>
      </c>
      <c r="X87" s="700"/>
      <c r="Y87" s="154"/>
      <c r="Z87" s="515"/>
      <c r="AA87" s="701"/>
      <c r="AB87" s="702"/>
      <c r="AD87" s="106"/>
      <c r="AG87" s="486" t="s">
        <v>867</v>
      </c>
      <c r="AH87" s="829" t="s">
        <v>1054</v>
      </c>
      <c r="AI87" s="486">
        <v>0.5</v>
      </c>
      <c r="AJ87" s="307">
        <f t="shared" si="66"/>
        <v>0.5</v>
      </c>
      <c r="AK87" s="97">
        <f t="shared" si="62"/>
        <v>0.5</v>
      </c>
      <c r="AL87" s="8" t="str">
        <f t="shared" si="63"/>
        <v>EN TERMINO</v>
      </c>
      <c r="AM87" s="491"/>
      <c r="AN87" s="486"/>
      <c r="AO87" s="486"/>
      <c r="BG87" s="399"/>
      <c r="BI87" s="486" t="str">
        <f t="shared" si="65"/>
        <v>ABIERTO</v>
      </c>
    </row>
    <row r="88" spans="1:61" s="485" customFormat="1" ht="69" customHeight="1" x14ac:dyDescent="0.25">
      <c r="A88" s="719"/>
      <c r="B88" s="719"/>
      <c r="C88" s="720" t="s">
        <v>154</v>
      </c>
      <c r="D88" s="719"/>
      <c r="E88" s="839"/>
      <c r="F88" s="719"/>
      <c r="G88" s="750">
        <v>9</v>
      </c>
      <c r="H88" s="721" t="s">
        <v>723</v>
      </c>
      <c r="I88" s="734" t="s">
        <v>971</v>
      </c>
      <c r="J88" s="819"/>
      <c r="K88" s="818"/>
      <c r="L88" s="744" t="s">
        <v>885</v>
      </c>
      <c r="M88" s="742">
        <v>1</v>
      </c>
      <c r="N88" s="720"/>
      <c r="O88" s="720"/>
      <c r="P88" s="720" t="s">
        <v>297</v>
      </c>
      <c r="Q88" s="722" t="s">
        <v>886</v>
      </c>
      <c r="R88" s="728" t="s">
        <v>887</v>
      </c>
      <c r="S88" s="722" t="s">
        <v>950</v>
      </c>
      <c r="T88" s="723">
        <v>1</v>
      </c>
      <c r="U88" s="749" t="s">
        <v>933</v>
      </c>
      <c r="V88" s="746">
        <v>43983</v>
      </c>
      <c r="W88" s="746">
        <v>44196</v>
      </c>
      <c r="X88" s="700"/>
      <c r="Y88" s="154"/>
      <c r="Z88" s="515"/>
      <c r="AA88" s="701"/>
      <c r="AB88" s="702"/>
      <c r="AD88" s="106"/>
      <c r="AG88" s="486" t="s">
        <v>867</v>
      </c>
      <c r="AH88" s="829"/>
      <c r="AI88" s="486">
        <v>0.5</v>
      </c>
      <c r="AJ88" s="307">
        <f t="shared" si="66"/>
        <v>0.5</v>
      </c>
      <c r="AK88" s="97">
        <f t="shared" si="62"/>
        <v>0.5</v>
      </c>
      <c r="AL88" s="8" t="str">
        <f t="shared" si="63"/>
        <v>EN TERMINO</v>
      </c>
      <c r="AM88" s="491"/>
      <c r="AN88" s="486"/>
      <c r="AO88" s="486"/>
      <c r="BG88" s="399"/>
      <c r="BI88" s="486" t="str">
        <f t="shared" si="65"/>
        <v>ABIERTO</v>
      </c>
    </row>
    <row r="89" spans="1:61" s="485" customFormat="1" ht="69" customHeight="1" x14ac:dyDescent="0.25">
      <c r="A89" s="719"/>
      <c r="B89" s="719"/>
      <c r="C89" s="720" t="s">
        <v>154</v>
      </c>
      <c r="D89" s="719"/>
      <c r="E89" s="839"/>
      <c r="F89" s="719"/>
      <c r="G89" s="750">
        <v>9</v>
      </c>
      <c r="H89" s="721" t="s">
        <v>723</v>
      </c>
      <c r="I89" s="734" t="s">
        <v>1024</v>
      </c>
      <c r="J89" s="819"/>
      <c r="K89" s="818" t="s">
        <v>923</v>
      </c>
      <c r="L89" s="734" t="s">
        <v>885</v>
      </c>
      <c r="M89" s="742">
        <v>1</v>
      </c>
      <c r="N89" s="720"/>
      <c r="O89" s="720"/>
      <c r="P89" s="720" t="s">
        <v>297</v>
      </c>
      <c r="Q89" s="722" t="s">
        <v>886</v>
      </c>
      <c r="R89" s="728" t="s">
        <v>887</v>
      </c>
      <c r="S89" s="722" t="s">
        <v>941</v>
      </c>
      <c r="T89" s="723">
        <v>1</v>
      </c>
      <c r="U89" s="745" t="s">
        <v>933</v>
      </c>
      <c r="V89" s="746">
        <v>43983</v>
      </c>
      <c r="W89" s="746">
        <v>44196</v>
      </c>
      <c r="X89" s="700"/>
      <c r="Y89" s="154"/>
      <c r="Z89" s="515"/>
      <c r="AA89" s="701"/>
      <c r="AB89" s="702"/>
      <c r="AD89" s="27"/>
      <c r="AF89" s="399"/>
      <c r="AG89" s="486" t="s">
        <v>867</v>
      </c>
      <c r="AH89" s="829"/>
      <c r="AI89" s="486">
        <v>0.5</v>
      </c>
      <c r="AJ89" s="307">
        <f t="shared" si="66"/>
        <v>0.5</v>
      </c>
      <c r="AK89" s="97">
        <f t="shared" si="62"/>
        <v>0.5</v>
      </c>
      <c r="AL89" s="8" t="str">
        <f t="shared" si="63"/>
        <v>EN TERMINO</v>
      </c>
      <c r="AM89" s="491"/>
      <c r="AN89" s="486"/>
      <c r="AO89" s="486"/>
      <c r="BG89" s="399"/>
      <c r="BI89" s="486" t="str">
        <f t="shared" si="65"/>
        <v>ABIERTO</v>
      </c>
    </row>
    <row r="90" spans="1:61" s="485" customFormat="1" ht="69" customHeight="1" x14ac:dyDescent="0.25">
      <c r="A90" s="719"/>
      <c r="B90" s="719"/>
      <c r="C90" s="720" t="s">
        <v>154</v>
      </c>
      <c r="D90" s="719"/>
      <c r="E90" s="839"/>
      <c r="F90" s="719"/>
      <c r="G90" s="750">
        <v>9</v>
      </c>
      <c r="H90" s="721" t="s">
        <v>723</v>
      </c>
      <c r="I90" s="734" t="s">
        <v>1025</v>
      </c>
      <c r="J90" s="819"/>
      <c r="K90" s="818" t="s">
        <v>923</v>
      </c>
      <c r="L90" s="734" t="s">
        <v>885</v>
      </c>
      <c r="M90" s="742">
        <v>1</v>
      </c>
      <c r="N90" s="720"/>
      <c r="O90" s="720"/>
      <c r="P90" s="720" t="s">
        <v>297</v>
      </c>
      <c r="Q90" s="722" t="s">
        <v>886</v>
      </c>
      <c r="R90" s="728" t="s">
        <v>887</v>
      </c>
      <c r="S90" s="722" t="s">
        <v>901</v>
      </c>
      <c r="T90" s="723">
        <v>1</v>
      </c>
      <c r="U90" s="745" t="s">
        <v>933</v>
      </c>
      <c r="V90" s="746">
        <v>43983</v>
      </c>
      <c r="W90" s="746">
        <v>44196</v>
      </c>
      <c r="X90" s="700"/>
      <c r="Y90" s="154"/>
      <c r="Z90" s="515"/>
      <c r="AA90" s="701"/>
      <c r="AB90" s="702"/>
      <c r="AD90" s="27"/>
      <c r="AF90" s="399"/>
      <c r="AG90" s="486" t="s">
        <v>867</v>
      </c>
      <c r="AH90" s="829"/>
      <c r="AI90" s="486">
        <v>0.5</v>
      </c>
      <c r="AJ90" s="307">
        <f t="shared" si="66"/>
        <v>0.5</v>
      </c>
      <c r="AK90" s="97">
        <f t="shared" si="62"/>
        <v>0.5</v>
      </c>
      <c r="AL90" s="8" t="str">
        <f t="shared" si="63"/>
        <v>EN TERMINO</v>
      </c>
      <c r="AM90" s="491"/>
      <c r="AN90" s="486"/>
      <c r="AO90" s="486"/>
      <c r="BG90" s="399"/>
      <c r="BI90" s="486" t="str">
        <f t="shared" si="65"/>
        <v>ABIERTO</v>
      </c>
    </row>
    <row r="91" spans="1:61" s="485" customFormat="1" ht="69" customHeight="1" x14ac:dyDescent="0.25">
      <c r="A91" s="719"/>
      <c r="B91" s="719"/>
      <c r="C91" s="720" t="s">
        <v>154</v>
      </c>
      <c r="D91" s="719"/>
      <c r="E91" s="839"/>
      <c r="F91" s="719"/>
      <c r="G91" s="750">
        <v>9</v>
      </c>
      <c r="H91" s="721" t="s">
        <v>723</v>
      </c>
      <c r="I91" s="734" t="s">
        <v>1026</v>
      </c>
      <c r="J91" s="819"/>
      <c r="K91" s="818" t="s">
        <v>923</v>
      </c>
      <c r="L91" s="734" t="s">
        <v>885</v>
      </c>
      <c r="M91" s="742">
        <v>1</v>
      </c>
      <c r="N91" s="720"/>
      <c r="O91" s="720"/>
      <c r="P91" s="720" t="s">
        <v>297</v>
      </c>
      <c r="Q91" s="722" t="s">
        <v>886</v>
      </c>
      <c r="R91" s="728" t="s">
        <v>887</v>
      </c>
      <c r="S91" s="730" t="s">
        <v>954</v>
      </c>
      <c r="T91" s="723">
        <v>1</v>
      </c>
      <c r="U91" s="745" t="s">
        <v>933</v>
      </c>
      <c r="V91" s="746">
        <v>43983</v>
      </c>
      <c r="W91" s="746">
        <v>44196</v>
      </c>
      <c r="X91" s="700"/>
      <c r="Y91" s="154"/>
      <c r="Z91" s="515"/>
      <c r="AA91" s="701"/>
      <c r="AB91" s="702"/>
      <c r="AD91" s="153"/>
      <c r="AF91" s="399"/>
      <c r="AG91" s="486" t="s">
        <v>867</v>
      </c>
      <c r="AH91" s="829"/>
      <c r="AI91" s="486">
        <v>0.5</v>
      </c>
      <c r="AJ91" s="307">
        <f t="shared" si="66"/>
        <v>0.5</v>
      </c>
      <c r="AK91" s="97">
        <f t="shared" si="62"/>
        <v>0.5</v>
      </c>
      <c r="AL91" s="8" t="str">
        <f t="shared" si="63"/>
        <v>EN TERMINO</v>
      </c>
      <c r="AM91" s="491"/>
      <c r="AN91" s="486"/>
      <c r="AO91" s="486"/>
      <c r="BG91" s="399"/>
      <c r="BI91" s="486" t="str">
        <f t="shared" si="65"/>
        <v>ABIERTO</v>
      </c>
    </row>
    <row r="92" spans="1:61" s="485" customFormat="1" ht="69" customHeight="1" x14ac:dyDescent="0.25">
      <c r="A92" s="719"/>
      <c r="B92" s="719"/>
      <c r="C92" s="720" t="s">
        <v>154</v>
      </c>
      <c r="D92" s="719"/>
      <c r="E92" s="839"/>
      <c r="F92" s="719"/>
      <c r="G92" s="750">
        <v>9</v>
      </c>
      <c r="H92" s="721" t="s">
        <v>723</v>
      </c>
      <c r="I92" s="734" t="s">
        <v>1027</v>
      </c>
      <c r="J92" s="819"/>
      <c r="K92" s="818" t="s">
        <v>923</v>
      </c>
      <c r="L92" s="734" t="s">
        <v>885</v>
      </c>
      <c r="M92" s="742">
        <v>1</v>
      </c>
      <c r="N92" s="720"/>
      <c r="O92" s="720"/>
      <c r="P92" s="720" t="s">
        <v>297</v>
      </c>
      <c r="Q92" s="722" t="s">
        <v>886</v>
      </c>
      <c r="R92" s="722" t="s">
        <v>956</v>
      </c>
      <c r="S92" s="722" t="s">
        <v>954</v>
      </c>
      <c r="T92" s="723">
        <v>1</v>
      </c>
      <c r="U92" s="745" t="s">
        <v>933</v>
      </c>
      <c r="V92" s="746">
        <v>43983</v>
      </c>
      <c r="W92" s="746">
        <v>44196</v>
      </c>
      <c r="X92" s="700"/>
      <c r="Y92" s="154"/>
      <c r="Z92" s="515"/>
      <c r="AA92" s="701"/>
      <c r="AB92" s="702"/>
      <c r="AD92" s="153"/>
      <c r="AF92" s="399"/>
      <c r="AG92" s="486" t="s">
        <v>867</v>
      </c>
      <c r="AH92" s="829"/>
      <c r="AI92" s="486">
        <v>0.5</v>
      </c>
      <c r="AJ92" s="307">
        <f t="shared" si="66"/>
        <v>0.5</v>
      </c>
      <c r="AK92" s="97">
        <f t="shared" si="62"/>
        <v>0.5</v>
      </c>
      <c r="AL92" s="8" t="str">
        <f t="shared" si="63"/>
        <v>EN TERMINO</v>
      </c>
      <c r="AM92" s="491"/>
      <c r="AN92" s="486"/>
      <c r="AO92" s="486"/>
      <c r="BG92" s="399"/>
      <c r="BI92" s="486" t="str">
        <f t="shared" si="65"/>
        <v>ABIERTO</v>
      </c>
    </row>
    <row r="93" spans="1:61" s="485" customFormat="1" ht="69" customHeight="1" x14ac:dyDescent="0.25">
      <c r="A93" s="719"/>
      <c r="B93" s="719"/>
      <c r="C93" s="720" t="s">
        <v>154</v>
      </c>
      <c r="D93" s="719"/>
      <c r="E93" s="839"/>
      <c r="F93" s="719"/>
      <c r="G93" s="750">
        <v>9</v>
      </c>
      <c r="H93" s="721" t="s">
        <v>723</v>
      </c>
      <c r="I93" s="734" t="s">
        <v>1030</v>
      </c>
      <c r="J93" s="819"/>
      <c r="K93" s="818" t="s">
        <v>923</v>
      </c>
      <c r="L93" s="734" t="s">
        <v>885</v>
      </c>
      <c r="M93" s="742">
        <v>1</v>
      </c>
      <c r="N93" s="720"/>
      <c r="O93" s="720"/>
      <c r="P93" s="720" t="s">
        <v>297</v>
      </c>
      <c r="Q93" s="722" t="s">
        <v>886</v>
      </c>
      <c r="R93" s="728" t="s">
        <v>887</v>
      </c>
      <c r="S93" s="722" t="s">
        <v>960</v>
      </c>
      <c r="T93" s="723">
        <v>1</v>
      </c>
      <c r="U93" s="745" t="s">
        <v>933</v>
      </c>
      <c r="V93" s="746">
        <v>43983</v>
      </c>
      <c r="W93" s="746">
        <v>44196</v>
      </c>
      <c r="X93" s="700"/>
      <c r="Y93" s="154"/>
      <c r="Z93" s="515"/>
      <c r="AA93" s="701"/>
      <c r="AB93" s="702"/>
      <c r="AD93" s="153"/>
      <c r="AF93" s="399"/>
      <c r="AG93" s="486" t="s">
        <v>867</v>
      </c>
      <c r="AH93" s="829"/>
      <c r="AI93" s="486">
        <v>0.5</v>
      </c>
      <c r="AJ93" s="307">
        <f t="shared" si="66"/>
        <v>0.5</v>
      </c>
      <c r="AK93" s="97">
        <f t="shared" si="62"/>
        <v>0.5</v>
      </c>
      <c r="AL93" s="8" t="str">
        <f t="shared" si="63"/>
        <v>EN TERMINO</v>
      </c>
      <c r="AM93" s="491"/>
      <c r="AN93" s="486"/>
      <c r="AO93" s="486"/>
      <c r="BG93" s="399"/>
      <c r="BI93" s="486" t="str">
        <f t="shared" si="65"/>
        <v>ABIERTO</v>
      </c>
    </row>
    <row r="94" spans="1:61" s="485" customFormat="1" ht="69" customHeight="1" x14ac:dyDescent="0.25">
      <c r="A94" s="719"/>
      <c r="B94" s="719"/>
      <c r="C94" s="720" t="s">
        <v>154</v>
      </c>
      <c r="D94" s="719"/>
      <c r="E94" s="839"/>
      <c r="F94" s="719"/>
      <c r="G94" s="750">
        <v>10</v>
      </c>
      <c r="H94" s="721" t="s">
        <v>723</v>
      </c>
      <c r="I94" s="734" t="s">
        <v>926</v>
      </c>
      <c r="J94" s="818" t="s">
        <v>771</v>
      </c>
      <c r="K94" s="818" t="s">
        <v>923</v>
      </c>
      <c r="L94" s="741" t="s">
        <v>927</v>
      </c>
      <c r="M94" s="742">
        <v>1</v>
      </c>
      <c r="N94" s="720"/>
      <c r="O94" s="720"/>
      <c r="P94" s="720" t="s">
        <v>297</v>
      </c>
      <c r="Q94" s="722" t="s">
        <v>886</v>
      </c>
      <c r="R94" s="728" t="s">
        <v>887</v>
      </c>
      <c r="S94" s="722" t="s">
        <v>962</v>
      </c>
      <c r="T94" s="723">
        <v>1</v>
      </c>
      <c r="U94" s="745" t="s">
        <v>929</v>
      </c>
      <c r="V94" s="746">
        <v>43983</v>
      </c>
      <c r="W94" s="746">
        <v>44196</v>
      </c>
      <c r="X94" s="700"/>
      <c r="Y94" s="154"/>
      <c r="Z94" s="515"/>
      <c r="AA94" s="701"/>
      <c r="AB94" s="702"/>
      <c r="AD94" s="106"/>
      <c r="AG94" s="486" t="s">
        <v>867</v>
      </c>
      <c r="AH94" s="829" t="s">
        <v>1055</v>
      </c>
      <c r="AI94" s="486">
        <v>0.5</v>
      </c>
      <c r="AJ94" s="307">
        <f t="shared" si="66"/>
        <v>0.5</v>
      </c>
      <c r="AK94" s="97">
        <f t="shared" si="62"/>
        <v>0.5</v>
      </c>
      <c r="AL94" s="8" t="str">
        <f t="shared" si="63"/>
        <v>EN TERMINO</v>
      </c>
      <c r="AM94" s="491"/>
      <c r="AN94" s="486"/>
      <c r="AO94" s="486"/>
      <c r="BG94" s="399"/>
      <c r="BI94" s="486" t="str">
        <f t="shared" si="65"/>
        <v>ABIERTO</v>
      </c>
    </row>
    <row r="95" spans="1:61" s="485" customFormat="1" ht="69" customHeight="1" x14ac:dyDescent="0.25">
      <c r="A95" s="719"/>
      <c r="B95" s="719"/>
      <c r="C95" s="720" t="s">
        <v>154</v>
      </c>
      <c r="D95" s="719"/>
      <c r="E95" s="839"/>
      <c r="F95" s="719"/>
      <c r="G95" s="750">
        <v>10</v>
      </c>
      <c r="H95" s="721" t="s">
        <v>723</v>
      </c>
      <c r="I95" s="734" t="s">
        <v>952</v>
      </c>
      <c r="J95" s="818"/>
      <c r="K95" s="818"/>
      <c r="L95" s="734" t="s">
        <v>885</v>
      </c>
      <c r="M95" s="734">
        <v>1</v>
      </c>
      <c r="N95" s="720"/>
      <c r="O95" s="720"/>
      <c r="P95" s="720" t="s">
        <v>297</v>
      </c>
      <c r="Q95" s="722" t="s">
        <v>886</v>
      </c>
      <c r="R95" s="728" t="s">
        <v>887</v>
      </c>
      <c r="S95" s="722" t="s">
        <v>950</v>
      </c>
      <c r="T95" s="723">
        <v>1</v>
      </c>
      <c r="U95" s="745" t="s">
        <v>902</v>
      </c>
      <c r="V95" s="746">
        <v>43891</v>
      </c>
      <c r="W95" s="746">
        <v>44196</v>
      </c>
      <c r="X95" s="700"/>
      <c r="Y95" s="154"/>
      <c r="Z95" s="515"/>
      <c r="AA95" s="701"/>
      <c r="AB95" s="702"/>
      <c r="AF95" s="399"/>
      <c r="AG95" s="486" t="s">
        <v>867</v>
      </c>
      <c r="AH95" s="829"/>
      <c r="AI95" s="486">
        <v>0.5</v>
      </c>
      <c r="AJ95" s="307">
        <f t="shared" si="66"/>
        <v>0.5</v>
      </c>
      <c r="AK95" s="97">
        <f t="shared" si="62"/>
        <v>0.5</v>
      </c>
      <c r="AL95" s="8" t="str">
        <f t="shared" si="63"/>
        <v>EN TERMINO</v>
      </c>
      <c r="AM95" s="491"/>
      <c r="AN95" s="486"/>
      <c r="AO95" s="486"/>
      <c r="BG95" s="399"/>
      <c r="BI95" s="486" t="str">
        <f t="shared" si="65"/>
        <v>ABIERTO</v>
      </c>
    </row>
    <row r="96" spans="1:61" s="485" customFormat="1" ht="69" customHeight="1" x14ac:dyDescent="0.25">
      <c r="A96" s="719"/>
      <c r="B96" s="719"/>
      <c r="C96" s="720" t="s">
        <v>154</v>
      </c>
      <c r="D96" s="719"/>
      <c r="E96" s="839"/>
      <c r="F96" s="719"/>
      <c r="G96" s="750">
        <v>10</v>
      </c>
      <c r="H96" s="721" t="s">
        <v>723</v>
      </c>
      <c r="I96" s="734" t="s">
        <v>1028</v>
      </c>
      <c r="J96" s="818"/>
      <c r="K96" s="818"/>
      <c r="L96" s="734" t="s">
        <v>885</v>
      </c>
      <c r="M96" s="742">
        <v>1</v>
      </c>
      <c r="N96" s="720"/>
      <c r="O96" s="720"/>
      <c r="P96" s="720" t="s">
        <v>297</v>
      </c>
      <c r="Q96" s="722" t="s">
        <v>886</v>
      </c>
      <c r="R96" s="728" t="s">
        <v>887</v>
      </c>
      <c r="S96" s="722" t="s">
        <v>960</v>
      </c>
      <c r="T96" s="723">
        <v>1</v>
      </c>
      <c r="U96" s="745" t="s">
        <v>933</v>
      </c>
      <c r="V96" s="746">
        <v>43983</v>
      </c>
      <c r="W96" s="746">
        <v>44196</v>
      </c>
      <c r="X96" s="700"/>
      <c r="Y96" s="154"/>
      <c r="Z96" s="515"/>
      <c r="AA96" s="701"/>
      <c r="AB96" s="702"/>
      <c r="AF96" s="399"/>
      <c r="AG96" s="486" t="s">
        <v>867</v>
      </c>
      <c r="AH96" s="829"/>
      <c r="AI96" s="486">
        <v>0.5</v>
      </c>
      <c r="AJ96" s="307">
        <f t="shared" si="66"/>
        <v>0.5</v>
      </c>
      <c r="AK96" s="97">
        <f t="shared" si="62"/>
        <v>0.5</v>
      </c>
      <c r="AL96" s="8" t="str">
        <f t="shared" si="63"/>
        <v>EN TERMINO</v>
      </c>
      <c r="AM96" s="491"/>
      <c r="AN96" s="486"/>
      <c r="AO96" s="486"/>
      <c r="BG96" s="399"/>
      <c r="BI96" s="486" t="str">
        <f t="shared" si="65"/>
        <v>ABIERTO</v>
      </c>
    </row>
    <row r="97" spans="1:61" s="485" customFormat="1" ht="69" customHeight="1" x14ac:dyDescent="0.25">
      <c r="A97" s="719"/>
      <c r="B97" s="719"/>
      <c r="C97" s="720" t="s">
        <v>154</v>
      </c>
      <c r="D97" s="719"/>
      <c r="E97" s="839"/>
      <c r="F97" s="719"/>
      <c r="G97" s="750">
        <v>10</v>
      </c>
      <c r="H97" s="721" t="s">
        <v>723</v>
      </c>
      <c r="I97" s="734" t="s">
        <v>1035</v>
      </c>
      <c r="J97" s="818"/>
      <c r="K97" s="818"/>
      <c r="L97" s="734" t="s">
        <v>885</v>
      </c>
      <c r="M97" s="742">
        <v>1</v>
      </c>
      <c r="N97" s="720"/>
      <c r="O97" s="720"/>
      <c r="P97" s="720" t="s">
        <v>297</v>
      </c>
      <c r="Q97" s="722" t="s">
        <v>886</v>
      </c>
      <c r="R97" s="728" t="s">
        <v>887</v>
      </c>
      <c r="S97" s="722" t="s">
        <v>960</v>
      </c>
      <c r="T97" s="723">
        <v>1</v>
      </c>
      <c r="U97" s="745" t="s">
        <v>933</v>
      </c>
      <c r="V97" s="746">
        <v>43983</v>
      </c>
      <c r="W97" s="746">
        <v>44196</v>
      </c>
      <c r="X97" s="700"/>
      <c r="Y97" s="154"/>
      <c r="Z97" s="515"/>
      <c r="AA97" s="701"/>
      <c r="AB97" s="702"/>
      <c r="AF97" s="399"/>
      <c r="AG97" s="486" t="s">
        <v>867</v>
      </c>
      <c r="AH97" s="829"/>
      <c r="AI97" s="486">
        <v>0.5</v>
      </c>
      <c r="AJ97" s="307">
        <f t="shared" si="66"/>
        <v>0.5</v>
      </c>
      <c r="AK97" s="97">
        <f t="shared" si="62"/>
        <v>0.5</v>
      </c>
      <c r="AL97" s="8" t="str">
        <f t="shared" si="63"/>
        <v>EN TERMINO</v>
      </c>
      <c r="AM97" s="491"/>
      <c r="AN97" s="486"/>
      <c r="AO97" s="486"/>
      <c r="BG97" s="399"/>
      <c r="BI97" s="486" t="str">
        <f t="shared" si="65"/>
        <v>ABIERTO</v>
      </c>
    </row>
    <row r="98" spans="1:61" s="485" customFormat="1" ht="69" customHeight="1" x14ac:dyDescent="0.25">
      <c r="A98" s="719"/>
      <c r="B98" s="719"/>
      <c r="C98" s="720" t="s">
        <v>154</v>
      </c>
      <c r="D98" s="719"/>
      <c r="E98" s="839"/>
      <c r="F98" s="719"/>
      <c r="G98" s="750">
        <v>10</v>
      </c>
      <c r="H98" s="721" t="s">
        <v>723</v>
      </c>
      <c r="I98" s="734" t="s">
        <v>1039</v>
      </c>
      <c r="J98" s="818"/>
      <c r="K98" s="818"/>
      <c r="L98" s="734"/>
      <c r="M98" s="742"/>
      <c r="N98" s="720"/>
      <c r="O98" s="720"/>
      <c r="P98" s="720" t="s">
        <v>297</v>
      </c>
      <c r="Q98" s="722" t="s">
        <v>886</v>
      </c>
      <c r="R98" s="728" t="s">
        <v>887</v>
      </c>
      <c r="S98" s="722" t="s">
        <v>960</v>
      </c>
      <c r="T98" s="723">
        <v>1</v>
      </c>
      <c r="U98" s="745"/>
      <c r="V98" s="746"/>
      <c r="W98" s="746">
        <v>44196</v>
      </c>
      <c r="X98" s="700"/>
      <c r="Y98" s="154"/>
      <c r="Z98" s="515"/>
      <c r="AA98" s="701"/>
      <c r="AB98" s="702"/>
      <c r="AD98" s="306"/>
      <c r="AF98" s="399"/>
      <c r="AG98" s="486" t="s">
        <v>867</v>
      </c>
      <c r="AH98" s="829"/>
      <c r="AI98" s="486">
        <v>0.5</v>
      </c>
      <c r="AJ98" s="307" t="str">
        <f t="shared" si="66"/>
        <v/>
      </c>
      <c r="AK98" s="97" t="str">
        <f t="shared" si="62"/>
        <v/>
      </c>
      <c r="AL98" s="8" t="str">
        <f t="shared" si="63"/>
        <v>EN TERMINO</v>
      </c>
      <c r="AM98" s="491"/>
      <c r="AN98" s="486"/>
      <c r="AO98" s="486"/>
      <c r="BG98" s="399"/>
      <c r="BI98" s="486" t="str">
        <f t="shared" si="65"/>
        <v>ABIERTO</v>
      </c>
    </row>
    <row r="99" spans="1:61" s="485" customFormat="1" ht="69" customHeight="1" x14ac:dyDescent="0.25">
      <c r="A99" s="719"/>
      <c r="B99" s="719"/>
      <c r="C99" s="720" t="s">
        <v>154</v>
      </c>
      <c r="D99" s="719"/>
      <c r="E99" s="839"/>
      <c r="F99" s="719"/>
      <c r="G99" s="750">
        <v>10</v>
      </c>
      <c r="H99" s="721" t="s">
        <v>723</v>
      </c>
      <c r="I99" s="734" t="s">
        <v>1040</v>
      </c>
      <c r="J99" s="818"/>
      <c r="K99" s="818"/>
      <c r="L99" s="734" t="s">
        <v>885</v>
      </c>
      <c r="M99" s="742">
        <v>1</v>
      </c>
      <c r="N99" s="720"/>
      <c r="O99" s="720"/>
      <c r="P99" s="720" t="s">
        <v>297</v>
      </c>
      <c r="Q99" s="722" t="s">
        <v>886</v>
      </c>
      <c r="R99" s="728" t="s">
        <v>887</v>
      </c>
      <c r="S99" s="728" t="s">
        <v>970</v>
      </c>
      <c r="T99" s="723">
        <v>1</v>
      </c>
      <c r="U99" s="745" t="s">
        <v>933</v>
      </c>
      <c r="V99" s="746">
        <v>43983</v>
      </c>
      <c r="W99" s="746">
        <v>44196</v>
      </c>
      <c r="X99" s="700"/>
      <c r="Y99" s="154"/>
      <c r="Z99" s="515"/>
      <c r="AA99" s="701"/>
      <c r="AB99" s="702"/>
      <c r="AD99" s="306"/>
      <c r="AF99" s="399"/>
      <c r="AG99" s="486" t="s">
        <v>867</v>
      </c>
      <c r="AH99" s="829"/>
      <c r="AI99" s="486">
        <v>0.5</v>
      </c>
      <c r="AJ99" s="307">
        <f t="shared" si="66"/>
        <v>0.5</v>
      </c>
      <c r="AK99" s="97">
        <f t="shared" si="62"/>
        <v>0.5</v>
      </c>
      <c r="AL99" s="8" t="str">
        <f t="shared" si="63"/>
        <v>EN TERMINO</v>
      </c>
      <c r="AM99" s="491"/>
      <c r="AN99" s="486"/>
      <c r="AO99" s="486"/>
      <c r="BG99" s="399"/>
      <c r="BI99" s="486" t="str">
        <f t="shared" si="65"/>
        <v>ABIERTO</v>
      </c>
    </row>
    <row r="100" spans="1:61" s="485" customFormat="1" ht="69" customHeight="1" x14ac:dyDescent="0.25">
      <c r="A100" s="719"/>
      <c r="B100" s="719"/>
      <c r="C100" s="720" t="s">
        <v>154</v>
      </c>
      <c r="D100" s="719"/>
      <c r="E100" s="839"/>
      <c r="F100" s="719"/>
      <c r="G100" s="750">
        <v>11</v>
      </c>
      <c r="H100" s="721" t="s">
        <v>723</v>
      </c>
      <c r="I100" s="734" t="s">
        <v>930</v>
      </c>
      <c r="J100" s="818" t="s">
        <v>1143</v>
      </c>
      <c r="K100" s="818" t="s">
        <v>1155</v>
      </c>
      <c r="L100" s="734" t="s">
        <v>931</v>
      </c>
      <c r="M100" s="742">
        <v>1</v>
      </c>
      <c r="N100" s="720"/>
      <c r="O100" s="720"/>
      <c r="P100" s="720" t="s">
        <v>297</v>
      </c>
      <c r="Q100" s="722" t="s">
        <v>886</v>
      </c>
      <c r="R100" s="728" t="s">
        <v>887</v>
      </c>
      <c r="S100" s="623" t="s">
        <v>972</v>
      </c>
      <c r="T100" s="723">
        <v>1</v>
      </c>
      <c r="U100" s="745" t="s">
        <v>933</v>
      </c>
      <c r="V100" s="746">
        <v>43983</v>
      </c>
      <c r="W100" s="746">
        <v>44196</v>
      </c>
      <c r="X100" s="700"/>
      <c r="Y100" s="154"/>
      <c r="Z100" s="515"/>
      <c r="AA100" s="701"/>
      <c r="AB100" s="702"/>
      <c r="AD100" s="395"/>
      <c r="AG100" s="486" t="s">
        <v>867</v>
      </c>
      <c r="AH100" s="736" t="s">
        <v>1056</v>
      </c>
      <c r="AI100" s="486">
        <v>0.5</v>
      </c>
      <c r="AJ100" s="307">
        <f t="shared" si="66"/>
        <v>0.5</v>
      </c>
      <c r="AK100" s="97">
        <f t="shared" si="62"/>
        <v>0.5</v>
      </c>
      <c r="AL100" s="8" t="str">
        <f t="shared" si="63"/>
        <v>EN TERMINO</v>
      </c>
      <c r="AM100" s="491"/>
      <c r="AN100" s="486"/>
      <c r="AO100" s="486"/>
      <c r="BG100" s="399"/>
      <c r="BI100" s="486" t="str">
        <f t="shared" si="65"/>
        <v>ABIERTO</v>
      </c>
    </row>
    <row r="101" spans="1:61" s="485" customFormat="1" ht="69" customHeight="1" x14ac:dyDescent="0.25">
      <c r="A101" s="719"/>
      <c r="B101" s="719"/>
      <c r="C101" s="720" t="s">
        <v>154</v>
      </c>
      <c r="D101" s="719"/>
      <c r="E101" s="839"/>
      <c r="F101" s="719"/>
      <c r="G101" s="750">
        <v>11</v>
      </c>
      <c r="H101" s="721" t="s">
        <v>723</v>
      </c>
      <c r="I101" s="734" t="s">
        <v>953</v>
      </c>
      <c r="J101" s="818"/>
      <c r="K101" s="818"/>
      <c r="L101" s="734" t="s">
        <v>885</v>
      </c>
      <c r="M101" s="734">
        <v>1</v>
      </c>
      <c r="N101" s="720"/>
      <c r="O101" s="720"/>
      <c r="P101" s="720" t="s">
        <v>297</v>
      </c>
      <c r="Q101" s="724"/>
      <c r="R101" s="724"/>
      <c r="S101" s="724"/>
      <c r="T101" s="723">
        <v>1</v>
      </c>
      <c r="U101" s="745" t="s">
        <v>889</v>
      </c>
      <c r="V101" s="746">
        <v>43887</v>
      </c>
      <c r="W101" s="746">
        <v>44196</v>
      </c>
      <c r="X101" s="700"/>
      <c r="Y101" s="154"/>
      <c r="Z101" s="515"/>
      <c r="AA101" s="701"/>
      <c r="AB101" s="702"/>
      <c r="AD101" s="330"/>
      <c r="AF101" s="399"/>
      <c r="AG101" s="486" t="s">
        <v>867</v>
      </c>
      <c r="AH101" s="736"/>
      <c r="AI101" s="486">
        <v>0</v>
      </c>
      <c r="AJ101" s="307">
        <f t="shared" si="66"/>
        <v>0</v>
      </c>
      <c r="AK101" s="97">
        <f t="shared" si="62"/>
        <v>0</v>
      </c>
      <c r="AL101" s="8" t="str">
        <f t="shared" si="63"/>
        <v>ALERTA</v>
      </c>
      <c r="AM101" s="491"/>
      <c r="AN101" s="486"/>
      <c r="AO101" s="486"/>
      <c r="BG101" s="399"/>
      <c r="BI101" s="486" t="str">
        <f t="shared" si="65"/>
        <v>ABIERTO</v>
      </c>
    </row>
    <row r="102" spans="1:61" s="485" customFormat="1" ht="69" customHeight="1" x14ac:dyDescent="0.25">
      <c r="A102" s="719"/>
      <c r="B102" s="719"/>
      <c r="C102" s="720" t="s">
        <v>154</v>
      </c>
      <c r="D102" s="719"/>
      <c r="E102" s="839"/>
      <c r="F102" s="719"/>
      <c r="G102" s="750">
        <v>11</v>
      </c>
      <c r="H102" s="721" t="s">
        <v>723</v>
      </c>
      <c r="I102" s="734" t="s">
        <v>955</v>
      </c>
      <c r="J102" s="818"/>
      <c r="K102" s="818"/>
      <c r="L102" s="734" t="s">
        <v>885</v>
      </c>
      <c r="M102" s="734">
        <v>1</v>
      </c>
      <c r="N102" s="720"/>
      <c r="O102" s="720"/>
      <c r="P102" s="720" t="s">
        <v>297</v>
      </c>
      <c r="Q102" s="722" t="s">
        <v>886</v>
      </c>
      <c r="R102" s="728" t="s">
        <v>887</v>
      </c>
      <c r="S102" s="722" t="s">
        <v>975</v>
      </c>
      <c r="T102" s="723">
        <v>1</v>
      </c>
      <c r="U102" s="745" t="s">
        <v>889</v>
      </c>
      <c r="V102" s="746">
        <v>43887</v>
      </c>
      <c r="W102" s="746">
        <v>44196</v>
      </c>
      <c r="X102" s="700"/>
      <c r="Y102" s="154"/>
      <c r="Z102" s="515"/>
      <c r="AA102" s="701"/>
      <c r="AB102" s="702"/>
      <c r="AD102" s="312"/>
      <c r="AG102" s="486" t="s">
        <v>867</v>
      </c>
      <c r="AH102" s="736"/>
      <c r="AI102" s="486">
        <v>0</v>
      </c>
      <c r="AJ102" s="307">
        <f t="shared" si="66"/>
        <v>0</v>
      </c>
      <c r="AK102" s="97">
        <f t="shared" si="62"/>
        <v>0</v>
      </c>
      <c r="AL102" s="8" t="str">
        <f t="shared" si="63"/>
        <v>ALERTA</v>
      </c>
      <c r="AM102" s="491"/>
      <c r="AN102" s="486"/>
      <c r="AO102" s="486"/>
      <c r="BG102" s="399"/>
      <c r="BI102" s="486" t="str">
        <f t="shared" si="65"/>
        <v>ABIERTO</v>
      </c>
    </row>
    <row r="103" spans="1:61" s="485" customFormat="1" ht="69" customHeight="1" x14ac:dyDescent="0.25">
      <c r="A103" s="719"/>
      <c r="B103" s="719"/>
      <c r="C103" s="720" t="s">
        <v>154</v>
      </c>
      <c r="D103" s="719"/>
      <c r="E103" s="839"/>
      <c r="F103" s="719"/>
      <c r="G103" s="750">
        <v>11</v>
      </c>
      <c r="H103" s="721" t="s">
        <v>723</v>
      </c>
      <c r="I103" s="734" t="s">
        <v>968</v>
      </c>
      <c r="J103" s="818"/>
      <c r="K103" s="818"/>
      <c r="L103" s="734" t="s">
        <v>885</v>
      </c>
      <c r="M103" s="734">
        <v>1</v>
      </c>
      <c r="N103" s="720"/>
      <c r="O103" s="720"/>
      <c r="P103" s="720" t="s">
        <v>297</v>
      </c>
      <c r="Q103" s="722" t="s">
        <v>886</v>
      </c>
      <c r="R103" s="728" t="s">
        <v>887</v>
      </c>
      <c r="S103" s="722" t="s">
        <v>889</v>
      </c>
      <c r="T103" s="723">
        <v>1</v>
      </c>
      <c r="U103" s="745" t="s">
        <v>889</v>
      </c>
      <c r="V103" s="746">
        <v>43887</v>
      </c>
      <c r="W103" s="746">
        <v>44196</v>
      </c>
      <c r="X103" s="700"/>
      <c r="Y103" s="154"/>
      <c r="Z103" s="515"/>
      <c r="AA103" s="701"/>
      <c r="AB103" s="702"/>
      <c r="AD103" s="395"/>
      <c r="AF103" s="399"/>
      <c r="AG103" s="486" t="s">
        <v>867</v>
      </c>
      <c r="AH103" s="736" t="s">
        <v>1057</v>
      </c>
      <c r="AI103" s="486"/>
      <c r="AJ103" s="307" t="str">
        <f t="shared" si="66"/>
        <v/>
      </c>
      <c r="AK103" s="97" t="str">
        <f t="shared" si="62"/>
        <v/>
      </c>
      <c r="AL103" s="8" t="str">
        <f t="shared" si="63"/>
        <v/>
      </c>
      <c r="AM103" s="491"/>
      <c r="AN103" s="486"/>
      <c r="AO103" s="486"/>
      <c r="BG103" s="399"/>
      <c r="BI103" s="486" t="str">
        <f t="shared" si="65"/>
        <v>ABIERTO</v>
      </c>
    </row>
    <row r="104" spans="1:61" s="485" customFormat="1" ht="69" customHeight="1" x14ac:dyDescent="0.25">
      <c r="A104" s="719"/>
      <c r="B104" s="719"/>
      <c r="C104" s="720" t="s">
        <v>154</v>
      </c>
      <c r="D104" s="719"/>
      <c r="E104" s="839"/>
      <c r="F104" s="719"/>
      <c r="G104" s="750">
        <v>11</v>
      </c>
      <c r="H104" s="721" t="s">
        <v>723</v>
      </c>
      <c r="I104" s="734" t="s">
        <v>974</v>
      </c>
      <c r="J104" s="818"/>
      <c r="K104" s="818"/>
      <c r="L104" s="734" t="s">
        <v>885</v>
      </c>
      <c r="M104" s="734">
        <v>1</v>
      </c>
      <c r="N104" s="720"/>
      <c r="O104" s="720"/>
      <c r="P104" s="720" t="s">
        <v>297</v>
      </c>
      <c r="Q104" s="722" t="s">
        <v>886</v>
      </c>
      <c r="R104" s="728" t="s">
        <v>887</v>
      </c>
      <c r="S104" s="722" t="s">
        <v>970</v>
      </c>
      <c r="T104" s="723">
        <v>1</v>
      </c>
      <c r="U104" s="745" t="s">
        <v>889</v>
      </c>
      <c r="V104" s="746">
        <v>43983</v>
      </c>
      <c r="W104" s="746">
        <v>44196</v>
      </c>
      <c r="X104" s="700"/>
      <c r="Y104" s="154"/>
      <c r="Z104" s="515"/>
      <c r="AA104" s="701"/>
      <c r="AB104" s="702"/>
      <c r="AD104" s="395"/>
      <c r="AF104" s="399"/>
      <c r="AG104" s="486" t="s">
        <v>867</v>
      </c>
      <c r="AH104" s="842" t="s">
        <v>1058</v>
      </c>
      <c r="AI104" s="486"/>
      <c r="AJ104" s="307" t="str">
        <f t="shared" si="66"/>
        <v/>
      </c>
      <c r="AK104" s="97" t="str">
        <f t="shared" si="62"/>
        <v/>
      </c>
      <c r="AL104" s="8" t="str">
        <f t="shared" si="63"/>
        <v/>
      </c>
      <c r="AM104" s="491"/>
      <c r="AN104" s="486"/>
      <c r="AO104" s="486"/>
      <c r="BG104" s="399"/>
      <c r="BI104" s="486" t="str">
        <f t="shared" si="65"/>
        <v>ABIERTO</v>
      </c>
    </row>
    <row r="105" spans="1:61" s="485" customFormat="1" ht="69" customHeight="1" x14ac:dyDescent="0.25">
      <c r="A105" s="719"/>
      <c r="B105" s="719"/>
      <c r="C105" s="720" t="s">
        <v>154</v>
      </c>
      <c r="D105" s="719"/>
      <c r="E105" s="839"/>
      <c r="F105" s="719"/>
      <c r="G105" s="750">
        <v>11</v>
      </c>
      <c r="H105" s="721" t="s">
        <v>723</v>
      </c>
      <c r="I105" s="734" t="s">
        <v>976</v>
      </c>
      <c r="J105" s="818"/>
      <c r="K105" s="818"/>
      <c r="L105" s="734" t="s">
        <v>885</v>
      </c>
      <c r="M105" s="734">
        <v>1</v>
      </c>
      <c r="N105" s="720"/>
      <c r="O105" s="720"/>
      <c r="P105" s="720" t="s">
        <v>297</v>
      </c>
      <c r="Q105" s="722" t="s">
        <v>886</v>
      </c>
      <c r="R105" s="728" t="s">
        <v>887</v>
      </c>
      <c r="S105" s="731" t="s">
        <v>979</v>
      </c>
      <c r="T105" s="723">
        <v>1</v>
      </c>
      <c r="U105" s="745" t="s">
        <v>889</v>
      </c>
      <c r="V105" s="746">
        <v>43983</v>
      </c>
      <c r="W105" s="746">
        <v>44196</v>
      </c>
      <c r="X105" s="700"/>
      <c r="Y105" s="154"/>
      <c r="Z105" s="515"/>
      <c r="AA105" s="701"/>
      <c r="AB105" s="702"/>
      <c r="AD105" s="306"/>
      <c r="AF105" s="399"/>
      <c r="AG105" s="486" t="s">
        <v>867</v>
      </c>
      <c r="AH105" s="842"/>
      <c r="AI105" s="486"/>
      <c r="AJ105" s="307" t="str">
        <f t="shared" si="66"/>
        <v/>
      </c>
      <c r="AK105" s="97" t="str">
        <f t="shared" si="62"/>
        <v/>
      </c>
      <c r="AL105" s="8" t="str">
        <f t="shared" si="63"/>
        <v/>
      </c>
      <c r="AM105" s="491"/>
      <c r="AN105" s="486"/>
      <c r="AO105" s="486"/>
      <c r="BG105" s="399"/>
      <c r="BI105" s="486" t="str">
        <f t="shared" si="65"/>
        <v>ABIERTO</v>
      </c>
    </row>
    <row r="106" spans="1:61" s="485" customFormat="1" ht="69" customHeight="1" x14ac:dyDescent="0.25">
      <c r="A106" s="719"/>
      <c r="B106" s="719"/>
      <c r="C106" s="720" t="s">
        <v>154</v>
      </c>
      <c r="D106" s="719"/>
      <c r="E106" s="839"/>
      <c r="F106" s="719"/>
      <c r="G106" s="750">
        <v>11</v>
      </c>
      <c r="H106" s="721" t="s">
        <v>723</v>
      </c>
      <c r="I106" s="734" t="s">
        <v>977</v>
      </c>
      <c r="J106" s="818"/>
      <c r="K106" s="818"/>
      <c r="L106" s="734" t="s">
        <v>885</v>
      </c>
      <c r="M106" s="734">
        <v>1</v>
      </c>
      <c r="N106" s="720"/>
      <c r="O106" s="720"/>
      <c r="P106" s="720" t="s">
        <v>297</v>
      </c>
      <c r="Q106" s="722" t="s">
        <v>886</v>
      </c>
      <c r="R106" s="728" t="s">
        <v>887</v>
      </c>
      <c r="S106" s="722" t="s">
        <v>981</v>
      </c>
      <c r="T106" s="723">
        <v>1</v>
      </c>
      <c r="U106" s="745" t="s">
        <v>889</v>
      </c>
      <c r="V106" s="746">
        <v>43887</v>
      </c>
      <c r="W106" s="746">
        <v>44196</v>
      </c>
      <c r="X106" s="700"/>
      <c r="Y106" s="154"/>
      <c r="Z106" s="515"/>
      <c r="AA106" s="701"/>
      <c r="AB106" s="702"/>
      <c r="AD106" s="309"/>
      <c r="AF106" s="399"/>
      <c r="AG106" s="486" t="s">
        <v>867</v>
      </c>
      <c r="AH106" s="842"/>
      <c r="AI106" s="486"/>
      <c r="AJ106" s="307" t="str">
        <f t="shared" si="66"/>
        <v/>
      </c>
      <c r="AK106" s="97" t="str">
        <f t="shared" si="62"/>
        <v/>
      </c>
      <c r="AL106" s="8" t="str">
        <f t="shared" si="63"/>
        <v/>
      </c>
      <c r="AM106" s="491"/>
      <c r="AN106" s="486"/>
      <c r="AO106" s="486"/>
      <c r="BG106" s="399"/>
      <c r="BI106" s="486" t="str">
        <f t="shared" si="65"/>
        <v>ABIERTO</v>
      </c>
    </row>
    <row r="107" spans="1:61" s="485" customFormat="1" ht="69" customHeight="1" x14ac:dyDescent="0.25">
      <c r="A107" s="719"/>
      <c r="B107" s="719"/>
      <c r="C107" s="720" t="s">
        <v>154</v>
      </c>
      <c r="D107" s="719"/>
      <c r="E107" s="839"/>
      <c r="F107" s="719"/>
      <c r="G107" s="750">
        <v>11</v>
      </c>
      <c r="H107" s="721" t="s">
        <v>723</v>
      </c>
      <c r="I107" s="734" t="s">
        <v>978</v>
      </c>
      <c r="J107" s="818"/>
      <c r="K107" s="818"/>
      <c r="L107" s="734" t="s">
        <v>885</v>
      </c>
      <c r="M107" s="734">
        <v>1</v>
      </c>
      <c r="N107" s="720"/>
      <c r="O107" s="720"/>
      <c r="P107" s="720" t="s">
        <v>297</v>
      </c>
      <c r="Q107" s="722" t="s">
        <v>886</v>
      </c>
      <c r="R107" s="728" t="s">
        <v>887</v>
      </c>
      <c r="S107" s="722" t="s">
        <v>984</v>
      </c>
      <c r="T107" s="723">
        <v>1</v>
      </c>
      <c r="U107" s="745" t="s">
        <v>889</v>
      </c>
      <c r="V107" s="746">
        <v>43887</v>
      </c>
      <c r="W107" s="746">
        <v>44196</v>
      </c>
      <c r="X107" s="700"/>
      <c r="Y107" s="154"/>
      <c r="Z107" s="515"/>
      <c r="AA107" s="701"/>
      <c r="AB107" s="702"/>
      <c r="AD107" s="309"/>
      <c r="AF107" s="399"/>
      <c r="AG107" s="486" t="s">
        <v>867</v>
      </c>
      <c r="AH107" s="842"/>
      <c r="AI107" s="486"/>
      <c r="AJ107" s="307" t="str">
        <f t="shared" si="66"/>
        <v/>
      </c>
      <c r="AK107" s="97" t="str">
        <f t="shared" si="62"/>
        <v/>
      </c>
      <c r="AL107" s="8" t="str">
        <f t="shared" si="63"/>
        <v/>
      </c>
      <c r="AM107" s="491"/>
      <c r="AN107" s="486"/>
      <c r="AO107" s="486"/>
      <c r="BG107" s="399"/>
      <c r="BI107" s="486" t="str">
        <f t="shared" si="65"/>
        <v>ABIERTO</v>
      </c>
    </row>
    <row r="108" spans="1:61" s="485" customFormat="1" ht="69" customHeight="1" x14ac:dyDescent="0.25">
      <c r="A108" s="719"/>
      <c r="B108" s="719"/>
      <c r="C108" s="720" t="s">
        <v>154</v>
      </c>
      <c r="D108" s="719"/>
      <c r="E108" s="839"/>
      <c r="F108" s="719"/>
      <c r="G108" s="750">
        <v>11</v>
      </c>
      <c r="H108" s="721" t="s">
        <v>723</v>
      </c>
      <c r="I108" s="734" t="s">
        <v>1022</v>
      </c>
      <c r="J108" s="818"/>
      <c r="K108" s="818"/>
      <c r="L108" s="734" t="s">
        <v>885</v>
      </c>
      <c r="M108" s="734">
        <v>1</v>
      </c>
      <c r="N108" s="720"/>
      <c r="O108" s="720"/>
      <c r="P108" s="720" t="s">
        <v>297</v>
      </c>
      <c r="Q108" s="722" t="s">
        <v>886</v>
      </c>
      <c r="R108" s="728" t="s">
        <v>887</v>
      </c>
      <c r="S108" s="722" t="s">
        <v>986</v>
      </c>
      <c r="T108" s="723">
        <v>1</v>
      </c>
      <c r="U108" s="745" t="s">
        <v>902</v>
      </c>
      <c r="V108" s="746">
        <v>43891</v>
      </c>
      <c r="W108" s="746">
        <v>44196</v>
      </c>
      <c r="X108" s="700"/>
      <c r="Y108" s="154"/>
      <c r="Z108" s="515"/>
      <c r="AA108" s="701"/>
      <c r="AB108" s="702"/>
      <c r="AD108" s="17"/>
      <c r="AF108" s="399"/>
      <c r="AG108" s="486" t="s">
        <v>867</v>
      </c>
      <c r="AH108" s="842"/>
      <c r="AI108" s="486"/>
      <c r="AJ108" s="307" t="str">
        <f t="shared" si="66"/>
        <v/>
      </c>
      <c r="AK108" s="97" t="str">
        <f t="shared" si="62"/>
        <v/>
      </c>
      <c r="AL108" s="8" t="str">
        <f t="shared" si="63"/>
        <v/>
      </c>
      <c r="AM108" s="491"/>
      <c r="AN108" s="486"/>
      <c r="AO108" s="486"/>
      <c r="BG108" s="399"/>
      <c r="BI108" s="486" t="str">
        <f t="shared" si="65"/>
        <v>ABIERTO</v>
      </c>
    </row>
    <row r="109" spans="1:61" s="485" customFormat="1" ht="69" customHeight="1" x14ac:dyDescent="0.25">
      <c r="A109" s="719"/>
      <c r="B109" s="719"/>
      <c r="C109" s="720" t="s">
        <v>154</v>
      </c>
      <c r="D109" s="719"/>
      <c r="E109" s="839"/>
      <c r="F109" s="719"/>
      <c r="G109" s="750">
        <v>12</v>
      </c>
      <c r="H109" s="721" t="s">
        <v>723</v>
      </c>
      <c r="I109" s="734" t="s">
        <v>943</v>
      </c>
      <c r="J109" s="818" t="s">
        <v>944</v>
      </c>
      <c r="K109" s="818" t="s">
        <v>1156</v>
      </c>
      <c r="L109" s="734" t="s">
        <v>885</v>
      </c>
      <c r="M109" s="734">
        <v>1</v>
      </c>
      <c r="N109" s="720"/>
      <c r="O109" s="720"/>
      <c r="P109" s="720" t="s">
        <v>297</v>
      </c>
      <c r="Q109" s="722" t="s">
        <v>886</v>
      </c>
      <c r="R109" s="728" t="s">
        <v>887</v>
      </c>
      <c r="S109" s="722" t="s">
        <v>984</v>
      </c>
      <c r="T109" s="723">
        <v>1</v>
      </c>
      <c r="U109" s="745" t="s">
        <v>946</v>
      </c>
      <c r="V109" s="746">
        <v>43983</v>
      </c>
      <c r="W109" s="746">
        <v>44196</v>
      </c>
      <c r="X109" s="700"/>
      <c r="Y109" s="154"/>
      <c r="Z109" s="515"/>
      <c r="AA109" s="701"/>
      <c r="AB109" s="702"/>
      <c r="AD109" s="309"/>
      <c r="AF109" s="399"/>
      <c r="AG109" s="486" t="s">
        <v>867</v>
      </c>
      <c r="AH109" s="829" t="s">
        <v>1059</v>
      </c>
      <c r="AI109" s="486">
        <v>0</v>
      </c>
      <c r="AJ109" s="307">
        <f t="shared" si="66"/>
        <v>0</v>
      </c>
      <c r="AK109" s="97">
        <f t="shared" si="62"/>
        <v>0</v>
      </c>
      <c r="AL109" s="8" t="str">
        <f t="shared" si="63"/>
        <v>ALERTA</v>
      </c>
      <c r="AM109" s="491"/>
      <c r="AN109" s="486"/>
      <c r="AO109" s="486"/>
      <c r="BG109" s="399"/>
      <c r="BI109" s="486" t="str">
        <f t="shared" si="65"/>
        <v>ABIERTO</v>
      </c>
    </row>
    <row r="110" spans="1:61" s="485" customFormat="1" ht="69" customHeight="1" x14ac:dyDescent="0.25">
      <c r="A110" s="719"/>
      <c r="B110" s="719"/>
      <c r="C110" s="720" t="s">
        <v>154</v>
      </c>
      <c r="D110" s="719"/>
      <c r="E110" s="839"/>
      <c r="F110" s="719"/>
      <c r="G110" s="750">
        <v>12</v>
      </c>
      <c r="H110" s="721" t="s">
        <v>723</v>
      </c>
      <c r="I110" s="734" t="s">
        <v>1038</v>
      </c>
      <c r="J110" s="818"/>
      <c r="K110" s="818"/>
      <c r="L110" s="734" t="s">
        <v>885</v>
      </c>
      <c r="M110" s="734">
        <v>1</v>
      </c>
      <c r="N110" s="720"/>
      <c r="O110" s="720"/>
      <c r="P110" s="720" t="s">
        <v>297</v>
      </c>
      <c r="Q110" s="722" t="s">
        <v>886</v>
      </c>
      <c r="R110" s="728" t="s">
        <v>887</v>
      </c>
      <c r="S110" s="722" t="s">
        <v>990</v>
      </c>
      <c r="T110" s="723">
        <v>1</v>
      </c>
      <c r="U110" s="745" t="s">
        <v>889</v>
      </c>
      <c r="V110" s="746">
        <v>43887</v>
      </c>
      <c r="W110" s="746">
        <v>44196</v>
      </c>
      <c r="X110" s="700"/>
      <c r="Y110" s="154"/>
      <c r="Z110" s="515"/>
      <c r="AA110" s="701"/>
      <c r="AB110" s="702"/>
      <c r="AD110" s="17"/>
      <c r="AF110" s="399"/>
      <c r="AG110" s="486" t="s">
        <v>867</v>
      </c>
      <c r="AH110" s="829"/>
      <c r="AI110" s="486">
        <v>0</v>
      </c>
      <c r="AJ110" s="307">
        <f t="shared" si="66"/>
        <v>0</v>
      </c>
      <c r="AK110" s="97">
        <f t="shared" si="62"/>
        <v>0</v>
      </c>
      <c r="AL110" s="8" t="str">
        <f t="shared" si="63"/>
        <v>ALERTA</v>
      </c>
      <c r="AM110" s="491"/>
      <c r="AN110" s="486"/>
      <c r="AO110" s="486"/>
      <c r="BG110" s="399"/>
      <c r="BI110" s="486" t="str">
        <f t="shared" si="65"/>
        <v>ABIERTO</v>
      </c>
    </row>
    <row r="111" spans="1:61" s="485" customFormat="1" ht="69" customHeight="1" x14ac:dyDescent="0.25">
      <c r="A111" s="719"/>
      <c r="B111" s="719"/>
      <c r="C111" s="720" t="s">
        <v>154</v>
      </c>
      <c r="D111" s="719"/>
      <c r="E111" s="839"/>
      <c r="F111" s="719"/>
      <c r="G111" s="750">
        <v>13</v>
      </c>
      <c r="H111" s="721" t="s">
        <v>723</v>
      </c>
      <c r="I111" s="734" t="s">
        <v>947</v>
      </c>
      <c r="J111" s="818" t="s">
        <v>948</v>
      </c>
      <c r="K111" s="818" t="s">
        <v>949</v>
      </c>
      <c r="L111" s="734" t="s">
        <v>885</v>
      </c>
      <c r="M111" s="734">
        <v>1</v>
      </c>
      <c r="N111" s="720"/>
      <c r="O111" s="720"/>
      <c r="P111" s="720" t="s">
        <v>297</v>
      </c>
      <c r="Q111" s="722" t="s">
        <v>886</v>
      </c>
      <c r="R111" s="728" t="s">
        <v>887</v>
      </c>
      <c r="S111" s="722" t="s">
        <v>945</v>
      </c>
      <c r="T111" s="723">
        <v>1</v>
      </c>
      <c r="U111" s="745" t="s">
        <v>889</v>
      </c>
      <c r="V111" s="746">
        <v>43983</v>
      </c>
      <c r="W111" s="746">
        <v>44196</v>
      </c>
      <c r="X111" s="700"/>
      <c r="Y111" s="154"/>
      <c r="Z111" s="515"/>
      <c r="AA111" s="701"/>
      <c r="AB111" s="702"/>
      <c r="AD111" s="17"/>
      <c r="AF111" s="399"/>
      <c r="AG111" s="486" t="s">
        <v>867</v>
      </c>
      <c r="AH111" s="840" t="s">
        <v>1060</v>
      </c>
      <c r="AI111" s="486"/>
      <c r="AJ111" s="307" t="str">
        <f t="shared" si="66"/>
        <v/>
      </c>
      <c r="AK111" s="97" t="str">
        <f t="shared" si="62"/>
        <v/>
      </c>
      <c r="AL111" s="8" t="str">
        <f t="shared" si="63"/>
        <v/>
      </c>
      <c r="AM111" s="491"/>
      <c r="AN111" s="486"/>
      <c r="AO111" s="486"/>
      <c r="AP111" s="399"/>
      <c r="AQ111" s="399"/>
      <c r="AR111" s="399"/>
      <c r="AS111" s="399"/>
      <c r="AT111" s="399"/>
      <c r="AU111" s="399"/>
      <c r="AV111" s="399"/>
      <c r="AW111" s="399"/>
      <c r="AX111" s="399"/>
      <c r="AY111" s="399"/>
      <c r="AZ111" s="399"/>
      <c r="BA111" s="399"/>
      <c r="BB111" s="399"/>
      <c r="BC111" s="399"/>
      <c r="BD111" s="399"/>
      <c r="BE111" s="399"/>
      <c r="BF111" s="399"/>
      <c r="BG111" s="399"/>
      <c r="BI111" s="486" t="str">
        <f t="shared" si="65"/>
        <v>ABIERTO</v>
      </c>
    </row>
    <row r="112" spans="1:61" s="485" customFormat="1" ht="69" customHeight="1" x14ac:dyDescent="0.25">
      <c r="A112" s="719"/>
      <c r="B112" s="719"/>
      <c r="C112" s="720" t="s">
        <v>154</v>
      </c>
      <c r="D112" s="719"/>
      <c r="E112" s="839"/>
      <c r="F112" s="719"/>
      <c r="G112" s="750">
        <v>13</v>
      </c>
      <c r="H112" s="721" t="s">
        <v>723</v>
      </c>
      <c r="I112" s="734" t="s">
        <v>964</v>
      </c>
      <c r="J112" s="818"/>
      <c r="K112" s="818"/>
      <c r="L112" s="734" t="s">
        <v>885</v>
      </c>
      <c r="M112" s="734">
        <v>1</v>
      </c>
      <c r="N112" s="720"/>
      <c r="O112" s="720"/>
      <c r="P112" s="720" t="s">
        <v>297</v>
      </c>
      <c r="Q112" s="722" t="s">
        <v>886</v>
      </c>
      <c r="R112" s="728" t="s">
        <v>887</v>
      </c>
      <c r="S112" s="722" t="s">
        <v>970</v>
      </c>
      <c r="T112" s="723">
        <v>1</v>
      </c>
      <c r="U112" s="745" t="s">
        <v>889</v>
      </c>
      <c r="V112" s="746">
        <v>43983</v>
      </c>
      <c r="W112" s="746">
        <v>44196</v>
      </c>
      <c r="X112" s="700"/>
      <c r="Y112" s="154"/>
      <c r="Z112" s="515"/>
      <c r="AA112" s="701"/>
      <c r="AB112" s="702"/>
      <c r="AD112" s="17"/>
      <c r="AF112" s="399"/>
      <c r="AG112" s="486" t="s">
        <v>867</v>
      </c>
      <c r="AH112" s="840" t="s">
        <v>1061</v>
      </c>
      <c r="AI112" s="486"/>
      <c r="AJ112" s="307" t="str">
        <f t="shared" si="66"/>
        <v/>
      </c>
      <c r="AK112" s="97" t="str">
        <f t="shared" si="62"/>
        <v/>
      </c>
      <c r="AL112" s="8" t="str">
        <f t="shared" si="63"/>
        <v/>
      </c>
      <c r="AM112" s="491"/>
      <c r="AN112" s="486"/>
      <c r="AO112" s="486"/>
      <c r="BG112" s="399"/>
      <c r="BI112" s="486" t="str">
        <f t="shared" si="65"/>
        <v>ABIERTO</v>
      </c>
    </row>
    <row r="113" spans="1:61" s="485" customFormat="1" ht="69" customHeight="1" x14ac:dyDescent="0.25">
      <c r="A113" s="719"/>
      <c r="B113" s="719"/>
      <c r="C113" s="720" t="s">
        <v>154</v>
      </c>
      <c r="D113" s="719"/>
      <c r="E113" s="839"/>
      <c r="F113" s="719"/>
      <c r="G113" s="750">
        <v>13</v>
      </c>
      <c r="H113" s="721" t="s">
        <v>723</v>
      </c>
      <c r="I113" s="734" t="s">
        <v>1023</v>
      </c>
      <c r="J113" s="818"/>
      <c r="K113" s="818"/>
      <c r="L113" s="734" t="s">
        <v>885</v>
      </c>
      <c r="M113" s="734">
        <v>1</v>
      </c>
      <c r="N113" s="720"/>
      <c r="O113" s="720"/>
      <c r="P113" s="720" t="s">
        <v>297</v>
      </c>
      <c r="Q113" s="722" t="s">
        <v>886</v>
      </c>
      <c r="R113" s="728" t="s">
        <v>887</v>
      </c>
      <c r="S113" s="529" t="s">
        <v>970</v>
      </c>
      <c r="T113" s="723">
        <v>1</v>
      </c>
      <c r="U113" s="745" t="s">
        <v>889</v>
      </c>
      <c r="V113" s="746">
        <v>43983</v>
      </c>
      <c r="W113" s="746">
        <v>44196</v>
      </c>
      <c r="X113" s="700"/>
      <c r="Y113" s="154"/>
      <c r="Z113" s="515"/>
      <c r="AA113" s="701"/>
      <c r="AB113" s="702"/>
      <c r="AD113" s="17"/>
      <c r="AF113" s="399"/>
      <c r="AG113" s="486" t="s">
        <v>867</v>
      </c>
      <c r="AH113" s="840"/>
      <c r="AI113" s="486"/>
      <c r="AJ113" s="307" t="str">
        <f t="shared" si="66"/>
        <v/>
      </c>
      <c r="AK113" s="97" t="str">
        <f t="shared" si="62"/>
        <v/>
      </c>
      <c r="AL113" s="8" t="str">
        <f t="shared" si="63"/>
        <v/>
      </c>
      <c r="AM113" s="491"/>
      <c r="AN113" s="486"/>
      <c r="AO113" s="486"/>
      <c r="BG113" s="399"/>
      <c r="BI113" s="486" t="str">
        <f t="shared" si="65"/>
        <v>ABIERTO</v>
      </c>
    </row>
    <row r="114" spans="1:61" s="485" customFormat="1" ht="69" customHeight="1" x14ac:dyDescent="0.25">
      <c r="A114" s="719"/>
      <c r="B114" s="719"/>
      <c r="C114" s="720" t="s">
        <v>154</v>
      </c>
      <c r="D114" s="719"/>
      <c r="E114" s="839"/>
      <c r="F114" s="719"/>
      <c r="G114" s="750">
        <v>13</v>
      </c>
      <c r="H114" s="721" t="s">
        <v>723</v>
      </c>
      <c r="I114" s="734" t="s">
        <v>1034</v>
      </c>
      <c r="J114" s="818"/>
      <c r="K114" s="818"/>
      <c r="L114" s="734" t="s">
        <v>885</v>
      </c>
      <c r="M114" s="742">
        <v>1</v>
      </c>
      <c r="N114" s="720"/>
      <c r="O114" s="720"/>
      <c r="P114" s="720" t="s">
        <v>297</v>
      </c>
      <c r="Q114" s="722" t="s">
        <v>886</v>
      </c>
      <c r="R114" s="728" t="s">
        <v>887</v>
      </c>
      <c r="S114" s="722" t="s">
        <v>970</v>
      </c>
      <c r="T114" s="723">
        <v>1</v>
      </c>
      <c r="U114" s="745" t="s">
        <v>933</v>
      </c>
      <c r="V114" s="746">
        <v>43983</v>
      </c>
      <c r="W114" s="746">
        <v>44196</v>
      </c>
      <c r="X114" s="700"/>
      <c r="Y114" s="154"/>
      <c r="Z114" s="515"/>
      <c r="AA114" s="701"/>
      <c r="AB114" s="702"/>
      <c r="AD114" s="126"/>
      <c r="AF114" s="399"/>
      <c r="AG114" s="486" t="s">
        <v>867</v>
      </c>
      <c r="AH114" s="840"/>
      <c r="AI114" s="486"/>
      <c r="AJ114" s="307" t="str">
        <f t="shared" si="66"/>
        <v/>
      </c>
      <c r="AK114" s="97" t="str">
        <f t="shared" si="62"/>
        <v/>
      </c>
      <c r="AL114" s="8" t="str">
        <f t="shared" si="63"/>
        <v/>
      </c>
      <c r="AM114" s="491"/>
      <c r="AN114" s="486"/>
      <c r="AO114" s="486"/>
      <c r="BG114" s="399"/>
      <c r="BI114" s="486" t="str">
        <f t="shared" si="65"/>
        <v>ABIERTO</v>
      </c>
    </row>
    <row r="115" spans="1:61" s="485" customFormat="1" ht="69" customHeight="1" x14ac:dyDescent="0.25">
      <c r="A115" s="719"/>
      <c r="B115" s="719"/>
      <c r="C115" s="720" t="s">
        <v>154</v>
      </c>
      <c r="D115" s="719"/>
      <c r="E115" s="839"/>
      <c r="F115" s="719"/>
      <c r="G115" s="750">
        <v>13</v>
      </c>
      <c r="H115" s="721" t="s">
        <v>723</v>
      </c>
      <c r="I115" s="734" t="s">
        <v>1036</v>
      </c>
      <c r="J115" s="818"/>
      <c r="K115" s="818"/>
      <c r="L115" s="734" t="s">
        <v>885</v>
      </c>
      <c r="M115" s="742">
        <v>1</v>
      </c>
      <c r="N115" s="720"/>
      <c r="O115" s="720"/>
      <c r="P115" s="720" t="s">
        <v>297</v>
      </c>
      <c r="Q115" s="722" t="s">
        <v>886</v>
      </c>
      <c r="R115" s="728" t="s">
        <v>887</v>
      </c>
      <c r="S115" s="722" t="s">
        <v>998</v>
      </c>
      <c r="T115" s="723">
        <v>1</v>
      </c>
      <c r="U115" s="745" t="s">
        <v>1037</v>
      </c>
      <c r="V115" s="746">
        <v>43983</v>
      </c>
      <c r="W115" s="746">
        <v>44196</v>
      </c>
      <c r="X115" s="700"/>
      <c r="Y115" s="154"/>
      <c r="Z115" s="515"/>
      <c r="AA115" s="701"/>
      <c r="AB115" s="702"/>
      <c r="AD115" s="17"/>
      <c r="AF115" s="399"/>
      <c r="AG115" s="486" t="s">
        <v>867</v>
      </c>
      <c r="AH115" s="840"/>
      <c r="AI115" s="486"/>
      <c r="AJ115" s="307" t="str">
        <f t="shared" si="66"/>
        <v/>
      </c>
      <c r="AK115" s="97" t="str">
        <f t="shared" si="62"/>
        <v/>
      </c>
      <c r="AL115" s="8" t="str">
        <f t="shared" si="63"/>
        <v/>
      </c>
      <c r="AM115" s="491"/>
      <c r="AN115" s="486"/>
      <c r="AO115" s="486"/>
      <c r="BG115" s="399"/>
      <c r="BI115" s="486" t="str">
        <f t="shared" si="65"/>
        <v>ABIERTO</v>
      </c>
    </row>
    <row r="116" spans="1:61" s="485" customFormat="1" ht="69" customHeight="1" x14ac:dyDescent="0.25">
      <c r="A116" s="719"/>
      <c r="B116" s="719"/>
      <c r="C116" s="720" t="s">
        <v>154</v>
      </c>
      <c r="D116" s="719"/>
      <c r="E116" s="839"/>
      <c r="F116" s="719"/>
      <c r="G116" s="750">
        <v>14</v>
      </c>
      <c r="H116" s="721" t="s">
        <v>723</v>
      </c>
      <c r="I116" s="734" t="s">
        <v>951</v>
      </c>
      <c r="J116" s="734" t="s">
        <v>937</v>
      </c>
      <c r="K116" s="734" t="s">
        <v>938</v>
      </c>
      <c r="L116" s="734" t="s">
        <v>885</v>
      </c>
      <c r="M116" s="734">
        <v>1</v>
      </c>
      <c r="N116" s="720"/>
      <c r="O116" s="720"/>
      <c r="P116" s="720" t="s">
        <v>297</v>
      </c>
      <c r="Q116" s="722" t="s">
        <v>886</v>
      </c>
      <c r="R116" s="728" t="s">
        <v>887</v>
      </c>
      <c r="S116" s="722" t="s">
        <v>970</v>
      </c>
      <c r="T116" s="723">
        <v>1</v>
      </c>
      <c r="U116" s="745" t="s">
        <v>889</v>
      </c>
      <c r="V116" s="746">
        <v>43983</v>
      </c>
      <c r="W116" s="746">
        <v>44196</v>
      </c>
      <c r="X116" s="700"/>
      <c r="Y116" s="154"/>
      <c r="Z116" s="515"/>
      <c r="AA116" s="701"/>
      <c r="AB116" s="702"/>
      <c r="AD116" s="15"/>
      <c r="AF116" s="399"/>
      <c r="AG116" s="486" t="s">
        <v>867</v>
      </c>
      <c r="AH116" s="737" t="s">
        <v>1062</v>
      </c>
      <c r="AI116" s="486"/>
      <c r="AJ116" s="307" t="str">
        <f t="shared" si="66"/>
        <v/>
      </c>
      <c r="AK116" s="97" t="str">
        <f t="shared" si="62"/>
        <v/>
      </c>
      <c r="AL116" s="8" t="str">
        <f t="shared" si="63"/>
        <v/>
      </c>
      <c r="AM116" s="491"/>
      <c r="AN116" s="486"/>
      <c r="AO116" s="486"/>
      <c r="BG116" s="399"/>
      <c r="BI116" s="486" t="str">
        <f t="shared" si="65"/>
        <v>ABIERTO</v>
      </c>
    </row>
    <row r="117" spans="1:61" s="485" customFormat="1" ht="69" customHeight="1" x14ac:dyDescent="0.25">
      <c r="A117" s="719"/>
      <c r="B117" s="719"/>
      <c r="C117" s="720" t="s">
        <v>154</v>
      </c>
      <c r="D117" s="719"/>
      <c r="E117" s="839"/>
      <c r="F117" s="719"/>
      <c r="G117" s="750">
        <v>15</v>
      </c>
      <c r="H117" s="721" t="s">
        <v>723</v>
      </c>
      <c r="I117" s="734" t="s">
        <v>957</v>
      </c>
      <c r="J117" s="818" t="s">
        <v>958</v>
      </c>
      <c r="K117" s="818" t="s">
        <v>959</v>
      </c>
      <c r="L117" s="734" t="s">
        <v>885</v>
      </c>
      <c r="M117" s="734">
        <v>1</v>
      </c>
      <c r="N117" s="720"/>
      <c r="O117" s="720"/>
      <c r="P117" s="720" t="s">
        <v>297</v>
      </c>
      <c r="Q117" s="722" t="s">
        <v>886</v>
      </c>
      <c r="R117" s="728" t="s">
        <v>887</v>
      </c>
      <c r="S117" s="722" t="s">
        <v>970</v>
      </c>
      <c r="T117" s="723">
        <v>1</v>
      </c>
      <c r="U117" s="745" t="s">
        <v>889</v>
      </c>
      <c r="V117" s="746">
        <v>43887</v>
      </c>
      <c r="W117" s="746">
        <v>44196</v>
      </c>
      <c r="X117" s="700"/>
      <c r="Y117" s="154"/>
      <c r="Z117" s="515"/>
      <c r="AA117" s="701"/>
      <c r="AB117" s="702"/>
      <c r="AD117" s="15"/>
      <c r="AF117" s="399"/>
      <c r="AG117" s="486" t="s">
        <v>867</v>
      </c>
      <c r="AH117" s="829" t="s">
        <v>1063</v>
      </c>
      <c r="AI117" s="486"/>
      <c r="AJ117" s="307" t="str">
        <f t="shared" si="66"/>
        <v/>
      </c>
      <c r="AK117" s="97" t="str">
        <f t="shared" si="62"/>
        <v/>
      </c>
      <c r="AL117" s="8" t="str">
        <f t="shared" si="63"/>
        <v/>
      </c>
      <c r="AM117" s="491"/>
      <c r="AN117" s="486"/>
      <c r="AO117" s="486"/>
      <c r="BG117" s="399"/>
      <c r="BI117" s="486" t="str">
        <f t="shared" si="65"/>
        <v>ABIERTO</v>
      </c>
    </row>
    <row r="118" spans="1:61" s="485" customFormat="1" ht="69" customHeight="1" x14ac:dyDescent="0.25">
      <c r="A118" s="719"/>
      <c r="B118" s="719"/>
      <c r="C118" s="720" t="s">
        <v>154</v>
      </c>
      <c r="D118" s="719"/>
      <c r="E118" s="839"/>
      <c r="F118" s="719"/>
      <c r="G118" s="750">
        <v>15</v>
      </c>
      <c r="H118" s="721" t="s">
        <v>723</v>
      </c>
      <c r="I118" s="734" t="s">
        <v>965</v>
      </c>
      <c r="J118" s="818"/>
      <c r="K118" s="818" t="s">
        <v>959</v>
      </c>
      <c r="L118" s="734" t="s">
        <v>885</v>
      </c>
      <c r="M118" s="734">
        <v>1</v>
      </c>
      <c r="N118" s="720"/>
      <c r="O118" s="720"/>
      <c r="P118" s="720" t="s">
        <v>297</v>
      </c>
      <c r="Q118" s="722" t="s">
        <v>886</v>
      </c>
      <c r="R118" s="728" t="s">
        <v>887</v>
      </c>
      <c r="S118" s="722" t="s">
        <v>970</v>
      </c>
      <c r="T118" s="723">
        <v>1</v>
      </c>
      <c r="U118" s="745" t="s">
        <v>889</v>
      </c>
      <c r="V118" s="746">
        <v>43887</v>
      </c>
      <c r="W118" s="746">
        <v>44196</v>
      </c>
      <c r="X118" s="700"/>
      <c r="Y118" s="154"/>
      <c r="Z118" s="515"/>
      <c r="AA118" s="701"/>
      <c r="AB118" s="702"/>
      <c r="AD118" s="15"/>
      <c r="AF118" s="399"/>
      <c r="AG118" s="486" t="s">
        <v>867</v>
      </c>
      <c r="AH118" s="829"/>
      <c r="AI118" s="486"/>
      <c r="AJ118" s="307" t="str">
        <f t="shared" si="66"/>
        <v/>
      </c>
      <c r="AK118" s="97" t="str">
        <f t="shared" si="62"/>
        <v/>
      </c>
      <c r="AL118" s="8" t="str">
        <f t="shared" si="63"/>
        <v/>
      </c>
      <c r="AM118" s="491"/>
      <c r="AN118" s="486"/>
      <c r="AO118" s="486"/>
      <c r="BG118" s="399"/>
      <c r="BI118" s="486" t="str">
        <f t="shared" si="65"/>
        <v>ABIERTO</v>
      </c>
    </row>
    <row r="119" spans="1:61" s="485" customFormat="1" ht="69" customHeight="1" x14ac:dyDescent="0.25">
      <c r="A119" s="719"/>
      <c r="B119" s="719"/>
      <c r="C119" s="720" t="s">
        <v>154</v>
      </c>
      <c r="D119" s="719"/>
      <c r="E119" s="839"/>
      <c r="F119" s="719"/>
      <c r="G119" s="750">
        <v>15</v>
      </c>
      <c r="H119" s="721" t="s">
        <v>723</v>
      </c>
      <c r="I119" s="734" t="s">
        <v>966</v>
      </c>
      <c r="J119" s="818"/>
      <c r="K119" s="818" t="s">
        <v>959</v>
      </c>
      <c r="L119" s="734" t="s">
        <v>885</v>
      </c>
      <c r="M119" s="734">
        <v>1</v>
      </c>
      <c r="N119" s="720"/>
      <c r="O119" s="720"/>
      <c r="P119" s="720" t="s">
        <v>297</v>
      </c>
      <c r="Q119" s="722" t="s">
        <v>886</v>
      </c>
      <c r="R119" s="728" t="s">
        <v>887</v>
      </c>
      <c r="S119" s="722" t="s">
        <v>970</v>
      </c>
      <c r="T119" s="723">
        <v>1</v>
      </c>
      <c r="U119" s="745" t="s">
        <v>889</v>
      </c>
      <c r="V119" s="746">
        <v>43887</v>
      </c>
      <c r="W119" s="746">
        <v>44196</v>
      </c>
      <c r="X119" s="700"/>
      <c r="Y119" s="154"/>
      <c r="Z119" s="515"/>
      <c r="AA119" s="701"/>
      <c r="AB119" s="702"/>
      <c r="AD119" s="15"/>
      <c r="AF119" s="399"/>
      <c r="AG119" s="486" t="s">
        <v>867</v>
      </c>
      <c r="AH119" s="829"/>
      <c r="AI119" s="486"/>
      <c r="AJ119" s="307" t="str">
        <f t="shared" si="66"/>
        <v/>
      </c>
      <c r="AK119" s="97" t="str">
        <f t="shared" si="62"/>
        <v/>
      </c>
      <c r="AL119" s="8" t="str">
        <f t="shared" si="63"/>
        <v/>
      </c>
      <c r="AM119" s="491"/>
      <c r="AN119" s="486"/>
      <c r="AO119" s="486"/>
      <c r="BG119" s="399"/>
      <c r="BI119" s="486" t="str">
        <f t="shared" si="65"/>
        <v>ABIERTO</v>
      </c>
    </row>
    <row r="120" spans="1:61" s="485" customFormat="1" ht="69" customHeight="1" x14ac:dyDescent="0.25">
      <c r="A120" s="719"/>
      <c r="B120" s="719"/>
      <c r="C120" s="720" t="s">
        <v>154</v>
      </c>
      <c r="D120" s="719"/>
      <c r="E120" s="839"/>
      <c r="F120" s="719"/>
      <c r="G120" s="750">
        <v>15</v>
      </c>
      <c r="H120" s="721" t="s">
        <v>723</v>
      </c>
      <c r="I120" s="734" t="s">
        <v>967</v>
      </c>
      <c r="J120" s="818"/>
      <c r="K120" s="818" t="s">
        <v>959</v>
      </c>
      <c r="L120" s="734" t="s">
        <v>885</v>
      </c>
      <c r="M120" s="734">
        <v>1</v>
      </c>
      <c r="N120" s="720"/>
      <c r="O120" s="720"/>
      <c r="P120" s="720" t="s">
        <v>297</v>
      </c>
      <c r="Q120" s="722" t="s">
        <v>886</v>
      </c>
      <c r="R120" s="728" t="s">
        <v>887</v>
      </c>
      <c r="S120" s="722" t="s">
        <v>970</v>
      </c>
      <c r="T120" s="723">
        <v>1</v>
      </c>
      <c r="U120" s="745" t="s">
        <v>889</v>
      </c>
      <c r="V120" s="746">
        <v>43887</v>
      </c>
      <c r="W120" s="746">
        <v>44196</v>
      </c>
      <c r="X120" s="700"/>
      <c r="Y120" s="154"/>
      <c r="Z120" s="515"/>
      <c r="AA120" s="701"/>
      <c r="AB120" s="702"/>
      <c r="AF120" s="399"/>
      <c r="AG120" s="486" t="s">
        <v>867</v>
      </c>
      <c r="AH120" s="829"/>
      <c r="AI120" s="486"/>
      <c r="AJ120" s="307" t="str">
        <f t="shared" si="66"/>
        <v/>
      </c>
      <c r="AK120" s="97" t="str">
        <f t="shared" si="62"/>
        <v/>
      </c>
      <c r="AL120" s="8" t="str">
        <f t="shared" si="63"/>
        <v/>
      </c>
      <c r="AM120" s="491"/>
      <c r="AN120" s="486"/>
      <c r="AO120" s="486"/>
      <c r="BG120" s="399"/>
      <c r="BI120" s="486" t="str">
        <f t="shared" si="65"/>
        <v>ABIERTO</v>
      </c>
    </row>
    <row r="121" spans="1:61" s="485" customFormat="1" ht="69" customHeight="1" x14ac:dyDescent="0.25">
      <c r="A121" s="719"/>
      <c r="B121" s="719"/>
      <c r="C121" s="720" t="s">
        <v>154</v>
      </c>
      <c r="D121" s="719"/>
      <c r="E121" s="839"/>
      <c r="F121" s="719"/>
      <c r="G121" s="750">
        <v>16</v>
      </c>
      <c r="H121" s="721" t="s">
        <v>723</v>
      </c>
      <c r="I121" s="734" t="s">
        <v>982</v>
      </c>
      <c r="J121" s="818" t="s">
        <v>983</v>
      </c>
      <c r="K121" s="818" t="s">
        <v>1157</v>
      </c>
      <c r="L121" s="734" t="s">
        <v>885</v>
      </c>
      <c r="M121" s="734">
        <v>1</v>
      </c>
      <c r="N121" s="720"/>
      <c r="O121" s="720"/>
      <c r="P121" s="720" t="s">
        <v>297</v>
      </c>
      <c r="Q121" s="722" t="s">
        <v>886</v>
      </c>
      <c r="R121" s="728" t="s">
        <v>887</v>
      </c>
      <c r="S121" s="722" t="s">
        <v>970</v>
      </c>
      <c r="T121" s="723">
        <v>1</v>
      </c>
      <c r="U121" s="745" t="s">
        <v>889</v>
      </c>
      <c r="V121" s="746">
        <v>43887</v>
      </c>
      <c r="W121" s="746">
        <v>44196</v>
      </c>
      <c r="X121" s="700"/>
      <c r="Y121" s="154"/>
      <c r="Z121" s="515"/>
      <c r="AA121" s="701"/>
      <c r="AB121" s="702"/>
      <c r="AF121" s="399"/>
      <c r="AG121" s="486" t="s">
        <v>867</v>
      </c>
      <c r="AH121" s="840"/>
      <c r="AI121" s="486">
        <v>0</v>
      </c>
      <c r="AJ121" s="307">
        <f t="shared" si="66"/>
        <v>0</v>
      </c>
      <c r="AK121" s="97">
        <f t="shared" si="62"/>
        <v>0</v>
      </c>
      <c r="AL121" s="8" t="str">
        <f t="shared" si="63"/>
        <v>ALERTA</v>
      </c>
      <c r="AM121" s="491"/>
      <c r="AN121" s="486"/>
      <c r="AO121" s="486"/>
      <c r="BG121" s="399"/>
      <c r="BI121" s="486" t="str">
        <f t="shared" si="65"/>
        <v>ABIERTO</v>
      </c>
    </row>
    <row r="122" spans="1:61" s="485" customFormat="1" ht="69" customHeight="1" x14ac:dyDescent="0.25">
      <c r="A122" s="719"/>
      <c r="B122" s="719"/>
      <c r="C122" s="720" t="s">
        <v>154</v>
      </c>
      <c r="D122" s="719"/>
      <c r="E122" s="839"/>
      <c r="F122" s="719"/>
      <c r="G122" s="750">
        <v>16</v>
      </c>
      <c r="H122" s="721" t="s">
        <v>723</v>
      </c>
      <c r="I122" s="734" t="s">
        <v>988</v>
      </c>
      <c r="J122" s="818"/>
      <c r="K122" s="818"/>
      <c r="L122" s="734" t="s">
        <v>885</v>
      </c>
      <c r="M122" s="734">
        <v>1</v>
      </c>
      <c r="N122" s="720"/>
      <c r="O122" s="720"/>
      <c r="P122" s="720" t="s">
        <v>297</v>
      </c>
      <c r="Q122" s="722" t="s">
        <v>886</v>
      </c>
      <c r="R122" s="728" t="s">
        <v>887</v>
      </c>
      <c r="S122" s="722" t="s">
        <v>1007</v>
      </c>
      <c r="T122" s="723">
        <v>1</v>
      </c>
      <c r="U122" s="745" t="s">
        <v>889</v>
      </c>
      <c r="V122" s="746">
        <v>43887</v>
      </c>
      <c r="W122" s="746">
        <v>44196</v>
      </c>
      <c r="X122" s="700"/>
      <c r="Y122" s="154"/>
      <c r="Z122" s="515"/>
      <c r="AA122" s="701"/>
      <c r="AB122" s="702"/>
      <c r="AF122" s="399"/>
      <c r="AG122" s="486" t="s">
        <v>867</v>
      </c>
      <c r="AH122" s="840"/>
      <c r="AI122" s="486">
        <v>0</v>
      </c>
      <c r="AJ122" s="307">
        <f t="shared" si="66"/>
        <v>0</v>
      </c>
      <c r="AK122" s="97">
        <f t="shared" si="62"/>
        <v>0</v>
      </c>
      <c r="AL122" s="8" t="str">
        <f t="shared" si="63"/>
        <v>ALERTA</v>
      </c>
      <c r="AM122" s="491"/>
      <c r="AN122" s="486"/>
      <c r="AO122" s="486"/>
      <c r="BG122" s="399"/>
      <c r="BI122" s="486" t="str">
        <f t="shared" si="65"/>
        <v>ABIERTO</v>
      </c>
    </row>
    <row r="123" spans="1:61" s="485" customFormat="1" ht="69" customHeight="1" x14ac:dyDescent="0.25">
      <c r="A123" s="719"/>
      <c r="B123" s="719"/>
      <c r="C123" s="720" t="s">
        <v>154</v>
      </c>
      <c r="D123" s="719"/>
      <c r="E123" s="839"/>
      <c r="F123" s="719"/>
      <c r="G123" s="750">
        <v>16</v>
      </c>
      <c r="H123" s="721" t="s">
        <v>723</v>
      </c>
      <c r="I123" s="734" t="s">
        <v>1000</v>
      </c>
      <c r="J123" s="818"/>
      <c r="K123" s="818"/>
      <c r="L123" s="734" t="s">
        <v>885</v>
      </c>
      <c r="M123" s="734">
        <v>1</v>
      </c>
      <c r="N123" s="720"/>
      <c r="O123" s="720"/>
      <c r="P123" s="720" t="s">
        <v>297</v>
      </c>
      <c r="Q123" s="722" t="s">
        <v>886</v>
      </c>
      <c r="R123" s="728" t="s">
        <v>887</v>
      </c>
      <c r="S123" s="722" t="s">
        <v>970</v>
      </c>
      <c r="T123" s="723">
        <v>1</v>
      </c>
      <c r="U123" s="745" t="s">
        <v>889</v>
      </c>
      <c r="V123" s="746">
        <v>43887</v>
      </c>
      <c r="W123" s="746">
        <v>44196</v>
      </c>
      <c r="X123" s="700"/>
      <c r="Y123" s="154"/>
      <c r="Z123" s="515"/>
      <c r="AA123" s="701"/>
      <c r="AB123" s="702"/>
      <c r="AF123" s="399"/>
      <c r="AG123" s="486" t="s">
        <v>867</v>
      </c>
      <c r="AH123" s="840"/>
      <c r="AI123" s="486">
        <v>0</v>
      </c>
      <c r="AJ123" s="307">
        <f t="shared" si="66"/>
        <v>0</v>
      </c>
      <c r="AK123" s="97">
        <f t="shared" si="62"/>
        <v>0</v>
      </c>
      <c r="AL123" s="8" t="str">
        <f t="shared" si="63"/>
        <v>ALERTA</v>
      </c>
      <c r="AM123" s="491"/>
      <c r="AN123" s="486"/>
      <c r="AO123" s="486"/>
      <c r="BG123" s="399"/>
      <c r="BI123" s="486" t="str">
        <f t="shared" si="65"/>
        <v>ABIERTO</v>
      </c>
    </row>
    <row r="124" spans="1:61" s="485" customFormat="1" ht="69" customHeight="1" x14ac:dyDescent="0.25">
      <c r="A124" s="719"/>
      <c r="B124" s="719"/>
      <c r="C124" s="720" t="s">
        <v>154</v>
      </c>
      <c r="D124" s="719"/>
      <c r="E124" s="839"/>
      <c r="F124" s="719"/>
      <c r="G124" s="750">
        <v>16</v>
      </c>
      <c r="H124" s="721" t="s">
        <v>723</v>
      </c>
      <c r="I124" s="734" t="s">
        <v>1001</v>
      </c>
      <c r="J124" s="818"/>
      <c r="K124" s="818"/>
      <c r="L124" s="734" t="s">
        <v>885</v>
      </c>
      <c r="M124" s="734">
        <v>1</v>
      </c>
      <c r="N124" s="720"/>
      <c r="O124" s="720"/>
      <c r="P124" s="720" t="s">
        <v>297</v>
      </c>
      <c r="Q124" s="722" t="s">
        <v>886</v>
      </c>
      <c r="R124" s="728" t="s">
        <v>887</v>
      </c>
      <c r="S124" s="722" t="s">
        <v>970</v>
      </c>
      <c r="T124" s="723">
        <v>1</v>
      </c>
      <c r="U124" s="745" t="s">
        <v>889</v>
      </c>
      <c r="V124" s="746">
        <v>43887</v>
      </c>
      <c r="W124" s="746">
        <v>44196</v>
      </c>
      <c r="X124" s="700"/>
      <c r="Y124" s="154"/>
      <c r="Z124" s="515"/>
      <c r="AA124" s="701"/>
      <c r="AB124" s="702"/>
      <c r="AF124" s="399"/>
      <c r="AG124" s="486" t="s">
        <v>867</v>
      </c>
      <c r="AH124" s="840"/>
      <c r="AI124" s="486">
        <v>0</v>
      </c>
      <c r="AJ124" s="307">
        <f t="shared" si="66"/>
        <v>0</v>
      </c>
      <c r="AK124" s="97">
        <f t="shared" si="62"/>
        <v>0</v>
      </c>
      <c r="AL124" s="8" t="str">
        <f t="shared" si="63"/>
        <v>ALERTA</v>
      </c>
      <c r="AM124" s="491"/>
      <c r="AN124" s="486"/>
      <c r="AO124" s="486"/>
      <c r="BG124" s="399"/>
      <c r="BI124" s="486" t="str">
        <f t="shared" si="65"/>
        <v>ABIERTO</v>
      </c>
    </row>
    <row r="125" spans="1:61" s="485" customFormat="1" ht="69" customHeight="1" x14ac:dyDescent="0.25">
      <c r="A125" s="719"/>
      <c r="B125" s="719"/>
      <c r="C125" s="720" t="s">
        <v>154</v>
      </c>
      <c r="D125" s="719"/>
      <c r="E125" s="839"/>
      <c r="F125" s="719"/>
      <c r="G125" s="750">
        <v>16</v>
      </c>
      <c r="H125" s="721" t="s">
        <v>723</v>
      </c>
      <c r="I125" s="734" t="s">
        <v>1002</v>
      </c>
      <c r="J125" s="818"/>
      <c r="K125" s="818"/>
      <c r="L125" s="734" t="s">
        <v>885</v>
      </c>
      <c r="M125" s="734">
        <v>1</v>
      </c>
      <c r="N125" s="720"/>
      <c r="O125" s="720"/>
      <c r="P125" s="720" t="s">
        <v>297</v>
      </c>
      <c r="Q125" s="722" t="s">
        <v>886</v>
      </c>
      <c r="R125" s="728" t="s">
        <v>887</v>
      </c>
      <c r="S125" s="722" t="s">
        <v>970</v>
      </c>
      <c r="T125" s="723">
        <v>1</v>
      </c>
      <c r="U125" s="745" t="s">
        <v>889</v>
      </c>
      <c r="V125" s="746">
        <v>43887</v>
      </c>
      <c r="W125" s="746">
        <v>44196</v>
      </c>
      <c r="X125" s="700"/>
      <c r="Y125" s="154"/>
      <c r="Z125" s="515"/>
      <c r="AA125" s="701"/>
      <c r="AB125" s="702"/>
      <c r="AF125" s="399"/>
      <c r="AG125" s="486" t="s">
        <v>867</v>
      </c>
      <c r="AH125" s="840"/>
      <c r="AI125" s="486">
        <v>0</v>
      </c>
      <c r="AJ125" s="307">
        <f t="shared" si="66"/>
        <v>0</v>
      </c>
      <c r="AK125" s="97">
        <f t="shared" si="62"/>
        <v>0</v>
      </c>
      <c r="AL125" s="8" t="str">
        <f t="shared" si="63"/>
        <v>ALERTA</v>
      </c>
      <c r="AM125" s="491"/>
      <c r="AN125" s="486"/>
      <c r="AO125" s="486"/>
      <c r="BG125" s="399"/>
      <c r="BI125" s="486" t="str">
        <f t="shared" si="65"/>
        <v>ABIERTO</v>
      </c>
    </row>
    <row r="126" spans="1:61" s="485" customFormat="1" ht="69" customHeight="1" x14ac:dyDescent="0.25">
      <c r="A126" s="719"/>
      <c r="B126" s="719"/>
      <c r="C126" s="720" t="s">
        <v>154</v>
      </c>
      <c r="D126" s="719"/>
      <c r="E126" s="839"/>
      <c r="F126" s="719"/>
      <c r="G126" s="750">
        <v>16</v>
      </c>
      <c r="H126" s="721" t="s">
        <v>723</v>
      </c>
      <c r="I126" s="734" t="s">
        <v>1004</v>
      </c>
      <c r="J126" s="818"/>
      <c r="K126" s="734" t="s">
        <v>1158</v>
      </c>
      <c r="L126" s="734" t="s">
        <v>885</v>
      </c>
      <c r="M126" s="734">
        <v>1</v>
      </c>
      <c r="N126" s="720"/>
      <c r="O126" s="720"/>
      <c r="P126" s="720" t="s">
        <v>297</v>
      </c>
      <c r="Q126" s="722" t="s">
        <v>886</v>
      </c>
      <c r="R126" s="728" t="s">
        <v>887</v>
      </c>
      <c r="S126" s="722" t="s">
        <v>970</v>
      </c>
      <c r="T126" s="723">
        <v>1</v>
      </c>
      <c r="U126" s="745" t="s">
        <v>889</v>
      </c>
      <c r="V126" s="746">
        <v>43887</v>
      </c>
      <c r="W126" s="746">
        <v>44196</v>
      </c>
      <c r="X126" s="700"/>
      <c r="Y126" s="154"/>
      <c r="Z126" s="515"/>
      <c r="AA126" s="701"/>
      <c r="AB126" s="702"/>
      <c r="AF126" s="399"/>
      <c r="AG126" s="486" t="s">
        <v>867</v>
      </c>
      <c r="AH126" s="736"/>
      <c r="AI126" s="486">
        <v>0</v>
      </c>
      <c r="AJ126" s="307">
        <f t="shared" si="66"/>
        <v>0</v>
      </c>
      <c r="AK126" s="97">
        <f t="shared" si="62"/>
        <v>0</v>
      </c>
      <c r="AL126" s="8" t="str">
        <f t="shared" si="63"/>
        <v>ALERTA</v>
      </c>
      <c r="AM126" s="491"/>
      <c r="AN126" s="486"/>
      <c r="AO126" s="486"/>
      <c r="BG126" s="399"/>
      <c r="BI126" s="486" t="str">
        <f t="shared" si="65"/>
        <v>ABIERTO</v>
      </c>
    </row>
    <row r="127" spans="1:61" s="485" customFormat="1" ht="69" customHeight="1" x14ac:dyDescent="0.25">
      <c r="A127" s="719"/>
      <c r="B127" s="719"/>
      <c r="C127" s="720" t="s">
        <v>154</v>
      </c>
      <c r="D127" s="719"/>
      <c r="E127" s="839"/>
      <c r="F127" s="719"/>
      <c r="G127" s="750">
        <v>16</v>
      </c>
      <c r="H127" s="721" t="s">
        <v>723</v>
      </c>
      <c r="I127" s="734" t="s">
        <v>1005</v>
      </c>
      <c r="J127" s="818"/>
      <c r="K127" s="734" t="s">
        <v>1159</v>
      </c>
      <c r="L127" s="734" t="s">
        <v>885</v>
      </c>
      <c r="M127" s="734">
        <v>1</v>
      </c>
      <c r="N127" s="720"/>
      <c r="O127" s="720"/>
      <c r="P127" s="720" t="s">
        <v>297</v>
      </c>
      <c r="Q127" s="722" t="s">
        <v>886</v>
      </c>
      <c r="R127" s="728" t="s">
        <v>887</v>
      </c>
      <c r="S127" s="722" t="s">
        <v>970</v>
      </c>
      <c r="T127" s="723">
        <v>1</v>
      </c>
      <c r="U127" s="745" t="s">
        <v>889</v>
      </c>
      <c r="V127" s="746">
        <v>43887</v>
      </c>
      <c r="W127" s="746">
        <v>44196</v>
      </c>
      <c r="X127" s="700"/>
      <c r="Y127" s="154"/>
      <c r="Z127" s="515"/>
      <c r="AA127" s="701"/>
      <c r="AB127" s="702"/>
      <c r="AF127" s="399"/>
      <c r="AG127" s="486" t="s">
        <v>867</v>
      </c>
      <c r="AH127" s="736"/>
      <c r="AI127" s="486">
        <v>0</v>
      </c>
      <c r="AJ127" s="307">
        <f t="shared" si="66"/>
        <v>0</v>
      </c>
      <c r="AK127" s="97">
        <f t="shared" si="62"/>
        <v>0</v>
      </c>
      <c r="AL127" s="8" t="str">
        <f t="shared" si="63"/>
        <v>ALERTA</v>
      </c>
      <c r="AM127" s="491"/>
      <c r="AN127" s="486"/>
      <c r="AO127" s="486"/>
      <c r="BG127" s="399"/>
      <c r="BI127" s="486" t="str">
        <f t="shared" si="65"/>
        <v>ABIERTO</v>
      </c>
    </row>
    <row r="128" spans="1:61" s="485" customFormat="1" ht="69" customHeight="1" x14ac:dyDescent="0.25">
      <c r="A128" s="719"/>
      <c r="B128" s="719"/>
      <c r="C128" s="720" t="s">
        <v>154</v>
      </c>
      <c r="D128" s="719"/>
      <c r="E128" s="839"/>
      <c r="F128" s="719"/>
      <c r="G128" s="750">
        <v>16</v>
      </c>
      <c r="H128" s="721" t="s">
        <v>723</v>
      </c>
      <c r="I128" s="734" t="s">
        <v>1006</v>
      </c>
      <c r="J128" s="818"/>
      <c r="K128" s="734" t="s">
        <v>1160</v>
      </c>
      <c r="L128" s="734" t="s">
        <v>885</v>
      </c>
      <c r="M128" s="734">
        <v>1</v>
      </c>
      <c r="N128" s="720"/>
      <c r="O128" s="720"/>
      <c r="P128" s="720" t="s">
        <v>297</v>
      </c>
      <c r="Q128" s="722" t="s">
        <v>886</v>
      </c>
      <c r="R128" s="728" t="s">
        <v>887</v>
      </c>
      <c r="S128" s="722" t="s">
        <v>970</v>
      </c>
      <c r="T128" s="723">
        <v>1</v>
      </c>
      <c r="U128" s="745" t="s">
        <v>889</v>
      </c>
      <c r="V128" s="746">
        <v>43887</v>
      </c>
      <c r="W128" s="746">
        <v>44196</v>
      </c>
      <c r="X128" s="700"/>
      <c r="Y128" s="154"/>
      <c r="Z128" s="515"/>
      <c r="AA128" s="701"/>
      <c r="AB128" s="702"/>
      <c r="AF128" s="399"/>
      <c r="AG128" s="486" t="s">
        <v>867</v>
      </c>
      <c r="AH128" s="736"/>
      <c r="AI128" s="486">
        <v>0</v>
      </c>
      <c r="AJ128" s="307">
        <f t="shared" si="66"/>
        <v>0</v>
      </c>
      <c r="AK128" s="97">
        <f t="shared" si="62"/>
        <v>0</v>
      </c>
      <c r="AL128" s="8" t="str">
        <f t="shared" si="63"/>
        <v>ALERTA</v>
      </c>
      <c r="AM128" s="491"/>
      <c r="AN128" s="486"/>
      <c r="AO128" s="486"/>
      <c r="BG128" s="399"/>
      <c r="BI128" s="486" t="str">
        <f t="shared" si="65"/>
        <v>ABIERTO</v>
      </c>
    </row>
    <row r="129" spans="1:61" s="485" customFormat="1" ht="69" customHeight="1" x14ac:dyDescent="0.25">
      <c r="A129" s="719"/>
      <c r="B129" s="719"/>
      <c r="C129" s="720" t="s">
        <v>154</v>
      </c>
      <c r="D129" s="719"/>
      <c r="E129" s="839"/>
      <c r="F129" s="719"/>
      <c r="G129" s="750">
        <v>16</v>
      </c>
      <c r="H129" s="721" t="s">
        <v>723</v>
      </c>
      <c r="I129" s="734" t="s">
        <v>1008</v>
      </c>
      <c r="J129" s="818"/>
      <c r="K129" s="734" t="s">
        <v>969</v>
      </c>
      <c r="L129" s="734" t="s">
        <v>885</v>
      </c>
      <c r="M129" s="734">
        <v>1</v>
      </c>
      <c r="N129" s="720"/>
      <c r="O129" s="720"/>
      <c r="P129" s="720" t="s">
        <v>297</v>
      </c>
      <c r="Q129" s="722" t="s">
        <v>886</v>
      </c>
      <c r="R129" s="728" t="s">
        <v>887</v>
      </c>
      <c r="S129" s="722" t="s">
        <v>1018</v>
      </c>
      <c r="T129" s="723">
        <v>1</v>
      </c>
      <c r="U129" s="745" t="s">
        <v>889</v>
      </c>
      <c r="V129" s="746">
        <v>43887</v>
      </c>
      <c r="W129" s="746">
        <v>44196</v>
      </c>
      <c r="X129" s="700"/>
      <c r="Y129" s="154"/>
      <c r="Z129" s="515"/>
      <c r="AA129" s="701"/>
      <c r="AB129" s="702"/>
      <c r="AF129" s="399"/>
      <c r="AG129" s="486" t="s">
        <v>867</v>
      </c>
      <c r="AH129" s="736"/>
      <c r="AI129" s="486">
        <v>0</v>
      </c>
      <c r="AJ129" s="307">
        <f t="shared" si="66"/>
        <v>0</v>
      </c>
      <c r="AK129" s="97">
        <f t="shared" si="62"/>
        <v>0</v>
      </c>
      <c r="AL129" s="8" t="str">
        <f t="shared" si="63"/>
        <v>ALERTA</v>
      </c>
      <c r="AM129" s="491"/>
      <c r="AN129" s="486"/>
      <c r="AO129" s="486"/>
      <c r="BG129" s="399"/>
      <c r="BI129" s="486" t="str">
        <f t="shared" si="65"/>
        <v>ABIERTO</v>
      </c>
    </row>
    <row r="130" spans="1:61" s="485" customFormat="1" ht="69" customHeight="1" x14ac:dyDescent="0.25">
      <c r="A130" s="719"/>
      <c r="B130" s="719"/>
      <c r="C130" s="720" t="s">
        <v>154</v>
      </c>
      <c r="D130" s="719"/>
      <c r="E130" s="839"/>
      <c r="F130" s="719"/>
      <c r="G130" s="750">
        <v>16</v>
      </c>
      <c r="H130" s="721" t="s">
        <v>723</v>
      </c>
      <c r="I130" s="734" t="s">
        <v>1009</v>
      </c>
      <c r="J130" s="818"/>
      <c r="K130" s="734" t="s">
        <v>969</v>
      </c>
      <c r="L130" s="734" t="s">
        <v>885</v>
      </c>
      <c r="M130" s="734">
        <v>1</v>
      </c>
      <c r="N130" s="720"/>
      <c r="O130" s="720"/>
      <c r="P130" s="720" t="s">
        <v>297</v>
      </c>
      <c r="Q130" s="722" t="s">
        <v>886</v>
      </c>
      <c r="R130" s="728" t="s">
        <v>887</v>
      </c>
      <c r="S130" s="722" t="s">
        <v>1018</v>
      </c>
      <c r="T130" s="723">
        <v>1</v>
      </c>
      <c r="U130" s="745" t="s">
        <v>889</v>
      </c>
      <c r="V130" s="746">
        <v>43887</v>
      </c>
      <c r="W130" s="746">
        <v>44196</v>
      </c>
      <c r="X130" s="700"/>
      <c r="Y130" s="154"/>
      <c r="Z130" s="515"/>
      <c r="AA130" s="701"/>
      <c r="AB130" s="702"/>
      <c r="AF130" s="399"/>
      <c r="AG130" s="486" t="s">
        <v>867</v>
      </c>
      <c r="AH130" s="736"/>
      <c r="AI130" s="486">
        <v>0</v>
      </c>
      <c r="AJ130" s="307">
        <f t="shared" si="66"/>
        <v>0</v>
      </c>
      <c r="AK130" s="97">
        <f t="shared" si="62"/>
        <v>0</v>
      </c>
      <c r="AL130" s="8" t="str">
        <f t="shared" si="63"/>
        <v>ALERTA</v>
      </c>
      <c r="AM130" s="491"/>
      <c r="AN130" s="486"/>
      <c r="AO130" s="486"/>
      <c r="BG130" s="399"/>
      <c r="BI130" s="486" t="str">
        <f t="shared" si="65"/>
        <v>ABIERTO</v>
      </c>
    </row>
    <row r="131" spans="1:61" s="485" customFormat="1" ht="69" customHeight="1" x14ac:dyDescent="0.25">
      <c r="A131" s="719"/>
      <c r="B131" s="719"/>
      <c r="C131" s="720" t="s">
        <v>154</v>
      </c>
      <c r="D131" s="719"/>
      <c r="E131" s="839"/>
      <c r="F131" s="719"/>
      <c r="G131" s="750">
        <v>16</v>
      </c>
      <c r="H131" s="721" t="s">
        <v>723</v>
      </c>
      <c r="I131" s="734" t="s">
        <v>1010</v>
      </c>
      <c r="J131" s="818"/>
      <c r="K131" s="734" t="s">
        <v>969</v>
      </c>
      <c r="L131" s="734" t="s">
        <v>885</v>
      </c>
      <c r="M131" s="734">
        <v>1</v>
      </c>
      <c r="N131" s="720"/>
      <c r="O131" s="720"/>
      <c r="P131" s="720" t="s">
        <v>297</v>
      </c>
      <c r="Q131" s="722" t="s">
        <v>886</v>
      </c>
      <c r="R131" s="728" t="s">
        <v>887</v>
      </c>
      <c r="S131" s="722" t="s">
        <v>1018</v>
      </c>
      <c r="T131" s="723">
        <v>1</v>
      </c>
      <c r="U131" s="745" t="s">
        <v>889</v>
      </c>
      <c r="V131" s="746">
        <v>43887</v>
      </c>
      <c r="W131" s="746">
        <v>44196</v>
      </c>
      <c r="X131" s="700"/>
      <c r="Y131" s="154"/>
      <c r="Z131" s="515"/>
      <c r="AA131" s="701"/>
      <c r="AB131" s="702"/>
      <c r="AF131" s="399"/>
      <c r="AG131" s="486" t="s">
        <v>867</v>
      </c>
      <c r="AH131" s="736"/>
      <c r="AI131" s="486">
        <v>0</v>
      </c>
      <c r="AJ131" s="307">
        <f t="shared" si="66"/>
        <v>0</v>
      </c>
      <c r="AK131" s="97">
        <f t="shared" si="62"/>
        <v>0</v>
      </c>
      <c r="AL131" s="8" t="str">
        <f t="shared" si="63"/>
        <v>ALERTA</v>
      </c>
      <c r="AM131" s="491"/>
      <c r="AN131" s="486"/>
      <c r="AO131" s="486"/>
      <c r="BG131" s="399"/>
      <c r="BI131" s="486" t="str">
        <f t="shared" si="65"/>
        <v>ABIERTO</v>
      </c>
    </row>
    <row r="132" spans="1:61" s="485" customFormat="1" ht="69" customHeight="1" x14ac:dyDescent="0.25">
      <c r="A132" s="719"/>
      <c r="B132" s="719"/>
      <c r="C132" s="720" t="s">
        <v>154</v>
      </c>
      <c r="D132" s="719"/>
      <c r="E132" s="839"/>
      <c r="F132" s="719"/>
      <c r="G132" s="750">
        <v>16</v>
      </c>
      <c r="H132" s="721" t="s">
        <v>723</v>
      </c>
      <c r="I132" s="734" t="s">
        <v>1011</v>
      </c>
      <c r="J132" s="818"/>
      <c r="K132" s="734" t="s">
        <v>969</v>
      </c>
      <c r="L132" s="734" t="s">
        <v>885</v>
      </c>
      <c r="M132" s="734">
        <v>1</v>
      </c>
      <c r="N132" s="720"/>
      <c r="O132" s="720"/>
      <c r="P132" s="720" t="s">
        <v>297</v>
      </c>
      <c r="Q132" s="722" t="s">
        <v>886</v>
      </c>
      <c r="R132" s="722"/>
      <c r="S132" s="722" t="s">
        <v>901</v>
      </c>
      <c r="T132" s="723">
        <v>1</v>
      </c>
      <c r="U132" s="745" t="s">
        <v>889</v>
      </c>
      <c r="V132" s="746">
        <v>43887</v>
      </c>
      <c r="W132" s="746">
        <v>44196</v>
      </c>
      <c r="X132" s="700"/>
      <c r="Y132" s="154"/>
      <c r="Z132" s="515"/>
      <c r="AA132" s="701"/>
      <c r="AB132" s="702"/>
      <c r="AF132" s="399"/>
      <c r="AG132" s="486" t="s">
        <v>867</v>
      </c>
      <c r="AH132" s="736"/>
      <c r="AI132" s="486">
        <v>0</v>
      </c>
      <c r="AJ132" s="307">
        <f t="shared" si="66"/>
        <v>0</v>
      </c>
      <c r="AK132" s="97">
        <f t="shared" si="62"/>
        <v>0</v>
      </c>
      <c r="AL132" s="8" t="str">
        <f t="shared" si="63"/>
        <v>ALERTA</v>
      </c>
      <c r="AM132" s="491"/>
      <c r="AN132" s="486"/>
      <c r="AO132" s="486"/>
      <c r="BG132" s="399"/>
      <c r="BI132" s="486" t="str">
        <f t="shared" si="65"/>
        <v>ABIERTO</v>
      </c>
    </row>
    <row r="133" spans="1:61" s="485" customFormat="1" ht="69" customHeight="1" x14ac:dyDescent="0.25">
      <c r="A133" s="719"/>
      <c r="B133" s="719"/>
      <c r="C133" s="720" t="s">
        <v>154</v>
      </c>
      <c r="D133" s="719"/>
      <c r="E133" s="839"/>
      <c r="F133" s="719"/>
      <c r="G133" s="750">
        <v>16</v>
      </c>
      <c r="H133" s="721" t="s">
        <v>723</v>
      </c>
      <c r="I133" s="734" t="s">
        <v>1012</v>
      </c>
      <c r="J133" s="818"/>
      <c r="K133" s="734" t="s">
        <v>969</v>
      </c>
      <c r="L133" s="734" t="s">
        <v>885</v>
      </c>
      <c r="M133" s="734">
        <v>1</v>
      </c>
      <c r="N133" s="720"/>
      <c r="O133" s="720"/>
      <c r="P133" s="720" t="s">
        <v>297</v>
      </c>
      <c r="Q133" s="722" t="s">
        <v>886</v>
      </c>
      <c r="R133" s="728" t="s">
        <v>887</v>
      </c>
      <c r="S133" s="722" t="s">
        <v>950</v>
      </c>
      <c r="T133" s="723">
        <v>1</v>
      </c>
      <c r="U133" s="745" t="s">
        <v>889</v>
      </c>
      <c r="V133" s="746">
        <v>43887</v>
      </c>
      <c r="W133" s="746">
        <v>44196</v>
      </c>
      <c r="X133" s="700"/>
      <c r="Y133" s="154"/>
      <c r="Z133" s="515"/>
      <c r="AA133" s="701"/>
      <c r="AB133" s="702"/>
      <c r="AF133" s="399"/>
      <c r="AG133" s="486" t="s">
        <v>867</v>
      </c>
      <c r="AH133" s="736"/>
      <c r="AI133" s="486">
        <v>0</v>
      </c>
      <c r="AJ133" s="307">
        <f t="shared" si="66"/>
        <v>0</v>
      </c>
      <c r="AK133" s="97">
        <f t="shared" si="62"/>
        <v>0</v>
      </c>
      <c r="AL133" s="8" t="str">
        <f t="shared" si="63"/>
        <v>ALERTA</v>
      </c>
      <c r="AM133" s="491"/>
      <c r="AN133" s="486"/>
      <c r="AO133" s="486"/>
      <c r="BG133" s="399"/>
      <c r="BI133" s="486" t="str">
        <f t="shared" si="65"/>
        <v>ABIERTO</v>
      </c>
    </row>
    <row r="134" spans="1:61" s="485" customFormat="1" ht="69" customHeight="1" x14ac:dyDescent="0.25">
      <c r="A134" s="719"/>
      <c r="B134" s="719"/>
      <c r="C134" s="720" t="s">
        <v>154</v>
      </c>
      <c r="D134" s="719"/>
      <c r="E134" s="839"/>
      <c r="F134" s="719"/>
      <c r="G134" s="750">
        <v>16</v>
      </c>
      <c r="H134" s="721" t="s">
        <v>723</v>
      </c>
      <c r="I134" s="734" t="s">
        <v>1013</v>
      </c>
      <c r="J134" s="818"/>
      <c r="K134" s="734" t="s">
        <v>969</v>
      </c>
      <c r="L134" s="734" t="s">
        <v>885</v>
      </c>
      <c r="M134" s="734">
        <v>1</v>
      </c>
      <c r="N134" s="720"/>
      <c r="O134" s="720"/>
      <c r="P134" s="720" t="s">
        <v>297</v>
      </c>
      <c r="Q134" s="722" t="s">
        <v>886</v>
      </c>
      <c r="R134" s="728" t="s">
        <v>887</v>
      </c>
      <c r="S134" s="722" t="s">
        <v>972</v>
      </c>
      <c r="T134" s="723">
        <v>1</v>
      </c>
      <c r="U134" s="745" t="s">
        <v>889</v>
      </c>
      <c r="V134" s="746">
        <v>43887</v>
      </c>
      <c r="W134" s="746">
        <v>44196</v>
      </c>
      <c r="X134" s="700"/>
      <c r="Y134" s="154"/>
      <c r="Z134" s="515"/>
      <c r="AA134" s="701"/>
      <c r="AB134" s="702"/>
      <c r="AF134" s="399"/>
      <c r="AG134" s="486" t="s">
        <v>867</v>
      </c>
      <c r="AH134" s="736"/>
      <c r="AI134" s="486">
        <v>0</v>
      </c>
      <c r="AJ134" s="307">
        <f t="shared" si="66"/>
        <v>0</v>
      </c>
      <c r="AK134" s="97">
        <f t="shared" si="62"/>
        <v>0</v>
      </c>
      <c r="AL134" s="8" t="str">
        <f t="shared" si="63"/>
        <v>ALERTA</v>
      </c>
      <c r="AM134" s="491"/>
      <c r="AN134" s="486"/>
      <c r="AO134" s="486"/>
      <c r="BG134" s="399"/>
      <c r="BI134" s="486" t="str">
        <f t="shared" si="65"/>
        <v>ABIERTO</v>
      </c>
    </row>
    <row r="135" spans="1:61" s="485" customFormat="1" ht="69" customHeight="1" x14ac:dyDescent="0.25">
      <c r="A135" s="719"/>
      <c r="B135" s="719"/>
      <c r="C135" s="720" t="s">
        <v>154</v>
      </c>
      <c r="D135" s="719"/>
      <c r="E135" s="839"/>
      <c r="F135" s="719"/>
      <c r="G135" s="750">
        <v>17</v>
      </c>
      <c r="H135" s="721" t="s">
        <v>723</v>
      </c>
      <c r="I135" s="734" t="s">
        <v>1014</v>
      </c>
      <c r="J135" s="818" t="s">
        <v>1015</v>
      </c>
      <c r="K135" s="818" t="s">
        <v>1016</v>
      </c>
      <c r="L135" s="734" t="s">
        <v>1017</v>
      </c>
      <c r="M135" s="734">
        <v>1</v>
      </c>
      <c r="N135" s="720"/>
      <c r="O135" s="720"/>
      <c r="P135" s="720" t="s">
        <v>297</v>
      </c>
      <c r="Q135" s="722" t="s">
        <v>886</v>
      </c>
      <c r="R135" s="728" t="s">
        <v>887</v>
      </c>
      <c r="S135" s="722" t="s">
        <v>972</v>
      </c>
      <c r="T135" s="723">
        <v>1</v>
      </c>
      <c r="U135" s="745" t="s">
        <v>1019</v>
      </c>
      <c r="V135" s="746">
        <v>43887</v>
      </c>
      <c r="W135" s="746">
        <v>44196</v>
      </c>
      <c r="X135" s="700"/>
      <c r="Y135" s="154"/>
      <c r="Z135" s="515"/>
      <c r="AA135" s="701"/>
      <c r="AB135" s="702"/>
      <c r="AF135" s="399"/>
      <c r="AG135" s="486" t="s">
        <v>867</v>
      </c>
      <c r="AH135" s="840" t="s">
        <v>1050</v>
      </c>
      <c r="AI135" s="486">
        <v>0</v>
      </c>
      <c r="AJ135" s="307">
        <f t="shared" si="66"/>
        <v>0</v>
      </c>
      <c r="AK135" s="97">
        <f t="shared" si="62"/>
        <v>0</v>
      </c>
      <c r="AL135" s="8" t="str">
        <f t="shared" si="63"/>
        <v>ALERTA</v>
      </c>
      <c r="AM135" s="491"/>
      <c r="AN135" s="486"/>
      <c r="AO135" s="486"/>
      <c r="BG135" s="399"/>
      <c r="BI135" s="486" t="str">
        <f t="shared" ref="BI135:BI149" si="67">IF(AO135="CUMPLIDA","CERRADO","ABIERTO")</f>
        <v>ABIERTO</v>
      </c>
    </row>
    <row r="136" spans="1:61" s="485" customFormat="1" ht="69" customHeight="1" x14ac:dyDescent="0.25">
      <c r="A136" s="719"/>
      <c r="B136" s="719"/>
      <c r="C136" s="720" t="s">
        <v>154</v>
      </c>
      <c r="D136" s="719"/>
      <c r="E136" s="839"/>
      <c r="F136" s="719"/>
      <c r="G136" s="750">
        <v>17</v>
      </c>
      <c r="H136" s="721" t="s">
        <v>723</v>
      </c>
      <c r="I136" s="734" t="s">
        <v>1020</v>
      </c>
      <c r="J136" s="818"/>
      <c r="K136" s="818" t="s">
        <v>1016</v>
      </c>
      <c r="L136" s="734" t="s">
        <v>1017</v>
      </c>
      <c r="M136" s="734">
        <v>1</v>
      </c>
      <c r="N136" s="720"/>
      <c r="O136" s="720"/>
      <c r="P136" s="720" t="s">
        <v>297</v>
      </c>
      <c r="Q136" s="722" t="s">
        <v>886</v>
      </c>
      <c r="R136" s="728" t="s">
        <v>887</v>
      </c>
      <c r="S136" s="722" t="s">
        <v>972</v>
      </c>
      <c r="T136" s="723">
        <v>1</v>
      </c>
      <c r="U136" s="745" t="s">
        <v>1019</v>
      </c>
      <c r="V136" s="746">
        <v>43887</v>
      </c>
      <c r="W136" s="746">
        <v>44196</v>
      </c>
      <c r="X136" s="700"/>
      <c r="Y136" s="154"/>
      <c r="Z136" s="515"/>
      <c r="AA136" s="701"/>
      <c r="AB136" s="702"/>
      <c r="AF136" s="399"/>
      <c r="AG136" s="486" t="s">
        <v>867</v>
      </c>
      <c r="AH136" s="840"/>
      <c r="AI136" s="486">
        <v>0</v>
      </c>
      <c r="AJ136" s="307">
        <f t="shared" si="66"/>
        <v>0</v>
      </c>
      <c r="AK136" s="97">
        <f t="shared" ref="AK136:AK148" si="68">(IF(OR($T136="",AJ136=""),"",IF(OR($T136=0,AJ136=0),0,IF((AJ136*100%)/$T136&gt;100%,100%,(AJ136*100%)/$T136))))</f>
        <v>0</v>
      </c>
      <c r="AL136" s="8" t="str">
        <f t="shared" ref="AL136:AL148" si="69">IF(AI136="","",IF(AK136&lt;100%, IF(AK136&lt;50%, "ALERTA","EN TERMINO"), IF(AK136=100%, "OK", "EN TERMINO")))</f>
        <v>ALERTA</v>
      </c>
      <c r="AM136" s="491"/>
      <c r="AN136" s="486"/>
      <c r="AO136" s="486"/>
      <c r="BG136" s="399"/>
      <c r="BI136" s="486" t="str">
        <f t="shared" si="67"/>
        <v>ABIERTO</v>
      </c>
    </row>
    <row r="137" spans="1:61" s="485" customFormat="1" ht="69" customHeight="1" x14ac:dyDescent="0.25">
      <c r="A137" s="719"/>
      <c r="B137" s="719"/>
      <c r="C137" s="720" t="s">
        <v>154</v>
      </c>
      <c r="D137" s="719"/>
      <c r="E137" s="839"/>
      <c r="F137" s="719"/>
      <c r="G137" s="750">
        <v>17</v>
      </c>
      <c r="H137" s="721" t="s">
        <v>723</v>
      </c>
      <c r="I137" s="734" t="s">
        <v>1021</v>
      </c>
      <c r="J137" s="818"/>
      <c r="K137" s="818" t="s">
        <v>1016</v>
      </c>
      <c r="L137" s="734" t="s">
        <v>1017</v>
      </c>
      <c r="M137" s="734">
        <v>1</v>
      </c>
      <c r="N137" s="720"/>
      <c r="O137" s="720"/>
      <c r="P137" s="720" t="s">
        <v>297</v>
      </c>
      <c r="Q137" s="722" t="s">
        <v>886</v>
      </c>
      <c r="R137" s="728" t="s">
        <v>887</v>
      </c>
      <c r="S137" s="722" t="s">
        <v>972</v>
      </c>
      <c r="T137" s="723">
        <v>1</v>
      </c>
      <c r="U137" s="745" t="s">
        <v>1019</v>
      </c>
      <c r="V137" s="746">
        <v>43887</v>
      </c>
      <c r="W137" s="746">
        <v>44196</v>
      </c>
      <c r="X137" s="700"/>
      <c r="Y137" s="154"/>
      <c r="Z137" s="515"/>
      <c r="AA137" s="701"/>
      <c r="AB137" s="702"/>
      <c r="AF137" s="399"/>
      <c r="AG137" s="486" t="s">
        <v>867</v>
      </c>
      <c r="AH137" s="840"/>
      <c r="AI137" s="486">
        <v>0</v>
      </c>
      <c r="AJ137" s="307">
        <f t="shared" si="66"/>
        <v>0</v>
      </c>
      <c r="AK137" s="97">
        <f t="shared" si="68"/>
        <v>0</v>
      </c>
      <c r="AL137" s="8" t="str">
        <f t="shared" si="69"/>
        <v>ALERTA</v>
      </c>
      <c r="AM137" s="491"/>
      <c r="AN137" s="486"/>
      <c r="AO137" s="486"/>
      <c r="BG137" s="399"/>
      <c r="BI137" s="486" t="str">
        <f t="shared" si="67"/>
        <v>ABIERTO</v>
      </c>
    </row>
    <row r="138" spans="1:61" s="485" customFormat="1" ht="69" customHeight="1" x14ac:dyDescent="0.25">
      <c r="A138" s="719"/>
      <c r="B138" s="719"/>
      <c r="C138" s="720" t="s">
        <v>154</v>
      </c>
      <c r="D138" s="719"/>
      <c r="E138" s="839"/>
      <c r="F138" s="719"/>
      <c r="G138" s="750">
        <v>18</v>
      </c>
      <c r="H138" s="721" t="s">
        <v>723</v>
      </c>
      <c r="I138" s="734" t="s">
        <v>1031</v>
      </c>
      <c r="J138" s="818" t="s">
        <v>1144</v>
      </c>
      <c r="K138" s="818" t="s">
        <v>1161</v>
      </c>
      <c r="L138" s="734" t="s">
        <v>885</v>
      </c>
      <c r="M138" s="734">
        <v>1</v>
      </c>
      <c r="N138" s="720"/>
      <c r="O138" s="720"/>
      <c r="P138" s="720" t="s">
        <v>297</v>
      </c>
      <c r="Q138" s="722" t="s">
        <v>886</v>
      </c>
      <c r="R138" s="728" t="s">
        <v>887</v>
      </c>
      <c r="S138" s="722" t="s">
        <v>972</v>
      </c>
      <c r="T138" s="723">
        <v>1</v>
      </c>
      <c r="U138" s="745" t="s">
        <v>889</v>
      </c>
      <c r="V138" s="746">
        <v>43887</v>
      </c>
      <c r="W138" s="746">
        <v>44196</v>
      </c>
      <c r="X138" s="700"/>
      <c r="Y138" s="154"/>
      <c r="Z138" s="515"/>
      <c r="AA138" s="701"/>
      <c r="AB138" s="702"/>
      <c r="AF138" s="399"/>
      <c r="AG138" s="486" t="s">
        <v>867</v>
      </c>
      <c r="AH138" s="829" t="s">
        <v>1064</v>
      </c>
      <c r="AI138" s="486">
        <v>0.5</v>
      </c>
      <c r="AJ138" s="307">
        <f t="shared" si="66"/>
        <v>0.5</v>
      </c>
      <c r="AK138" s="97">
        <f t="shared" si="68"/>
        <v>0.5</v>
      </c>
      <c r="AL138" s="8" t="str">
        <f t="shared" si="69"/>
        <v>EN TERMINO</v>
      </c>
      <c r="AM138" s="491"/>
      <c r="AN138" s="486"/>
      <c r="AO138" s="486"/>
      <c r="BG138" s="399"/>
      <c r="BI138" s="486" t="str">
        <f t="shared" si="67"/>
        <v>ABIERTO</v>
      </c>
    </row>
    <row r="139" spans="1:61" s="485" customFormat="1" ht="69" customHeight="1" x14ac:dyDescent="0.25">
      <c r="A139" s="719"/>
      <c r="B139" s="719"/>
      <c r="C139" s="720" t="s">
        <v>154</v>
      </c>
      <c r="D139" s="719"/>
      <c r="E139" s="839"/>
      <c r="F139" s="719"/>
      <c r="G139" s="750">
        <v>18</v>
      </c>
      <c r="H139" s="721" t="s">
        <v>723</v>
      </c>
      <c r="I139" s="734" t="s">
        <v>1033</v>
      </c>
      <c r="J139" s="818"/>
      <c r="K139" s="818"/>
      <c r="L139" s="734" t="s">
        <v>885</v>
      </c>
      <c r="M139" s="742">
        <v>1</v>
      </c>
      <c r="N139" s="720"/>
      <c r="O139" s="720"/>
      <c r="P139" s="720" t="s">
        <v>297</v>
      </c>
      <c r="Q139" s="722" t="s">
        <v>886</v>
      </c>
      <c r="R139" s="728" t="s">
        <v>887</v>
      </c>
      <c r="S139" s="722" t="s">
        <v>972</v>
      </c>
      <c r="T139" s="723">
        <v>1</v>
      </c>
      <c r="U139" s="745" t="s">
        <v>933</v>
      </c>
      <c r="V139" s="746">
        <v>43983</v>
      </c>
      <c r="W139" s="746">
        <v>44196</v>
      </c>
      <c r="X139" s="700"/>
      <c r="Y139" s="154"/>
      <c r="Z139" s="515"/>
      <c r="AA139" s="701"/>
      <c r="AB139" s="702"/>
      <c r="AF139" s="399"/>
      <c r="AG139" s="486" t="s">
        <v>867</v>
      </c>
      <c r="AH139" s="829"/>
      <c r="AI139" s="486">
        <v>0.5</v>
      </c>
      <c r="AJ139" s="307">
        <f t="shared" si="66"/>
        <v>0.5</v>
      </c>
      <c r="AK139" s="97">
        <f t="shared" si="68"/>
        <v>0.5</v>
      </c>
      <c r="AL139" s="8" t="str">
        <f t="shared" si="69"/>
        <v>EN TERMINO</v>
      </c>
      <c r="AM139" s="491"/>
      <c r="AN139" s="486"/>
      <c r="AO139" s="486"/>
      <c r="BG139" s="399"/>
      <c r="BI139" s="486" t="str">
        <f t="shared" si="67"/>
        <v>ABIERTO</v>
      </c>
    </row>
    <row r="140" spans="1:61" s="485" customFormat="1" ht="69" customHeight="1" x14ac:dyDescent="0.25">
      <c r="A140" s="719"/>
      <c r="B140" s="719"/>
      <c r="C140" s="720" t="s">
        <v>154</v>
      </c>
      <c r="D140" s="719"/>
      <c r="E140" s="839"/>
      <c r="F140" s="719"/>
      <c r="G140" s="750">
        <v>19</v>
      </c>
      <c r="H140" s="721" t="s">
        <v>723</v>
      </c>
      <c r="I140" s="734" t="s">
        <v>985</v>
      </c>
      <c r="J140" s="818" t="s">
        <v>1145</v>
      </c>
      <c r="K140" s="818" t="s">
        <v>1162</v>
      </c>
      <c r="L140" s="734" t="s">
        <v>885</v>
      </c>
      <c r="M140" s="734">
        <v>1</v>
      </c>
      <c r="N140" s="720"/>
      <c r="O140" s="720"/>
      <c r="P140" s="720" t="s">
        <v>297</v>
      </c>
      <c r="Q140" s="722" t="s">
        <v>886</v>
      </c>
      <c r="R140" s="728" t="s">
        <v>887</v>
      </c>
      <c r="S140" s="722" t="s">
        <v>972</v>
      </c>
      <c r="T140" s="723">
        <v>1</v>
      </c>
      <c r="U140" s="745" t="s">
        <v>987</v>
      </c>
      <c r="V140" s="746">
        <v>43887</v>
      </c>
      <c r="W140" s="746">
        <v>44196</v>
      </c>
      <c r="X140" s="700"/>
      <c r="Y140" s="154"/>
      <c r="Z140" s="515"/>
      <c r="AA140" s="701"/>
      <c r="AB140" s="702"/>
      <c r="AF140" s="399"/>
      <c r="AG140" s="486" t="s">
        <v>867</v>
      </c>
      <c r="AH140" s="841" t="s">
        <v>1065</v>
      </c>
      <c r="AI140" s="486">
        <v>0.5</v>
      </c>
      <c r="AJ140" s="307">
        <f t="shared" si="66"/>
        <v>0.5</v>
      </c>
      <c r="AK140" s="97">
        <f t="shared" si="68"/>
        <v>0.5</v>
      </c>
      <c r="AL140" s="8" t="str">
        <f t="shared" si="69"/>
        <v>EN TERMINO</v>
      </c>
      <c r="AM140" s="491"/>
      <c r="AN140" s="486"/>
      <c r="AO140" s="486"/>
      <c r="BG140" s="399"/>
      <c r="BI140" s="486" t="str">
        <f t="shared" si="67"/>
        <v>ABIERTO</v>
      </c>
    </row>
    <row r="141" spans="1:61" s="485" customFormat="1" ht="69" customHeight="1" x14ac:dyDescent="0.25">
      <c r="A141" s="719"/>
      <c r="B141" s="719"/>
      <c r="C141" s="720" t="s">
        <v>154</v>
      </c>
      <c r="D141" s="719"/>
      <c r="E141" s="839"/>
      <c r="F141" s="719"/>
      <c r="G141" s="750">
        <v>19</v>
      </c>
      <c r="H141" s="721" t="s">
        <v>723</v>
      </c>
      <c r="I141" s="734" t="s">
        <v>989</v>
      </c>
      <c r="J141" s="818"/>
      <c r="K141" s="818"/>
      <c r="L141" s="734" t="s">
        <v>885</v>
      </c>
      <c r="M141" s="734">
        <v>1</v>
      </c>
      <c r="N141" s="720"/>
      <c r="O141" s="720"/>
      <c r="P141" s="720" t="s">
        <v>297</v>
      </c>
      <c r="Q141" s="722" t="s">
        <v>886</v>
      </c>
      <c r="R141" s="728" t="s">
        <v>887</v>
      </c>
      <c r="S141" s="722" t="s">
        <v>1032</v>
      </c>
      <c r="T141" s="723">
        <v>1</v>
      </c>
      <c r="U141" s="745" t="s">
        <v>991</v>
      </c>
      <c r="V141" s="746">
        <v>43887</v>
      </c>
      <c r="W141" s="746">
        <v>44196</v>
      </c>
      <c r="X141" s="700"/>
      <c r="Y141" s="154"/>
      <c r="Z141" s="515"/>
      <c r="AA141" s="701"/>
      <c r="AB141" s="702"/>
      <c r="AF141" s="399"/>
      <c r="AG141" s="486" t="s">
        <v>867</v>
      </c>
      <c r="AH141" s="841"/>
      <c r="AI141" s="486">
        <v>0.5</v>
      </c>
      <c r="AJ141" s="307">
        <f t="shared" si="66"/>
        <v>0.5</v>
      </c>
      <c r="AK141" s="97">
        <f t="shared" si="68"/>
        <v>0.5</v>
      </c>
      <c r="AL141" s="8" t="str">
        <f t="shared" si="69"/>
        <v>EN TERMINO</v>
      </c>
      <c r="AM141" s="491"/>
      <c r="AN141" s="486"/>
      <c r="AO141" s="486"/>
      <c r="BG141" s="399"/>
      <c r="BI141" s="486" t="str">
        <f t="shared" si="67"/>
        <v>ABIERTO</v>
      </c>
    </row>
    <row r="142" spans="1:61" s="485" customFormat="1" ht="69" customHeight="1" x14ac:dyDescent="0.25">
      <c r="A142" s="719"/>
      <c r="B142" s="719"/>
      <c r="C142" s="720" t="s">
        <v>154</v>
      </c>
      <c r="D142" s="719"/>
      <c r="E142" s="839"/>
      <c r="F142" s="719"/>
      <c r="G142" s="750">
        <v>19</v>
      </c>
      <c r="H142" s="721" t="s">
        <v>723</v>
      </c>
      <c r="I142" s="734" t="s">
        <v>992</v>
      </c>
      <c r="J142" s="818"/>
      <c r="K142" s="818"/>
      <c r="L142" s="734" t="s">
        <v>885</v>
      </c>
      <c r="M142" s="734">
        <v>1</v>
      </c>
      <c r="N142" s="720"/>
      <c r="O142" s="720"/>
      <c r="P142" s="720" t="s">
        <v>297</v>
      </c>
      <c r="Q142" s="722" t="s">
        <v>886</v>
      </c>
      <c r="R142" s="728" t="s">
        <v>887</v>
      </c>
      <c r="S142" s="722" t="s">
        <v>972</v>
      </c>
      <c r="T142" s="723">
        <v>1</v>
      </c>
      <c r="U142" s="745" t="s">
        <v>889</v>
      </c>
      <c r="V142" s="746">
        <v>43983</v>
      </c>
      <c r="W142" s="746">
        <v>44196</v>
      </c>
      <c r="X142" s="700"/>
      <c r="Y142" s="154"/>
      <c r="Z142" s="515"/>
      <c r="AA142" s="701"/>
      <c r="AB142" s="702"/>
      <c r="AF142" s="399"/>
      <c r="AG142" s="486" t="s">
        <v>867</v>
      </c>
      <c r="AH142" s="841"/>
      <c r="AI142" s="486">
        <v>0.5</v>
      </c>
      <c r="AJ142" s="307">
        <f t="shared" ref="AJ142:AJ148" si="70">(IF(AI142="","",IF(OR($M142=0,$M142="",AG142=""),"",AI142/$M142)))</f>
        <v>0.5</v>
      </c>
      <c r="AK142" s="97">
        <f t="shared" si="68"/>
        <v>0.5</v>
      </c>
      <c r="AL142" s="8" t="str">
        <f t="shared" si="69"/>
        <v>EN TERMINO</v>
      </c>
      <c r="AM142" s="491"/>
      <c r="AN142" s="486"/>
      <c r="AO142" s="486"/>
      <c r="BG142" s="399"/>
      <c r="BI142" s="486" t="str">
        <f t="shared" si="67"/>
        <v>ABIERTO</v>
      </c>
    </row>
    <row r="143" spans="1:61" s="485" customFormat="1" ht="69" customHeight="1" x14ac:dyDescent="0.25">
      <c r="A143" s="719"/>
      <c r="B143" s="719"/>
      <c r="C143" s="720" t="s">
        <v>154</v>
      </c>
      <c r="D143" s="719"/>
      <c r="E143" s="839"/>
      <c r="F143" s="719"/>
      <c r="G143" s="750">
        <v>19</v>
      </c>
      <c r="H143" s="721" t="s">
        <v>723</v>
      </c>
      <c r="I143" s="734" t="s">
        <v>993</v>
      </c>
      <c r="J143" s="818"/>
      <c r="K143" s="818"/>
      <c r="L143" s="734" t="s">
        <v>885</v>
      </c>
      <c r="M143" s="734">
        <v>1</v>
      </c>
      <c r="N143" s="720"/>
      <c r="O143" s="720"/>
      <c r="P143" s="720" t="s">
        <v>297</v>
      </c>
      <c r="Q143" s="722" t="s">
        <v>886</v>
      </c>
      <c r="R143" s="728" t="s">
        <v>887</v>
      </c>
      <c r="S143" s="722" t="s">
        <v>972</v>
      </c>
      <c r="T143" s="723">
        <v>1</v>
      </c>
      <c r="U143" s="745" t="s">
        <v>889</v>
      </c>
      <c r="V143" s="746">
        <v>43887</v>
      </c>
      <c r="W143" s="746">
        <v>44196</v>
      </c>
      <c r="X143" s="700"/>
      <c r="Y143" s="154"/>
      <c r="Z143" s="515"/>
      <c r="AA143" s="701"/>
      <c r="AB143" s="702"/>
      <c r="AF143" s="399"/>
      <c r="AG143" s="486" t="s">
        <v>867</v>
      </c>
      <c r="AH143" s="841"/>
      <c r="AI143" s="486">
        <v>0.5</v>
      </c>
      <c r="AJ143" s="307">
        <f t="shared" si="70"/>
        <v>0.5</v>
      </c>
      <c r="AK143" s="97">
        <f t="shared" si="68"/>
        <v>0.5</v>
      </c>
      <c r="AL143" s="8" t="str">
        <f t="shared" si="69"/>
        <v>EN TERMINO</v>
      </c>
      <c r="AM143" s="491"/>
      <c r="AN143" s="486"/>
      <c r="AO143" s="486"/>
      <c r="BG143" s="399"/>
      <c r="BI143" s="486" t="str">
        <f t="shared" si="67"/>
        <v>ABIERTO</v>
      </c>
    </row>
    <row r="144" spans="1:61" s="485" customFormat="1" ht="69" customHeight="1" x14ac:dyDescent="0.25">
      <c r="A144" s="719"/>
      <c r="B144" s="719"/>
      <c r="C144" s="720" t="s">
        <v>154</v>
      </c>
      <c r="D144" s="719"/>
      <c r="E144" s="839"/>
      <c r="F144" s="719"/>
      <c r="G144" s="750">
        <v>19</v>
      </c>
      <c r="H144" s="721" t="s">
        <v>723</v>
      </c>
      <c r="I144" s="734" t="s">
        <v>994</v>
      </c>
      <c r="J144" s="818"/>
      <c r="K144" s="818"/>
      <c r="L144" s="734" t="s">
        <v>885</v>
      </c>
      <c r="M144" s="734">
        <v>1</v>
      </c>
      <c r="N144" s="720"/>
      <c r="O144" s="720"/>
      <c r="P144" s="720" t="s">
        <v>297</v>
      </c>
      <c r="Q144" s="722" t="s">
        <v>886</v>
      </c>
      <c r="R144" s="728" t="s">
        <v>887</v>
      </c>
      <c r="S144" s="722" t="s">
        <v>972</v>
      </c>
      <c r="T144" s="723">
        <v>1</v>
      </c>
      <c r="U144" s="745" t="s">
        <v>889</v>
      </c>
      <c r="V144" s="746">
        <v>43983</v>
      </c>
      <c r="W144" s="746">
        <v>44196</v>
      </c>
      <c r="X144" s="700"/>
      <c r="Y144" s="154"/>
      <c r="Z144" s="515"/>
      <c r="AA144" s="701"/>
      <c r="AB144" s="702"/>
      <c r="AF144" s="399"/>
      <c r="AG144" s="486" t="s">
        <v>867</v>
      </c>
      <c r="AH144" s="841"/>
      <c r="AI144" s="486">
        <v>0.5</v>
      </c>
      <c r="AJ144" s="307">
        <f t="shared" si="70"/>
        <v>0.5</v>
      </c>
      <c r="AK144" s="97">
        <f t="shared" si="68"/>
        <v>0.5</v>
      </c>
      <c r="AL144" s="8" t="str">
        <f t="shared" si="69"/>
        <v>EN TERMINO</v>
      </c>
      <c r="AM144" s="491"/>
      <c r="AN144" s="486"/>
      <c r="AO144" s="486"/>
      <c r="BG144" s="399"/>
      <c r="BI144" s="486" t="str">
        <f t="shared" si="67"/>
        <v>ABIERTO</v>
      </c>
    </row>
    <row r="145" spans="1:61" s="485" customFormat="1" ht="69" customHeight="1" x14ac:dyDescent="0.25">
      <c r="A145" s="719"/>
      <c r="B145" s="719"/>
      <c r="C145" s="720" t="s">
        <v>154</v>
      </c>
      <c r="D145" s="719"/>
      <c r="E145" s="839"/>
      <c r="F145" s="719"/>
      <c r="G145" s="750">
        <v>19</v>
      </c>
      <c r="H145" s="721" t="s">
        <v>723</v>
      </c>
      <c r="I145" s="734" t="s">
        <v>995</v>
      </c>
      <c r="J145" s="818"/>
      <c r="K145" s="818"/>
      <c r="L145" s="734" t="s">
        <v>885</v>
      </c>
      <c r="M145" s="734">
        <v>1</v>
      </c>
      <c r="N145" s="720"/>
      <c r="O145" s="720"/>
      <c r="P145" s="720" t="s">
        <v>297</v>
      </c>
      <c r="Q145" s="722" t="s">
        <v>886</v>
      </c>
      <c r="R145" s="728" t="s">
        <v>887</v>
      </c>
      <c r="S145" s="722" t="s">
        <v>972</v>
      </c>
      <c r="T145" s="723">
        <v>1</v>
      </c>
      <c r="U145" s="745" t="s">
        <v>889</v>
      </c>
      <c r="V145" s="746">
        <v>43887</v>
      </c>
      <c r="W145" s="746">
        <v>44196</v>
      </c>
      <c r="X145" s="700"/>
      <c r="Y145" s="154"/>
      <c r="Z145" s="515"/>
      <c r="AA145" s="701"/>
      <c r="AB145" s="702"/>
      <c r="AF145" s="399"/>
      <c r="AG145" s="486" t="s">
        <v>867</v>
      </c>
      <c r="AH145" s="841"/>
      <c r="AI145" s="486">
        <v>0.5</v>
      </c>
      <c r="AJ145" s="307">
        <f t="shared" si="70"/>
        <v>0.5</v>
      </c>
      <c r="AK145" s="97">
        <f t="shared" si="68"/>
        <v>0.5</v>
      </c>
      <c r="AL145" s="8" t="str">
        <f t="shared" si="69"/>
        <v>EN TERMINO</v>
      </c>
      <c r="AM145" s="491"/>
      <c r="AN145" s="486"/>
      <c r="AO145" s="486"/>
      <c r="BG145" s="399"/>
      <c r="BI145" s="486" t="str">
        <f t="shared" si="67"/>
        <v>ABIERTO</v>
      </c>
    </row>
    <row r="146" spans="1:61" s="485" customFormat="1" ht="69" customHeight="1" x14ac:dyDescent="0.25">
      <c r="A146" s="719"/>
      <c r="B146" s="719"/>
      <c r="C146" s="720" t="s">
        <v>154</v>
      </c>
      <c r="D146" s="719"/>
      <c r="E146" s="839"/>
      <c r="F146" s="719"/>
      <c r="G146" s="750">
        <v>19</v>
      </c>
      <c r="H146" s="721" t="s">
        <v>723</v>
      </c>
      <c r="I146" s="734" t="s">
        <v>996</v>
      </c>
      <c r="J146" s="818"/>
      <c r="K146" s="818"/>
      <c r="L146" s="734" t="s">
        <v>885</v>
      </c>
      <c r="M146" s="734">
        <v>1</v>
      </c>
      <c r="N146" s="720"/>
      <c r="O146" s="720"/>
      <c r="P146" s="720" t="s">
        <v>297</v>
      </c>
      <c r="Q146" s="722" t="s">
        <v>886</v>
      </c>
      <c r="R146" s="728" t="s">
        <v>887</v>
      </c>
      <c r="S146" s="722" t="s">
        <v>1032</v>
      </c>
      <c r="T146" s="723">
        <v>1</v>
      </c>
      <c r="U146" s="745" t="s">
        <v>999</v>
      </c>
      <c r="V146" s="746">
        <v>43887</v>
      </c>
      <c r="W146" s="746">
        <v>44196</v>
      </c>
      <c r="X146" s="700"/>
      <c r="Y146" s="154"/>
      <c r="Z146" s="515"/>
      <c r="AA146" s="701"/>
      <c r="AB146" s="702"/>
      <c r="AF146" s="399"/>
      <c r="AG146" s="486" t="s">
        <v>867</v>
      </c>
      <c r="AH146" s="841"/>
      <c r="AI146" s="486">
        <v>0.5</v>
      </c>
      <c r="AJ146" s="307">
        <f>(IF(AI146="","",IF(OR($M146=0,$M146="",AG146=""),"",AI146/$M146)))</f>
        <v>0.5</v>
      </c>
      <c r="AK146" s="97">
        <f t="shared" si="68"/>
        <v>0.5</v>
      </c>
      <c r="AL146" s="8" t="str">
        <f t="shared" si="69"/>
        <v>EN TERMINO</v>
      </c>
      <c r="AM146" s="491"/>
      <c r="AN146" s="486"/>
      <c r="AO146" s="486"/>
      <c r="BG146" s="399"/>
      <c r="BI146" s="486" t="str">
        <f t="shared" si="67"/>
        <v>ABIERTO</v>
      </c>
    </row>
    <row r="147" spans="1:61" s="485" customFormat="1" ht="69" customHeight="1" x14ac:dyDescent="0.25">
      <c r="A147" s="719"/>
      <c r="B147" s="719"/>
      <c r="C147" s="720" t="s">
        <v>154</v>
      </c>
      <c r="D147" s="719"/>
      <c r="E147" s="839"/>
      <c r="F147" s="719"/>
      <c r="G147" s="750">
        <v>19</v>
      </c>
      <c r="H147" s="721" t="s">
        <v>723</v>
      </c>
      <c r="I147" s="734" t="s">
        <v>1029</v>
      </c>
      <c r="J147" s="818"/>
      <c r="K147" s="818"/>
      <c r="L147" s="734" t="s">
        <v>885</v>
      </c>
      <c r="M147" s="742">
        <v>1</v>
      </c>
      <c r="N147" s="720"/>
      <c r="O147" s="720"/>
      <c r="P147" s="720" t="s">
        <v>297</v>
      </c>
      <c r="Q147" s="722"/>
      <c r="R147" s="728"/>
      <c r="S147" s="728"/>
      <c r="T147" s="723">
        <v>1</v>
      </c>
      <c r="U147" s="745" t="s">
        <v>933</v>
      </c>
      <c r="V147" s="746">
        <v>43983</v>
      </c>
      <c r="W147" s="746">
        <v>44196</v>
      </c>
      <c r="X147" s="700"/>
      <c r="Y147" s="154"/>
      <c r="Z147" s="515"/>
      <c r="AA147" s="701"/>
      <c r="AB147" s="702"/>
      <c r="AF147" s="399"/>
      <c r="AG147" s="486" t="s">
        <v>867</v>
      </c>
      <c r="AH147" s="841"/>
      <c r="AI147" s="486">
        <v>0.5</v>
      </c>
      <c r="AJ147" s="307">
        <f t="shared" si="70"/>
        <v>0.5</v>
      </c>
      <c r="AK147" s="97">
        <f t="shared" si="68"/>
        <v>0.5</v>
      </c>
      <c r="AL147" s="8" t="str">
        <f t="shared" si="69"/>
        <v>EN TERMINO</v>
      </c>
      <c r="AM147" s="491"/>
      <c r="AN147" s="486"/>
      <c r="AO147" s="486"/>
      <c r="BG147" s="399"/>
      <c r="BI147" s="486" t="str">
        <f t="shared" si="67"/>
        <v>ABIERTO</v>
      </c>
    </row>
    <row r="148" spans="1:61" s="485" customFormat="1" ht="69" customHeight="1" x14ac:dyDescent="0.25">
      <c r="A148" s="719"/>
      <c r="B148" s="719"/>
      <c r="C148" s="720" t="s">
        <v>154</v>
      </c>
      <c r="D148" s="719"/>
      <c r="E148" s="839"/>
      <c r="F148" s="719"/>
      <c r="G148" s="750">
        <v>20</v>
      </c>
      <c r="H148" s="721" t="s">
        <v>723</v>
      </c>
      <c r="I148" s="734" t="s">
        <v>1003</v>
      </c>
      <c r="J148" s="734" t="s">
        <v>1146</v>
      </c>
      <c r="K148" s="734" t="s">
        <v>1163</v>
      </c>
      <c r="L148" s="734" t="s">
        <v>885</v>
      </c>
      <c r="M148" s="734">
        <v>1</v>
      </c>
      <c r="N148" s="720"/>
      <c r="O148" s="720"/>
      <c r="P148" s="720" t="s">
        <v>297</v>
      </c>
      <c r="Q148" s="722" t="s">
        <v>886</v>
      </c>
      <c r="R148" s="728" t="s">
        <v>887</v>
      </c>
      <c r="S148" s="722" t="s">
        <v>972</v>
      </c>
      <c r="T148" s="723">
        <v>1</v>
      </c>
      <c r="U148" s="745" t="s">
        <v>889</v>
      </c>
      <c r="V148" s="746">
        <v>43887</v>
      </c>
      <c r="W148" s="746">
        <v>44196</v>
      </c>
      <c r="X148" s="700"/>
      <c r="Y148" s="154"/>
      <c r="Z148" s="515"/>
      <c r="AA148" s="701"/>
      <c r="AB148" s="702"/>
      <c r="AF148" s="399"/>
      <c r="AG148" s="486" t="s">
        <v>867</v>
      </c>
      <c r="AH148" s="736"/>
      <c r="AI148" s="486">
        <v>0</v>
      </c>
      <c r="AJ148" s="307">
        <f t="shared" si="70"/>
        <v>0</v>
      </c>
      <c r="AK148" s="97">
        <f t="shared" si="68"/>
        <v>0</v>
      </c>
      <c r="AL148" s="8" t="str">
        <f t="shared" si="69"/>
        <v>ALERTA</v>
      </c>
      <c r="AM148" s="491"/>
      <c r="AN148" s="486"/>
      <c r="AO148" s="486"/>
      <c r="BG148" s="399"/>
      <c r="BI148" s="486" t="str">
        <f t="shared" si="67"/>
        <v>ABIERTO</v>
      </c>
    </row>
    <row r="149" spans="1:61" ht="35.1" customHeight="1" x14ac:dyDescent="0.2">
      <c r="A149" s="39"/>
      <c r="B149" s="39"/>
      <c r="C149" s="461" t="s">
        <v>154</v>
      </c>
      <c r="D149" s="39"/>
      <c r="E149" s="838" t="s">
        <v>360</v>
      </c>
      <c r="F149" s="39"/>
      <c r="G149" s="39">
        <v>1</v>
      </c>
      <c r="H149" s="403" t="s">
        <v>724</v>
      </c>
      <c r="I149" s="146" t="s">
        <v>363</v>
      </c>
      <c r="J149" s="39"/>
      <c r="K149" s="39"/>
      <c r="L149" s="39"/>
      <c r="M149" s="39">
        <v>1</v>
      </c>
      <c r="N149" s="461" t="s">
        <v>69</v>
      </c>
      <c r="O149" s="461" t="str">
        <f>IF(H149="","",VLOOKUP(H149,'[1]Procedimientos Publicar'!$C$6:$E$85,3,FALSE))</f>
        <v>SECRETARIA GENERAL</v>
      </c>
      <c r="P149" s="401" t="s">
        <v>361</v>
      </c>
      <c r="Q149" s="39"/>
      <c r="R149" s="39"/>
      <c r="S149" s="39"/>
      <c r="T149" s="45">
        <v>1</v>
      </c>
      <c r="U149" s="39"/>
      <c r="V149" s="39"/>
      <c r="W149" s="39"/>
      <c r="X149" s="40">
        <v>43830</v>
      </c>
      <c r="Y149" s="54"/>
      <c r="Z149" s="39">
        <v>1</v>
      </c>
      <c r="AA149" s="48">
        <f t="shared" si="55"/>
        <v>1</v>
      </c>
      <c r="AB149" s="172">
        <f t="shared" ref="AB149:AB156" si="71">(IF(OR($T149="",AA149=""),"",IF(OR($T149=0,AA149=0),0,IF((AA149*100%)/$T149&gt;100%,100%,(AA149*100%)/$T149))))</f>
        <v>1</v>
      </c>
      <c r="AC149" s="8" t="str">
        <f t="shared" ref="AC149:AC156" si="72">IF(Z149="","",IF(AB149&lt;100%, IF(AB149&lt;25%, "ALERTA","EN TERMINO"), IF(AB149=100%, "OK", "EN TERMINO")))</f>
        <v>OK</v>
      </c>
      <c r="AF149" s="13" t="str">
        <f t="shared" si="1"/>
        <v>CUMPLIDA</v>
      </c>
      <c r="BG149" s="13" t="str">
        <f t="shared" si="58"/>
        <v>CUMPLIDA</v>
      </c>
      <c r="BI149" s="486" t="str">
        <f t="shared" si="67"/>
        <v>ABIERTO</v>
      </c>
    </row>
    <row r="150" spans="1:61" ht="35.1" customHeight="1" x14ac:dyDescent="0.25">
      <c r="A150" s="39"/>
      <c r="B150" s="39"/>
      <c r="C150" s="461" t="s">
        <v>154</v>
      </c>
      <c r="D150" s="39"/>
      <c r="E150" s="838"/>
      <c r="F150" s="39"/>
      <c r="G150" s="39">
        <v>2</v>
      </c>
      <c r="H150" s="403" t="s">
        <v>724</v>
      </c>
      <c r="I150" s="157" t="s">
        <v>364</v>
      </c>
      <c r="J150" s="158" t="s">
        <v>371</v>
      </c>
      <c r="K150" s="168" t="s">
        <v>374</v>
      </c>
      <c r="L150" s="159" t="s">
        <v>378</v>
      </c>
      <c r="M150" s="160">
        <v>1</v>
      </c>
      <c r="N150" s="461" t="s">
        <v>69</v>
      </c>
      <c r="O150" s="461" t="str">
        <f>IF(H150="","",VLOOKUP(H150,'[1]Procedimientos Publicar'!$C$6:$E$85,3,FALSE))</f>
        <v>SECRETARIA GENERAL</v>
      </c>
      <c r="P150" s="461" t="s">
        <v>361</v>
      </c>
      <c r="Q150" s="39"/>
      <c r="R150" s="39"/>
      <c r="S150" s="39"/>
      <c r="T150" s="45">
        <v>1</v>
      </c>
      <c r="U150" s="168" t="s">
        <v>374</v>
      </c>
      <c r="V150" s="169">
        <v>43556</v>
      </c>
      <c r="W150" s="169">
        <v>43617</v>
      </c>
      <c r="X150" s="40">
        <v>43830</v>
      </c>
      <c r="Y150" s="168" t="s">
        <v>381</v>
      </c>
      <c r="Z150" s="39">
        <v>1</v>
      </c>
      <c r="AA150" s="48">
        <f t="shared" ref="AA150:AA181" si="73">(IF(Z150="","",IF(OR($M150=0,$M150="",$X150=""),"",Z150/$M150)))</f>
        <v>1</v>
      </c>
      <c r="AB150" s="172">
        <f t="shared" si="71"/>
        <v>1</v>
      </c>
      <c r="AC150" s="8" t="str">
        <f t="shared" si="72"/>
        <v>OK</v>
      </c>
      <c r="AF150" s="13" t="str">
        <f t="shared" ref="AF150:AF207" si="74">IF(AB150=100%,IF(AB150&gt;25%,"CUMPLIDA","PENDIENTE"),IF(AB150&lt;25%,"INCUMPLIDA","PENDIENTE"))</f>
        <v>CUMPLIDA</v>
      </c>
      <c r="BG150" s="13" t="str">
        <f t="shared" ref="BG150:BG181" si="75">IF(AB150=100%,"CUMPLIDA","INCUMPLIDA")</f>
        <v>CUMPLIDA</v>
      </c>
      <c r="BI150" s="469" t="str">
        <f t="shared" si="24"/>
        <v>CERRADO</v>
      </c>
    </row>
    <row r="151" spans="1:61" ht="35.1" customHeight="1" x14ac:dyDescent="0.25">
      <c r="A151" s="39"/>
      <c r="B151" s="39"/>
      <c r="C151" s="461" t="s">
        <v>154</v>
      </c>
      <c r="D151" s="39"/>
      <c r="E151" s="838"/>
      <c r="F151" s="39"/>
      <c r="G151" s="39">
        <v>3</v>
      </c>
      <c r="H151" s="403" t="s">
        <v>724</v>
      </c>
      <c r="I151" s="157" t="s">
        <v>365</v>
      </c>
      <c r="J151" s="158" t="s">
        <v>372</v>
      </c>
      <c r="K151" s="161" t="s">
        <v>375</v>
      </c>
      <c r="L151" s="162" t="s">
        <v>379</v>
      </c>
      <c r="M151" s="163">
        <v>1</v>
      </c>
      <c r="N151" s="461" t="s">
        <v>69</v>
      </c>
      <c r="O151" s="461" t="str">
        <f>IF(H151="","",VLOOKUP(H151,'[1]Procedimientos Publicar'!$C$6:$E$85,3,FALSE))</f>
        <v>SECRETARIA GENERAL</v>
      </c>
      <c r="P151" s="461" t="s">
        <v>361</v>
      </c>
      <c r="Q151" s="39"/>
      <c r="R151" s="39"/>
      <c r="S151" s="39"/>
      <c r="T151" s="45">
        <v>1</v>
      </c>
      <c r="U151" s="161" t="s">
        <v>375</v>
      </c>
      <c r="V151" s="169">
        <v>43497</v>
      </c>
      <c r="W151" s="169">
        <v>43497</v>
      </c>
      <c r="X151" s="40">
        <v>43830</v>
      </c>
      <c r="Y151" s="168" t="s">
        <v>382</v>
      </c>
      <c r="Z151" s="39">
        <v>1</v>
      </c>
      <c r="AA151" s="48">
        <f t="shared" si="73"/>
        <v>1</v>
      </c>
      <c r="AB151" s="172">
        <f t="shared" si="71"/>
        <v>1</v>
      </c>
      <c r="AC151" s="8" t="str">
        <f t="shared" si="72"/>
        <v>OK</v>
      </c>
      <c r="AF151" s="13" t="str">
        <f t="shared" si="74"/>
        <v>CUMPLIDA</v>
      </c>
      <c r="BG151" s="13" t="str">
        <f t="shared" si="75"/>
        <v>CUMPLIDA</v>
      </c>
      <c r="BI151" s="469" t="str">
        <f t="shared" ref="BI151:BI196" si="76">IF(AF151="CUMPLIDA","CERRADO","ABIERTO")</f>
        <v>CERRADO</v>
      </c>
    </row>
    <row r="152" spans="1:61" ht="35.1" customHeight="1" x14ac:dyDescent="0.2">
      <c r="A152" s="39"/>
      <c r="B152" s="39"/>
      <c r="C152" s="461" t="s">
        <v>154</v>
      </c>
      <c r="D152" s="39"/>
      <c r="E152" s="838"/>
      <c r="F152" s="39"/>
      <c r="G152" s="39">
        <v>4</v>
      </c>
      <c r="H152" s="403" t="s">
        <v>724</v>
      </c>
      <c r="I152" s="164" t="s">
        <v>366</v>
      </c>
      <c r="J152" s="158" t="s">
        <v>371</v>
      </c>
      <c r="K152" s="164" t="s">
        <v>376</v>
      </c>
      <c r="L152" s="165" t="s">
        <v>714</v>
      </c>
      <c r="M152" s="42">
        <v>1</v>
      </c>
      <c r="N152" s="461" t="s">
        <v>69</v>
      </c>
      <c r="O152" s="461" t="str">
        <f>IF(H152="","",VLOOKUP(H152,'[1]Procedimientos Publicar'!$C$6:$E$85,3,FALSE))</f>
        <v>SECRETARIA GENERAL</v>
      </c>
      <c r="P152" s="145" t="s">
        <v>380</v>
      </c>
      <c r="Q152" s="39"/>
      <c r="R152" s="39"/>
      <c r="S152" s="39"/>
      <c r="T152" s="45">
        <v>1</v>
      </c>
      <c r="U152" s="164" t="s">
        <v>376</v>
      </c>
      <c r="V152" s="170"/>
      <c r="W152" s="171"/>
      <c r="X152" s="40">
        <v>43830</v>
      </c>
      <c r="Y152" s="366" t="s">
        <v>707</v>
      </c>
      <c r="Z152" s="39">
        <v>1</v>
      </c>
      <c r="AA152" s="48">
        <f t="shared" si="73"/>
        <v>1</v>
      </c>
      <c r="AB152" s="172">
        <f t="shared" si="71"/>
        <v>1</v>
      </c>
      <c r="AC152" s="8" t="str">
        <f>IF(Z152="","",IF(AB152&lt;100%, IF(AB152&lt;25%, "ALERTA","EN TERMINO"), IF(AB152=100%, "OK", "EN TERMINO")))</f>
        <v>OK</v>
      </c>
      <c r="AF152" s="13" t="str">
        <f t="shared" si="74"/>
        <v>CUMPLIDA</v>
      </c>
      <c r="BG152" s="13" t="str">
        <f t="shared" si="75"/>
        <v>CUMPLIDA</v>
      </c>
      <c r="BI152" s="469" t="str">
        <f t="shared" si="76"/>
        <v>CERRADO</v>
      </c>
    </row>
    <row r="153" spans="1:61" ht="35.1" customHeight="1" x14ac:dyDescent="0.2">
      <c r="A153" s="39"/>
      <c r="B153" s="39"/>
      <c r="C153" s="461" t="s">
        <v>154</v>
      </c>
      <c r="D153" s="39"/>
      <c r="E153" s="838"/>
      <c r="F153" s="39"/>
      <c r="G153" s="39">
        <v>5</v>
      </c>
      <c r="H153" s="403" t="s">
        <v>724</v>
      </c>
      <c r="I153" s="157" t="s">
        <v>367</v>
      </c>
      <c r="J153" s="162" t="s">
        <v>373</v>
      </c>
      <c r="K153" s="166" t="s">
        <v>377</v>
      </c>
      <c r="L153" s="162" t="s">
        <v>378</v>
      </c>
      <c r="M153" s="163">
        <v>5</v>
      </c>
      <c r="N153" s="461" t="s">
        <v>69</v>
      </c>
      <c r="O153" s="461" t="str">
        <f>IF(H153="","",VLOOKUP(H153,'[1]Procedimientos Publicar'!$C$6:$E$85,3,FALSE))</f>
        <v>SECRETARIA GENERAL</v>
      </c>
      <c r="P153" s="401" t="s">
        <v>361</v>
      </c>
      <c r="Q153" s="39"/>
      <c r="R153" s="39"/>
      <c r="S153" s="39"/>
      <c r="T153" s="45">
        <v>1</v>
      </c>
      <c r="U153" s="166" t="s">
        <v>377</v>
      </c>
      <c r="V153" s="169">
        <v>43525</v>
      </c>
      <c r="W153" s="169">
        <v>43556</v>
      </c>
      <c r="X153" s="40">
        <v>43830</v>
      </c>
      <c r="Y153" s="53" t="s">
        <v>384</v>
      </c>
      <c r="Z153" s="39">
        <v>5</v>
      </c>
      <c r="AA153" s="48">
        <f t="shared" si="73"/>
        <v>1</v>
      </c>
      <c r="AB153" s="172">
        <f t="shared" si="71"/>
        <v>1</v>
      </c>
      <c r="AC153" s="8" t="str">
        <f t="shared" si="72"/>
        <v>OK</v>
      </c>
      <c r="AF153" s="13" t="str">
        <f t="shared" si="74"/>
        <v>CUMPLIDA</v>
      </c>
      <c r="BG153" s="13" t="str">
        <f t="shared" si="75"/>
        <v>CUMPLIDA</v>
      </c>
      <c r="BI153" s="469" t="str">
        <f t="shared" si="76"/>
        <v>CERRADO</v>
      </c>
    </row>
    <row r="154" spans="1:61" ht="35.1" customHeight="1" x14ac:dyDescent="0.2">
      <c r="A154" s="39"/>
      <c r="B154" s="39"/>
      <c r="C154" s="461" t="s">
        <v>154</v>
      </c>
      <c r="D154" s="39"/>
      <c r="E154" s="838"/>
      <c r="F154" s="39"/>
      <c r="G154" s="39">
        <v>6</v>
      </c>
      <c r="H154" s="403" t="s">
        <v>724</v>
      </c>
      <c r="I154" s="146" t="s">
        <v>368</v>
      </c>
      <c r="J154" s="39"/>
      <c r="K154" s="39"/>
      <c r="L154" s="39"/>
      <c r="M154" s="39"/>
      <c r="N154" s="461" t="s">
        <v>69</v>
      </c>
      <c r="O154" s="461" t="str">
        <f>IF(H154="","",VLOOKUP(H154,'[1]Procedimientos Publicar'!$C$6:$E$85,3,FALSE))</f>
        <v>SECRETARIA GENERAL</v>
      </c>
      <c r="P154" s="39"/>
      <c r="Q154" s="39"/>
      <c r="R154" s="39"/>
      <c r="S154" s="39"/>
      <c r="T154" s="45">
        <v>1</v>
      </c>
      <c r="U154" s="39"/>
      <c r="V154" s="39"/>
      <c r="W154" s="39"/>
      <c r="X154" s="40">
        <v>43830</v>
      </c>
      <c r="Y154" s="367"/>
      <c r="Z154" s="39"/>
      <c r="AA154" s="48" t="str">
        <f t="shared" si="73"/>
        <v/>
      </c>
      <c r="AB154" s="172" t="str">
        <f t="shared" si="71"/>
        <v/>
      </c>
      <c r="AC154" s="8" t="str">
        <f t="shared" si="72"/>
        <v/>
      </c>
      <c r="AF154" s="13" t="str">
        <f t="shared" si="74"/>
        <v>PENDIENTE</v>
      </c>
      <c r="AG154" s="495">
        <v>44012</v>
      </c>
      <c r="AM154" s="802" t="s">
        <v>1121</v>
      </c>
      <c r="BG154" s="810"/>
      <c r="BI154" s="469" t="s">
        <v>1134</v>
      </c>
    </row>
    <row r="155" spans="1:61" ht="35.1" customHeight="1" x14ac:dyDescent="0.2">
      <c r="A155" s="39"/>
      <c r="B155" s="39"/>
      <c r="C155" s="461" t="s">
        <v>154</v>
      </c>
      <c r="D155" s="39"/>
      <c r="E155" s="838"/>
      <c r="F155" s="39"/>
      <c r="G155" s="39">
        <v>7</v>
      </c>
      <c r="H155" s="403" t="s">
        <v>724</v>
      </c>
      <c r="I155" s="146" t="s">
        <v>369</v>
      </c>
      <c r="J155" s="39"/>
      <c r="K155" s="39"/>
      <c r="L155" s="39"/>
      <c r="M155" s="39"/>
      <c r="N155" s="461" t="s">
        <v>69</v>
      </c>
      <c r="O155" s="461" t="str">
        <f>IF(H155="","",VLOOKUP(H155,'[1]Procedimientos Publicar'!$C$6:$E$85,3,FALSE))</f>
        <v>SECRETARIA GENERAL</v>
      </c>
      <c r="P155" s="39"/>
      <c r="Q155" s="39"/>
      <c r="R155" s="39"/>
      <c r="S155" s="39"/>
      <c r="T155" s="45">
        <v>1</v>
      </c>
      <c r="U155" s="39"/>
      <c r="V155" s="39"/>
      <c r="W155" s="39"/>
      <c r="X155" s="40">
        <v>43830</v>
      </c>
      <c r="Y155" s="367"/>
      <c r="Z155" s="39"/>
      <c r="AA155" s="48" t="str">
        <f t="shared" si="73"/>
        <v/>
      </c>
      <c r="AB155" s="172" t="str">
        <f t="shared" si="71"/>
        <v/>
      </c>
      <c r="AC155" s="8" t="str">
        <f t="shared" si="72"/>
        <v/>
      </c>
      <c r="AF155" s="13" t="str">
        <f t="shared" si="74"/>
        <v>PENDIENTE</v>
      </c>
      <c r="AG155" s="495">
        <v>44012</v>
      </c>
      <c r="AM155" s="802" t="s">
        <v>1121</v>
      </c>
      <c r="BG155" s="810"/>
      <c r="BI155" s="515" t="s">
        <v>1134</v>
      </c>
    </row>
    <row r="156" spans="1:61" ht="35.1" customHeight="1" x14ac:dyDescent="0.25">
      <c r="A156" s="39"/>
      <c r="B156" s="39"/>
      <c r="C156" s="461" t="s">
        <v>154</v>
      </c>
      <c r="D156" s="39"/>
      <c r="E156" s="838"/>
      <c r="F156" s="39"/>
      <c r="G156" s="39">
        <v>8</v>
      </c>
      <c r="H156" s="403" t="s">
        <v>724</v>
      </c>
      <c r="I156" s="157" t="s">
        <v>370</v>
      </c>
      <c r="J156" s="130"/>
      <c r="K156" s="39"/>
      <c r="L156" s="39"/>
      <c r="M156" s="39">
        <v>1</v>
      </c>
      <c r="N156" s="461" t="s">
        <v>69</v>
      </c>
      <c r="O156" s="461" t="str">
        <f>IF(H156="","",VLOOKUP(H156,'[1]Procedimientos Publicar'!$C$6:$E$85,3,FALSE))</f>
        <v>SECRETARIA GENERAL</v>
      </c>
      <c r="P156" s="145" t="s">
        <v>253</v>
      </c>
      <c r="Q156" s="39"/>
      <c r="R156" s="39"/>
      <c r="S156" s="39"/>
      <c r="T156" s="45">
        <v>1</v>
      </c>
      <c r="U156" s="39"/>
      <c r="V156" s="39"/>
      <c r="W156" s="39"/>
      <c r="X156" s="40">
        <v>43830</v>
      </c>
      <c r="Y156" s="301" t="s">
        <v>383</v>
      </c>
      <c r="Z156" s="39">
        <v>0</v>
      </c>
      <c r="AA156" s="48">
        <f t="shared" si="73"/>
        <v>0</v>
      </c>
      <c r="AB156" s="172">
        <f t="shared" si="71"/>
        <v>0</v>
      </c>
      <c r="AC156" s="8" t="str">
        <f t="shared" si="72"/>
        <v>ALERTA</v>
      </c>
      <c r="AF156" s="13" t="str">
        <f t="shared" si="74"/>
        <v>INCUMPLIDA</v>
      </c>
      <c r="AG156" s="495">
        <v>44012</v>
      </c>
      <c r="AM156" s="401" t="s">
        <v>1115</v>
      </c>
      <c r="BG156" s="810"/>
      <c r="BI156" s="469" t="str">
        <f t="shared" si="76"/>
        <v>ABIERTO</v>
      </c>
    </row>
    <row r="157" spans="1:61" ht="35.1" customHeight="1" x14ac:dyDescent="0.2">
      <c r="A157" s="463"/>
      <c r="B157" s="463"/>
      <c r="C157" s="472" t="s">
        <v>154</v>
      </c>
      <c r="D157" s="463"/>
      <c r="E157" s="850" t="s">
        <v>385</v>
      </c>
      <c r="F157" s="463"/>
      <c r="G157" s="463">
        <v>1</v>
      </c>
      <c r="H157" s="411" t="s">
        <v>724</v>
      </c>
      <c r="I157" s="173" t="s">
        <v>386</v>
      </c>
      <c r="J157" s="156" t="s">
        <v>387</v>
      </c>
      <c r="K157" s="155" t="s">
        <v>389</v>
      </c>
      <c r="L157" s="155" t="s">
        <v>388</v>
      </c>
      <c r="M157" s="463">
        <v>1</v>
      </c>
      <c r="N157" s="472" t="s">
        <v>69</v>
      </c>
      <c r="O157" s="472" t="str">
        <f>IF(H157="","",VLOOKUP(H157,'[1]Procedimientos Publicar'!$C$6:$E$85,3,FALSE))</f>
        <v>SECRETARIA GENERAL</v>
      </c>
      <c r="P157" s="472" t="s">
        <v>361</v>
      </c>
      <c r="Q157" s="463"/>
      <c r="R157" s="463"/>
      <c r="S157" s="463"/>
      <c r="T157" s="37">
        <v>1</v>
      </c>
      <c r="U157" s="155" t="s">
        <v>389</v>
      </c>
      <c r="V157" s="175">
        <v>43617</v>
      </c>
      <c r="W157" s="175">
        <v>43800</v>
      </c>
      <c r="X157" s="36">
        <v>43830</v>
      </c>
      <c r="Y157" s="217" t="s">
        <v>390</v>
      </c>
      <c r="Z157" s="463">
        <v>1</v>
      </c>
      <c r="AA157" s="38">
        <f t="shared" si="73"/>
        <v>1</v>
      </c>
      <c r="AB157" s="57">
        <f t="shared" ref="AB157:AB158" si="77">(IF(OR($T157="",AA157=""),"",IF(OR($T157=0,AA157=0),0,IF((AA157*100%)/$T157&gt;100%,100%,(AA157*100%)/$T157))))</f>
        <v>1</v>
      </c>
      <c r="AC157" s="8" t="str">
        <f t="shared" ref="AC157:AC158" si="78">IF(Z157="","",IF(AB157&lt;100%, IF(AB157&lt;25%, "ALERTA","EN TERMINO"), IF(AB157=100%, "OK", "EN TERMINO")))</f>
        <v>OK</v>
      </c>
      <c r="AF157" s="13" t="str">
        <f t="shared" si="74"/>
        <v>CUMPLIDA</v>
      </c>
      <c r="BG157" s="13" t="str">
        <f t="shared" si="75"/>
        <v>CUMPLIDA</v>
      </c>
      <c r="BI157" s="469" t="str">
        <f t="shared" si="76"/>
        <v>CERRADO</v>
      </c>
    </row>
    <row r="158" spans="1:61" ht="35.1" customHeight="1" x14ac:dyDescent="0.25">
      <c r="A158" s="463"/>
      <c r="B158" s="463"/>
      <c r="C158" s="472" t="s">
        <v>154</v>
      </c>
      <c r="D158" s="463"/>
      <c r="E158" s="850"/>
      <c r="F158" s="463"/>
      <c r="G158" s="463">
        <v>2</v>
      </c>
      <c r="H158" s="411" t="s">
        <v>724</v>
      </c>
      <c r="I158" s="176" t="s">
        <v>1116</v>
      </c>
      <c r="J158" s="177"/>
      <c r="K158" s="463"/>
      <c r="L158" s="463"/>
      <c r="M158" s="463"/>
      <c r="N158" s="472" t="s">
        <v>69</v>
      </c>
      <c r="O158" s="472" t="str">
        <f>IF(H158="","",VLOOKUP(H158,'[1]Procedimientos Publicar'!$C$6:$E$85,3,FALSE))</f>
        <v>SECRETARIA GENERAL</v>
      </c>
      <c r="P158" s="472" t="s">
        <v>361</v>
      </c>
      <c r="Q158" s="463"/>
      <c r="R158" s="463"/>
      <c r="S158" s="463"/>
      <c r="T158" s="37">
        <v>1</v>
      </c>
      <c r="U158" s="463"/>
      <c r="V158" s="463"/>
      <c r="W158" s="463"/>
      <c r="X158" s="36">
        <v>43830</v>
      </c>
      <c r="Y158" s="463"/>
      <c r="Z158" s="463"/>
      <c r="AA158" s="38" t="str">
        <f t="shared" si="73"/>
        <v/>
      </c>
      <c r="AB158" s="57" t="str">
        <f t="shared" si="77"/>
        <v/>
      </c>
      <c r="AC158" s="8" t="str">
        <f t="shared" si="78"/>
        <v/>
      </c>
      <c r="AF158" s="13" t="str">
        <f t="shared" si="74"/>
        <v>PENDIENTE</v>
      </c>
      <c r="AG158" s="495">
        <v>44012</v>
      </c>
      <c r="AM158" s="489" t="s">
        <v>1117</v>
      </c>
      <c r="BG158" s="810"/>
      <c r="BI158" s="469" t="s">
        <v>1114</v>
      </c>
    </row>
    <row r="159" spans="1:61" ht="35.1" customHeight="1" x14ac:dyDescent="0.2">
      <c r="A159" s="29"/>
      <c r="B159" s="29"/>
      <c r="C159" s="31" t="s">
        <v>154</v>
      </c>
      <c r="D159" s="29"/>
      <c r="E159" s="851" t="s">
        <v>391</v>
      </c>
      <c r="F159" s="29"/>
      <c r="G159" s="29">
        <v>1</v>
      </c>
      <c r="H159" s="60" t="s">
        <v>724</v>
      </c>
      <c r="I159" s="178" t="s">
        <v>392</v>
      </c>
      <c r="J159" s="179" t="s">
        <v>394</v>
      </c>
      <c r="K159" s="180" t="s">
        <v>712</v>
      </c>
      <c r="L159" s="180" t="s">
        <v>395</v>
      </c>
      <c r="M159" s="29">
        <v>7</v>
      </c>
      <c r="N159" s="31" t="s">
        <v>69</v>
      </c>
      <c r="O159" s="31" t="str">
        <f>IF(H159="","",VLOOKUP(H159,'[1]Procedimientos Publicar'!$C$6:$E$85,3,FALSE))</f>
        <v>SECRETARIA GENERAL</v>
      </c>
      <c r="P159" s="31" t="s">
        <v>361</v>
      </c>
      <c r="Q159" s="29"/>
      <c r="R159" s="29"/>
      <c r="S159" s="29"/>
      <c r="T159" s="33">
        <v>1</v>
      </c>
      <c r="U159" s="180" t="s">
        <v>397</v>
      </c>
      <c r="V159" s="181">
        <v>43617</v>
      </c>
      <c r="W159" s="181">
        <v>43800</v>
      </c>
      <c r="X159" s="30">
        <v>43830</v>
      </c>
      <c r="Y159" s="63" t="s">
        <v>398</v>
      </c>
      <c r="Z159" s="29">
        <v>7</v>
      </c>
      <c r="AA159" s="34">
        <f t="shared" si="73"/>
        <v>1</v>
      </c>
      <c r="AB159" s="62">
        <f t="shared" ref="AB159" si="79">(IF(OR($T159="",AA159=""),"",IF(OR($T159=0,AA159=0),0,IF((AA159*100%)/$T159&gt;100%,100%,(AA159*100%)/$T159))))</f>
        <v>1</v>
      </c>
      <c r="AC159" s="8" t="str">
        <f t="shared" ref="AC159" si="80">IF(Z159="","",IF(AB159&lt;100%, IF(AB159&lt;25%, "ALERTA","EN TERMINO"), IF(AB159=100%, "OK", "EN TERMINO")))</f>
        <v>OK</v>
      </c>
      <c r="AF159" s="13" t="str">
        <f t="shared" si="74"/>
        <v>CUMPLIDA</v>
      </c>
      <c r="BG159" s="13" t="str">
        <f t="shared" si="75"/>
        <v>CUMPLIDA</v>
      </c>
      <c r="BI159" s="469" t="str">
        <f t="shared" si="76"/>
        <v>CERRADO</v>
      </c>
    </row>
    <row r="160" spans="1:61" ht="35.1" customHeight="1" x14ac:dyDescent="0.2">
      <c r="A160" s="29"/>
      <c r="B160" s="29"/>
      <c r="C160" s="31" t="s">
        <v>154</v>
      </c>
      <c r="D160" s="29"/>
      <c r="E160" s="851"/>
      <c r="F160" s="29"/>
      <c r="G160" s="29">
        <v>2</v>
      </c>
      <c r="H160" s="60" t="s">
        <v>724</v>
      </c>
      <c r="I160" s="182" t="s">
        <v>393</v>
      </c>
      <c r="J160" s="183"/>
      <c r="K160" s="381"/>
      <c r="L160" s="29"/>
      <c r="M160" s="29"/>
      <c r="N160" s="31" t="s">
        <v>69</v>
      </c>
      <c r="O160" s="31" t="str">
        <f>IF(H160="","",VLOOKUP(H160,'[1]Procedimientos Publicar'!$C$6:$E$85,3,FALSE))</f>
        <v>SECRETARIA GENERAL</v>
      </c>
      <c r="P160" s="31" t="s">
        <v>361</v>
      </c>
      <c r="Q160" s="29"/>
      <c r="R160" s="29"/>
      <c r="S160" s="29"/>
      <c r="T160" s="33">
        <v>1</v>
      </c>
      <c r="U160" s="29"/>
      <c r="V160" s="29"/>
      <c r="W160" s="29"/>
      <c r="X160" s="30">
        <v>43830</v>
      </c>
      <c r="Y160" s="29"/>
      <c r="Z160" s="29"/>
      <c r="AA160" s="34" t="str">
        <f t="shared" si="73"/>
        <v/>
      </c>
      <c r="AB160" s="62" t="str">
        <f t="shared" ref="AB160:AB175" si="81">(IF(OR($T160="",AA160=""),"",IF(OR($T160=0,AA160=0),0,IF((AA160*100%)/$T160&gt;100%,100%,(AA160*100%)/$T160))))</f>
        <v/>
      </c>
      <c r="AC160" s="8" t="str">
        <f t="shared" ref="AC160:AC175" si="82">IF(Z160="","",IF(AB160&lt;100%, IF(AB160&lt;25%, "ALERTA","EN TERMINO"), IF(AB160=100%, "OK", "EN TERMINO")))</f>
        <v/>
      </c>
      <c r="AF160" s="13" t="str">
        <f t="shared" si="74"/>
        <v>PENDIENTE</v>
      </c>
      <c r="AG160" s="495">
        <v>44012</v>
      </c>
      <c r="AM160" s="401" t="s">
        <v>1135</v>
      </c>
      <c r="BG160" s="810"/>
      <c r="BI160" s="469" t="str">
        <f t="shared" si="76"/>
        <v>ABIERTO</v>
      </c>
    </row>
    <row r="161" spans="1:61" ht="35.1" customHeight="1" x14ac:dyDescent="0.2">
      <c r="A161" s="184"/>
      <c r="B161" s="184"/>
      <c r="C161" s="185" t="s">
        <v>154</v>
      </c>
      <c r="D161" s="184"/>
      <c r="E161" s="852" t="s">
        <v>414</v>
      </c>
      <c r="F161" s="184"/>
      <c r="G161" s="184">
        <v>1</v>
      </c>
      <c r="H161" s="198" t="s">
        <v>724</v>
      </c>
      <c r="I161" s="191" t="s">
        <v>399</v>
      </c>
      <c r="J161" s="184"/>
      <c r="K161" s="382"/>
      <c r="L161" s="184"/>
      <c r="M161" s="192"/>
      <c r="N161" s="185" t="s">
        <v>69</v>
      </c>
      <c r="O161" s="185" t="str">
        <f>IF(H161="","",VLOOKUP(H161,'[1]Procedimientos Publicar'!$C$6:$E$85,3,FALSE))</f>
        <v>SECRETARIA GENERAL</v>
      </c>
      <c r="P161" s="185" t="s">
        <v>361</v>
      </c>
      <c r="Q161" s="184"/>
      <c r="R161" s="184"/>
      <c r="S161" s="184"/>
      <c r="T161" s="186">
        <v>1</v>
      </c>
      <c r="U161" s="184"/>
      <c r="V161" s="193"/>
      <c r="W161" s="193"/>
      <c r="X161" s="187">
        <v>43830</v>
      </c>
      <c r="Y161" s="194" t="s">
        <v>418</v>
      </c>
      <c r="Z161" s="184"/>
      <c r="AA161" s="189" t="str">
        <f t="shared" si="73"/>
        <v/>
      </c>
      <c r="AB161" s="190" t="str">
        <f t="shared" si="81"/>
        <v/>
      </c>
      <c r="AC161" s="8" t="str">
        <f t="shared" si="82"/>
        <v/>
      </c>
      <c r="AF161" s="13" t="str">
        <f t="shared" si="74"/>
        <v>PENDIENTE</v>
      </c>
      <c r="AG161" s="495">
        <v>44012</v>
      </c>
      <c r="AM161" s="401" t="s">
        <v>1118</v>
      </c>
      <c r="BG161" s="810"/>
      <c r="BI161" s="469" t="str">
        <f t="shared" si="76"/>
        <v>ABIERTO</v>
      </c>
    </row>
    <row r="162" spans="1:61" ht="35.1" customHeight="1" x14ac:dyDescent="0.25">
      <c r="A162" s="184"/>
      <c r="B162" s="184"/>
      <c r="C162" s="185" t="s">
        <v>154</v>
      </c>
      <c r="D162" s="184"/>
      <c r="E162" s="852"/>
      <c r="F162" s="184"/>
      <c r="G162" s="184">
        <v>2</v>
      </c>
      <c r="H162" s="198" t="s">
        <v>724</v>
      </c>
      <c r="I162" s="195" t="s">
        <v>400</v>
      </c>
      <c r="J162" s="184"/>
      <c r="K162" s="382"/>
      <c r="L162" s="184"/>
      <c r="M162" s="192"/>
      <c r="N162" s="185" t="s">
        <v>69</v>
      </c>
      <c r="O162" s="185" t="str">
        <f>IF(H162="","",VLOOKUP(H162,'[1]Procedimientos Publicar'!$C$6:$E$85,3,FALSE))</f>
        <v>SECRETARIA GENERAL</v>
      </c>
      <c r="P162" s="185" t="s">
        <v>361</v>
      </c>
      <c r="Q162" s="184"/>
      <c r="R162" s="184"/>
      <c r="S162" s="184"/>
      <c r="T162" s="186">
        <v>1</v>
      </c>
      <c r="U162" s="184"/>
      <c r="V162" s="193"/>
      <c r="W162" s="193"/>
      <c r="X162" s="187">
        <v>43830</v>
      </c>
      <c r="Y162" s="194" t="s">
        <v>419</v>
      </c>
      <c r="Z162" s="184"/>
      <c r="AA162" s="189" t="str">
        <f t="shared" si="73"/>
        <v/>
      </c>
      <c r="AB162" s="190" t="str">
        <f t="shared" si="81"/>
        <v/>
      </c>
      <c r="AC162" s="8" t="str">
        <f t="shared" si="82"/>
        <v/>
      </c>
      <c r="AF162" s="13" t="str">
        <f t="shared" si="74"/>
        <v>PENDIENTE</v>
      </c>
      <c r="AG162" s="495">
        <v>44012</v>
      </c>
      <c r="AM162" s="401" t="s">
        <v>1118</v>
      </c>
      <c r="BG162" s="810"/>
      <c r="BI162" s="469" t="str">
        <f t="shared" si="76"/>
        <v>ABIERTO</v>
      </c>
    </row>
    <row r="163" spans="1:61" ht="35.1" customHeight="1" x14ac:dyDescent="0.25">
      <c r="A163" s="184"/>
      <c r="B163" s="184"/>
      <c r="C163" s="185" t="s">
        <v>154</v>
      </c>
      <c r="D163" s="184"/>
      <c r="E163" s="852"/>
      <c r="F163" s="184"/>
      <c r="G163" s="184">
        <v>3</v>
      </c>
      <c r="H163" s="198" t="s">
        <v>724</v>
      </c>
      <c r="I163" s="195" t="s">
        <v>401</v>
      </c>
      <c r="J163" s="184"/>
      <c r="K163" s="383"/>
      <c r="L163" s="184"/>
      <c r="M163" s="192"/>
      <c r="N163" s="185" t="s">
        <v>69</v>
      </c>
      <c r="O163" s="185" t="str">
        <f>IF(H163="","",VLOOKUP(H163,'[1]Procedimientos Publicar'!$C$6:$E$85,3,FALSE))</f>
        <v>SECRETARIA GENERAL</v>
      </c>
      <c r="P163" s="188" t="s">
        <v>168</v>
      </c>
      <c r="Q163" s="184"/>
      <c r="R163" s="184"/>
      <c r="S163" s="184"/>
      <c r="T163" s="186">
        <v>1</v>
      </c>
      <c r="U163" s="184"/>
      <c r="V163" s="193"/>
      <c r="W163" s="193"/>
      <c r="X163" s="187">
        <v>43830</v>
      </c>
      <c r="Y163" s="194" t="s">
        <v>420</v>
      </c>
      <c r="Z163" s="184"/>
      <c r="AA163" s="189" t="str">
        <f t="shared" si="73"/>
        <v/>
      </c>
      <c r="AB163" s="190" t="str">
        <f t="shared" si="81"/>
        <v/>
      </c>
      <c r="AC163" s="8" t="str">
        <f t="shared" si="82"/>
        <v/>
      </c>
      <c r="AF163" s="13" t="str">
        <f t="shared" si="74"/>
        <v>PENDIENTE</v>
      </c>
      <c r="AG163" s="495">
        <v>44012</v>
      </c>
      <c r="AM163" s="401" t="s">
        <v>1118</v>
      </c>
      <c r="BG163" s="810"/>
      <c r="BI163" s="469" t="str">
        <f t="shared" si="76"/>
        <v>ABIERTO</v>
      </c>
    </row>
    <row r="164" spans="1:61" ht="35.1" customHeight="1" x14ac:dyDescent="0.2">
      <c r="A164" s="184"/>
      <c r="B164" s="184"/>
      <c r="C164" s="185" t="s">
        <v>154</v>
      </c>
      <c r="D164" s="184"/>
      <c r="E164" s="852"/>
      <c r="F164" s="184"/>
      <c r="G164" s="184">
        <v>4</v>
      </c>
      <c r="H164" s="198" t="s">
        <v>724</v>
      </c>
      <c r="I164" s="197" t="s">
        <v>402</v>
      </c>
      <c r="J164" s="184"/>
      <c r="K164" s="184"/>
      <c r="L164" s="184"/>
      <c r="M164" s="192"/>
      <c r="N164" s="185" t="s">
        <v>69</v>
      </c>
      <c r="O164" s="185" t="str">
        <f>IF(H164="","",VLOOKUP(H164,'[1]Procedimientos Publicar'!$C$6:$E$85,3,FALSE))</f>
        <v>SECRETARIA GENERAL</v>
      </c>
      <c r="P164" s="185" t="s">
        <v>361</v>
      </c>
      <c r="Q164" s="184"/>
      <c r="R164" s="184"/>
      <c r="S164" s="184"/>
      <c r="T164" s="186">
        <v>1</v>
      </c>
      <c r="U164" s="184"/>
      <c r="V164" s="193"/>
      <c r="W164" s="193"/>
      <c r="X164" s="187">
        <v>43830</v>
      </c>
      <c r="Y164" s="367"/>
      <c r="Z164" s="184"/>
      <c r="AA164" s="189" t="str">
        <f t="shared" si="73"/>
        <v/>
      </c>
      <c r="AB164" s="190" t="str">
        <f t="shared" si="81"/>
        <v/>
      </c>
      <c r="AC164" s="8" t="str">
        <f t="shared" si="82"/>
        <v/>
      </c>
      <c r="AF164" s="13" t="str">
        <f t="shared" si="74"/>
        <v>PENDIENTE</v>
      </c>
      <c r="AG164" s="495">
        <v>44012</v>
      </c>
      <c r="AM164" s="401" t="s">
        <v>1118</v>
      </c>
      <c r="BG164" s="810"/>
      <c r="BI164" s="469" t="str">
        <f t="shared" si="76"/>
        <v>ABIERTO</v>
      </c>
    </row>
    <row r="165" spans="1:61" ht="35.1" customHeight="1" x14ac:dyDescent="0.2">
      <c r="A165" s="184"/>
      <c r="B165" s="184"/>
      <c r="C165" s="185" t="s">
        <v>154</v>
      </c>
      <c r="D165" s="184"/>
      <c r="E165" s="852"/>
      <c r="F165" s="184"/>
      <c r="G165" s="184">
        <v>5</v>
      </c>
      <c r="H165" s="198" t="s">
        <v>724</v>
      </c>
      <c r="I165" s="197" t="s">
        <v>403</v>
      </c>
      <c r="J165" s="184"/>
      <c r="K165" s="184"/>
      <c r="L165" s="184"/>
      <c r="M165" s="192"/>
      <c r="N165" s="185" t="s">
        <v>69</v>
      </c>
      <c r="O165" s="185" t="str">
        <f>IF(H165="","",VLOOKUP(H165,'[1]Procedimientos Publicar'!$C$6:$E$85,3,FALSE))</f>
        <v>SECRETARIA GENERAL</v>
      </c>
      <c r="P165" s="185" t="s">
        <v>361</v>
      </c>
      <c r="Q165" s="184"/>
      <c r="R165" s="184"/>
      <c r="S165" s="184"/>
      <c r="T165" s="186">
        <v>1</v>
      </c>
      <c r="U165" s="184"/>
      <c r="V165" s="193"/>
      <c r="W165" s="193"/>
      <c r="X165" s="187">
        <v>43830</v>
      </c>
      <c r="Y165" s="367"/>
      <c r="Z165" s="184"/>
      <c r="AA165" s="189" t="str">
        <f t="shared" si="73"/>
        <v/>
      </c>
      <c r="AB165" s="190" t="str">
        <f t="shared" si="81"/>
        <v/>
      </c>
      <c r="AC165" s="8" t="str">
        <f t="shared" si="82"/>
        <v/>
      </c>
      <c r="AF165" s="13" t="str">
        <f t="shared" si="74"/>
        <v>PENDIENTE</v>
      </c>
      <c r="AG165" s="495">
        <v>44012</v>
      </c>
      <c r="AM165" s="401" t="s">
        <v>1118</v>
      </c>
      <c r="BG165" s="810"/>
      <c r="BI165" s="469" t="str">
        <f t="shared" si="76"/>
        <v>ABIERTO</v>
      </c>
    </row>
    <row r="166" spans="1:61" ht="35.1" customHeight="1" x14ac:dyDescent="0.25">
      <c r="A166" s="184"/>
      <c r="B166" s="184"/>
      <c r="C166" s="185" t="s">
        <v>154</v>
      </c>
      <c r="D166" s="184"/>
      <c r="E166" s="852"/>
      <c r="F166" s="184"/>
      <c r="G166" s="184">
        <v>6</v>
      </c>
      <c r="H166" s="198" t="s">
        <v>724</v>
      </c>
      <c r="I166" s="195" t="s">
        <v>404</v>
      </c>
      <c r="J166" s="184"/>
      <c r="K166" s="184"/>
      <c r="L166" s="184"/>
      <c r="M166" s="192"/>
      <c r="N166" s="185" t="s">
        <v>69</v>
      </c>
      <c r="O166" s="185" t="str">
        <f>IF(H166="","",VLOOKUP(H166,'[1]Procedimientos Publicar'!$C$6:$E$85,3,FALSE))</f>
        <v>SECRETARIA GENERAL</v>
      </c>
      <c r="P166" s="196" t="s">
        <v>440</v>
      </c>
      <c r="Q166" s="184"/>
      <c r="R166" s="184"/>
      <c r="S166" s="184"/>
      <c r="T166" s="186">
        <v>1</v>
      </c>
      <c r="U166" s="184"/>
      <c r="V166" s="193"/>
      <c r="W166" s="193"/>
      <c r="X166" s="187">
        <v>43830</v>
      </c>
      <c r="Y166" s="194" t="s">
        <v>711</v>
      </c>
      <c r="Z166" s="184"/>
      <c r="AA166" s="189" t="str">
        <f t="shared" si="73"/>
        <v/>
      </c>
      <c r="AB166" s="190" t="str">
        <f t="shared" si="81"/>
        <v/>
      </c>
      <c r="AC166" s="8" t="str">
        <f t="shared" si="82"/>
        <v/>
      </c>
      <c r="AF166" s="13" t="str">
        <f t="shared" si="74"/>
        <v>PENDIENTE</v>
      </c>
      <c r="AG166" s="495">
        <v>44012</v>
      </c>
      <c r="AM166" s="401" t="s">
        <v>1118</v>
      </c>
      <c r="BG166" s="810"/>
      <c r="BI166" s="469" t="str">
        <f t="shared" si="76"/>
        <v>ABIERTO</v>
      </c>
    </row>
    <row r="167" spans="1:61" ht="35.1" customHeight="1" x14ac:dyDescent="0.25">
      <c r="A167" s="184"/>
      <c r="B167" s="184"/>
      <c r="C167" s="185" t="s">
        <v>154</v>
      </c>
      <c r="D167" s="184"/>
      <c r="E167" s="852"/>
      <c r="F167" s="184"/>
      <c r="G167" s="184">
        <v>7</v>
      </c>
      <c r="H167" s="198" t="s">
        <v>724</v>
      </c>
      <c r="I167" s="195" t="s">
        <v>405</v>
      </c>
      <c r="J167" s="184"/>
      <c r="K167" s="184"/>
      <c r="L167" s="184"/>
      <c r="M167" s="192"/>
      <c r="N167" s="185" t="s">
        <v>69</v>
      </c>
      <c r="O167" s="185" t="str">
        <f>IF(H167="","",VLOOKUP(H167,'[1]Procedimientos Publicar'!$C$6:$E$85,3,FALSE))</f>
        <v>SECRETARIA GENERAL</v>
      </c>
      <c r="P167" s="196" t="s">
        <v>440</v>
      </c>
      <c r="Q167" s="184"/>
      <c r="R167" s="184"/>
      <c r="S167" s="184"/>
      <c r="T167" s="186">
        <v>1</v>
      </c>
      <c r="U167" s="184"/>
      <c r="V167" s="193"/>
      <c r="W167" s="193"/>
      <c r="X167" s="187">
        <v>43830</v>
      </c>
      <c r="Y167" s="194" t="s">
        <v>421</v>
      </c>
      <c r="Z167" s="184"/>
      <c r="AA167" s="189" t="str">
        <f t="shared" si="73"/>
        <v/>
      </c>
      <c r="AB167" s="190" t="str">
        <f t="shared" si="81"/>
        <v/>
      </c>
      <c r="AC167" s="8" t="str">
        <f t="shared" si="82"/>
        <v/>
      </c>
      <c r="AF167" s="13" t="str">
        <f t="shared" si="74"/>
        <v>PENDIENTE</v>
      </c>
      <c r="AG167" s="495">
        <v>44012</v>
      </c>
      <c r="AM167" s="401" t="s">
        <v>1118</v>
      </c>
      <c r="BG167" s="810"/>
      <c r="BI167" s="469" t="str">
        <f t="shared" si="76"/>
        <v>ABIERTO</v>
      </c>
    </row>
    <row r="168" spans="1:61" ht="35.1" customHeight="1" x14ac:dyDescent="0.25">
      <c r="A168" s="184"/>
      <c r="B168" s="184"/>
      <c r="C168" s="185" t="s">
        <v>154</v>
      </c>
      <c r="D168" s="184"/>
      <c r="E168" s="852"/>
      <c r="F168" s="184"/>
      <c r="G168" s="184">
        <v>8</v>
      </c>
      <c r="H168" s="198" t="s">
        <v>724</v>
      </c>
      <c r="I168" s="195" t="s">
        <v>406</v>
      </c>
      <c r="J168" s="199" t="s">
        <v>415</v>
      </c>
      <c r="K168" s="185" t="s">
        <v>416</v>
      </c>
      <c r="L168" s="200" t="s">
        <v>417</v>
      </c>
      <c r="M168" s="192">
        <v>5</v>
      </c>
      <c r="N168" s="185" t="s">
        <v>69</v>
      </c>
      <c r="O168" s="185" t="str">
        <f>IF(H168="","",VLOOKUP(H168,'[1]Procedimientos Publicar'!$C$6:$E$85,3,FALSE))</f>
        <v>SECRETARIA GENERAL</v>
      </c>
      <c r="P168" s="198" t="s">
        <v>361</v>
      </c>
      <c r="Q168" s="184"/>
      <c r="R168" s="184"/>
      <c r="S168" s="185"/>
      <c r="T168" s="186">
        <v>1</v>
      </c>
      <c r="U168" s="184"/>
      <c r="V168" s="201">
        <v>43556</v>
      </c>
      <c r="W168" s="201">
        <v>43800</v>
      </c>
      <c r="X168" s="187">
        <v>43830</v>
      </c>
      <c r="Y168" s="194" t="s">
        <v>422</v>
      </c>
      <c r="Z168" s="184">
        <v>5</v>
      </c>
      <c r="AA168" s="189">
        <f t="shared" si="73"/>
        <v>1</v>
      </c>
      <c r="AB168" s="190">
        <f t="shared" si="81"/>
        <v>1</v>
      </c>
      <c r="AC168" s="8" t="str">
        <f t="shared" si="82"/>
        <v>OK</v>
      </c>
      <c r="AF168" s="13" t="str">
        <f t="shared" si="74"/>
        <v>CUMPLIDA</v>
      </c>
      <c r="BG168" s="13" t="str">
        <f t="shared" si="75"/>
        <v>CUMPLIDA</v>
      </c>
      <c r="BI168" s="469" t="str">
        <f t="shared" si="76"/>
        <v>CERRADO</v>
      </c>
    </row>
    <row r="169" spans="1:61" ht="35.1" customHeight="1" x14ac:dyDescent="0.2">
      <c r="A169" s="184"/>
      <c r="B169" s="184"/>
      <c r="C169" s="185" t="s">
        <v>154</v>
      </c>
      <c r="D169" s="184"/>
      <c r="E169" s="852"/>
      <c r="F169" s="184"/>
      <c r="G169" s="184">
        <v>9</v>
      </c>
      <c r="H169" s="198" t="s">
        <v>724</v>
      </c>
      <c r="I169" s="202" t="s">
        <v>407</v>
      </c>
      <c r="J169" s="188" t="s">
        <v>427</v>
      </c>
      <c r="K169" s="188" t="s">
        <v>427</v>
      </c>
      <c r="L169" s="188"/>
      <c r="M169" s="198"/>
      <c r="N169" s="185" t="s">
        <v>69</v>
      </c>
      <c r="O169" s="185" t="str">
        <f>IF(H169="","",VLOOKUP(H169,'[1]Procedimientos Publicar'!$C$6:$E$85,3,FALSE))</f>
        <v>SECRETARIA GENERAL</v>
      </c>
      <c r="P169" s="185"/>
      <c r="Q169" s="184"/>
      <c r="R169" s="184"/>
      <c r="S169" s="184"/>
      <c r="T169" s="186">
        <v>1</v>
      </c>
      <c r="U169" s="184"/>
      <c r="V169" s="201"/>
      <c r="W169" s="201"/>
      <c r="X169" s="187">
        <v>43830</v>
      </c>
      <c r="Y169" s="367"/>
      <c r="Z169" s="184"/>
      <c r="AA169" s="189" t="str">
        <f t="shared" si="73"/>
        <v/>
      </c>
      <c r="AB169" s="190" t="str">
        <f t="shared" si="81"/>
        <v/>
      </c>
      <c r="AC169" s="8" t="str">
        <f t="shared" si="82"/>
        <v/>
      </c>
      <c r="AF169" s="13" t="str">
        <f t="shared" si="74"/>
        <v>PENDIENTE</v>
      </c>
      <c r="AG169" s="495">
        <v>44012</v>
      </c>
      <c r="AM169" s="401" t="s">
        <v>1118</v>
      </c>
      <c r="BG169" s="810"/>
      <c r="BI169" s="469" t="str">
        <f t="shared" si="76"/>
        <v>ABIERTO</v>
      </c>
    </row>
    <row r="170" spans="1:61" ht="35.1" customHeight="1" x14ac:dyDescent="0.25">
      <c r="A170" s="184"/>
      <c r="B170" s="184"/>
      <c r="C170" s="185" t="s">
        <v>154</v>
      </c>
      <c r="D170" s="184"/>
      <c r="E170" s="852"/>
      <c r="F170" s="184"/>
      <c r="G170" s="184">
        <v>10</v>
      </c>
      <c r="H170" s="198" t="s">
        <v>724</v>
      </c>
      <c r="I170" s="203" t="s">
        <v>408</v>
      </c>
      <c r="J170" s="199" t="s">
        <v>428</v>
      </c>
      <c r="K170" s="198" t="s">
        <v>446</v>
      </c>
      <c r="L170" s="198" t="s">
        <v>434</v>
      </c>
      <c r="M170" s="198">
        <v>12</v>
      </c>
      <c r="N170" s="185" t="s">
        <v>69</v>
      </c>
      <c r="O170" s="185" t="str">
        <f>IF(H170="","",VLOOKUP(H170,'[1]Procedimientos Publicar'!$C$6:$E$85,3,FALSE))</f>
        <v>SECRETARIA GENERAL</v>
      </c>
      <c r="P170" s="198" t="s">
        <v>441</v>
      </c>
      <c r="Q170" s="184"/>
      <c r="R170" s="184"/>
      <c r="S170" s="198"/>
      <c r="T170" s="186">
        <v>1</v>
      </c>
      <c r="U170" s="184"/>
      <c r="V170" s="201">
        <v>43466</v>
      </c>
      <c r="W170" s="201" t="s">
        <v>452</v>
      </c>
      <c r="X170" s="187">
        <v>43830</v>
      </c>
      <c r="Y170" s="204" t="s">
        <v>423</v>
      </c>
      <c r="Z170" s="184">
        <v>12</v>
      </c>
      <c r="AA170" s="189">
        <f t="shared" si="73"/>
        <v>1</v>
      </c>
      <c r="AB170" s="190">
        <f>(IF(OR($T170="",AA170=""),"",IF(OR($T170=0,AA170=0),0,IF((AA170*100%)/$T170&gt;100%,100%,(AA170*100%)/$T170))))</f>
        <v>1</v>
      </c>
      <c r="AC170" s="8" t="str">
        <f t="shared" si="82"/>
        <v>OK</v>
      </c>
      <c r="AF170" s="13" t="str">
        <f t="shared" si="74"/>
        <v>CUMPLIDA</v>
      </c>
      <c r="BG170" s="13" t="str">
        <f t="shared" si="75"/>
        <v>CUMPLIDA</v>
      </c>
      <c r="BI170" s="469" t="str">
        <f t="shared" si="76"/>
        <v>CERRADO</v>
      </c>
    </row>
    <row r="171" spans="1:61" ht="35.1" customHeight="1" x14ac:dyDescent="0.25">
      <c r="A171" s="184"/>
      <c r="B171" s="184"/>
      <c r="C171" s="185" t="s">
        <v>154</v>
      </c>
      <c r="D171" s="184"/>
      <c r="E171" s="852"/>
      <c r="F171" s="184"/>
      <c r="G171" s="184">
        <v>11</v>
      </c>
      <c r="H171" s="198" t="s">
        <v>724</v>
      </c>
      <c r="I171" s="203" t="s">
        <v>409</v>
      </c>
      <c r="J171" s="199" t="s">
        <v>429</v>
      </c>
      <c r="K171" s="198" t="s">
        <v>447</v>
      </c>
      <c r="L171" s="198" t="s">
        <v>435</v>
      </c>
      <c r="M171" s="198">
        <v>9</v>
      </c>
      <c r="N171" s="185" t="s">
        <v>69</v>
      </c>
      <c r="O171" s="185" t="str">
        <f>IF(H171="","",VLOOKUP(H171,'[1]Procedimientos Publicar'!$C$6:$E$85,3,FALSE))</f>
        <v>SECRETARIA GENERAL</v>
      </c>
      <c r="P171" s="198" t="s">
        <v>442</v>
      </c>
      <c r="Q171" s="184"/>
      <c r="R171" s="184"/>
      <c r="S171" s="198"/>
      <c r="T171" s="186">
        <v>1</v>
      </c>
      <c r="U171" s="184"/>
      <c r="V171" s="201">
        <v>43556</v>
      </c>
      <c r="W171" s="201">
        <v>43800</v>
      </c>
      <c r="X171" s="187">
        <v>43830</v>
      </c>
      <c r="Y171" s="205" t="s">
        <v>424</v>
      </c>
      <c r="Z171" s="184">
        <v>9</v>
      </c>
      <c r="AA171" s="189">
        <f t="shared" si="73"/>
        <v>1</v>
      </c>
      <c r="AB171" s="190">
        <f t="shared" si="81"/>
        <v>1</v>
      </c>
      <c r="AC171" s="8" t="str">
        <f t="shared" si="82"/>
        <v>OK</v>
      </c>
      <c r="AF171" s="13" t="str">
        <f t="shared" si="74"/>
        <v>CUMPLIDA</v>
      </c>
      <c r="BG171" s="13" t="str">
        <f t="shared" si="75"/>
        <v>CUMPLIDA</v>
      </c>
      <c r="BI171" s="469" t="str">
        <f t="shared" si="76"/>
        <v>CERRADO</v>
      </c>
    </row>
    <row r="172" spans="1:61" ht="35.1" customHeight="1" x14ac:dyDescent="0.25">
      <c r="A172" s="184"/>
      <c r="B172" s="184"/>
      <c r="C172" s="185" t="s">
        <v>154</v>
      </c>
      <c r="D172" s="184"/>
      <c r="E172" s="852"/>
      <c r="F172" s="184"/>
      <c r="G172" s="184">
        <v>12</v>
      </c>
      <c r="H172" s="198" t="s">
        <v>724</v>
      </c>
      <c r="I172" s="203" t="s">
        <v>410</v>
      </c>
      <c r="J172" s="199" t="s">
        <v>430</v>
      </c>
      <c r="K172" s="198" t="s">
        <v>448</v>
      </c>
      <c r="L172" s="198" t="s">
        <v>436</v>
      </c>
      <c r="M172" s="198">
        <v>1</v>
      </c>
      <c r="N172" s="185" t="s">
        <v>69</v>
      </c>
      <c r="O172" s="185" t="str">
        <f>IF(H172="","",VLOOKUP(H172,'[1]Procedimientos Publicar'!$C$6:$E$85,3,FALSE))</f>
        <v>SECRETARIA GENERAL</v>
      </c>
      <c r="P172" s="198" t="s">
        <v>443</v>
      </c>
      <c r="Q172" s="184"/>
      <c r="R172" s="184"/>
      <c r="S172" s="198"/>
      <c r="T172" s="186">
        <v>1</v>
      </c>
      <c r="U172" s="184"/>
      <c r="V172" s="201">
        <v>43647</v>
      </c>
      <c r="W172" s="201">
        <v>43647</v>
      </c>
      <c r="X172" s="187">
        <v>43830</v>
      </c>
      <c r="Y172" s="149" t="s">
        <v>425</v>
      </c>
      <c r="Z172" s="184">
        <v>1</v>
      </c>
      <c r="AA172" s="189">
        <f t="shared" si="73"/>
        <v>1</v>
      </c>
      <c r="AB172" s="190">
        <f t="shared" si="81"/>
        <v>1</v>
      </c>
      <c r="AC172" s="8" t="str">
        <f t="shared" si="82"/>
        <v>OK</v>
      </c>
      <c r="AF172" s="13" t="str">
        <f t="shared" si="74"/>
        <v>CUMPLIDA</v>
      </c>
      <c r="BG172" s="13" t="str">
        <f t="shared" si="75"/>
        <v>CUMPLIDA</v>
      </c>
      <c r="BI172" s="469" t="str">
        <f t="shared" si="76"/>
        <v>CERRADO</v>
      </c>
    </row>
    <row r="173" spans="1:61" ht="35.1" customHeight="1" x14ac:dyDescent="0.25">
      <c r="A173" s="184"/>
      <c r="B173" s="184"/>
      <c r="C173" s="185" t="s">
        <v>154</v>
      </c>
      <c r="D173" s="184"/>
      <c r="E173" s="852"/>
      <c r="F173" s="184"/>
      <c r="G173" s="184">
        <v>13</v>
      </c>
      <c r="H173" s="198" t="s">
        <v>724</v>
      </c>
      <c r="I173" s="203" t="s">
        <v>411</v>
      </c>
      <c r="J173" s="199" t="s">
        <v>431</v>
      </c>
      <c r="K173" s="198" t="s">
        <v>449</v>
      </c>
      <c r="L173" s="198" t="s">
        <v>439</v>
      </c>
      <c r="M173" s="198">
        <v>1</v>
      </c>
      <c r="N173" s="185" t="s">
        <v>69</v>
      </c>
      <c r="O173" s="185" t="str">
        <f>IF(H173="","",VLOOKUP(H173,'[1]Procedimientos Publicar'!$C$6:$E$85,3,FALSE))</f>
        <v>SECRETARIA GENERAL</v>
      </c>
      <c r="P173" s="198" t="s">
        <v>444</v>
      </c>
      <c r="Q173" s="184"/>
      <c r="R173" s="184"/>
      <c r="S173" s="198"/>
      <c r="T173" s="186">
        <v>1</v>
      </c>
      <c r="U173" s="184"/>
      <c r="V173" s="201">
        <v>43497</v>
      </c>
      <c r="W173" s="201">
        <v>43800</v>
      </c>
      <c r="X173" s="187">
        <v>43830</v>
      </c>
      <c r="Y173" s="149" t="s">
        <v>426</v>
      </c>
      <c r="Z173" s="184">
        <v>1</v>
      </c>
      <c r="AA173" s="189">
        <f t="shared" si="73"/>
        <v>1</v>
      </c>
      <c r="AB173" s="190">
        <f t="shared" si="81"/>
        <v>1</v>
      </c>
      <c r="AC173" s="8" t="str">
        <f t="shared" si="82"/>
        <v>OK</v>
      </c>
      <c r="AF173" s="13" t="str">
        <f t="shared" si="74"/>
        <v>CUMPLIDA</v>
      </c>
      <c r="BG173" s="13" t="str">
        <f t="shared" si="75"/>
        <v>CUMPLIDA</v>
      </c>
      <c r="BI173" s="469" t="str">
        <f t="shared" si="76"/>
        <v>CERRADO</v>
      </c>
    </row>
    <row r="174" spans="1:61" ht="35.1" customHeight="1" x14ac:dyDescent="0.25">
      <c r="A174" s="184"/>
      <c r="B174" s="184"/>
      <c r="C174" s="185" t="s">
        <v>154</v>
      </c>
      <c r="D174" s="184"/>
      <c r="E174" s="852"/>
      <c r="F174" s="184"/>
      <c r="G174" s="184">
        <v>14</v>
      </c>
      <c r="H174" s="198" t="s">
        <v>724</v>
      </c>
      <c r="I174" s="203" t="s">
        <v>412</v>
      </c>
      <c r="J174" s="199" t="s">
        <v>432</v>
      </c>
      <c r="K174" s="198" t="s">
        <v>450</v>
      </c>
      <c r="L174" s="198" t="s">
        <v>438</v>
      </c>
      <c r="M174" s="198">
        <v>1</v>
      </c>
      <c r="N174" s="185" t="s">
        <v>69</v>
      </c>
      <c r="O174" s="185" t="str">
        <f>IF(H174="","",VLOOKUP(H174,'[1]Procedimientos Publicar'!$C$6:$E$85,3,FALSE))</f>
        <v>SECRETARIA GENERAL</v>
      </c>
      <c r="P174" s="198" t="s">
        <v>396</v>
      </c>
      <c r="Q174" s="184"/>
      <c r="R174" s="184"/>
      <c r="S174" s="198"/>
      <c r="T174" s="186">
        <v>1</v>
      </c>
      <c r="U174" s="184"/>
      <c r="V174" s="201">
        <v>43647</v>
      </c>
      <c r="W174" s="201">
        <v>43647</v>
      </c>
      <c r="X174" s="187">
        <v>43830</v>
      </c>
      <c r="Y174" s="23" t="s">
        <v>702</v>
      </c>
      <c r="Z174" s="184">
        <v>1</v>
      </c>
      <c r="AA174" s="189">
        <f t="shared" si="73"/>
        <v>1</v>
      </c>
      <c r="AB174" s="190">
        <f t="shared" si="81"/>
        <v>1</v>
      </c>
      <c r="AC174" s="8" t="str">
        <f t="shared" si="82"/>
        <v>OK</v>
      </c>
      <c r="AF174" s="13" t="str">
        <f t="shared" si="74"/>
        <v>CUMPLIDA</v>
      </c>
      <c r="BG174" s="13" t="str">
        <f t="shared" si="75"/>
        <v>CUMPLIDA</v>
      </c>
      <c r="BI174" s="469" t="str">
        <f t="shared" si="76"/>
        <v>CERRADO</v>
      </c>
    </row>
    <row r="175" spans="1:61" ht="35.1" customHeight="1" x14ac:dyDescent="0.25">
      <c r="A175" s="184"/>
      <c r="B175" s="184"/>
      <c r="C175" s="185" t="s">
        <v>154</v>
      </c>
      <c r="D175" s="184"/>
      <c r="E175" s="852"/>
      <c r="F175" s="184"/>
      <c r="G175" s="184">
        <v>15</v>
      </c>
      <c r="H175" s="198" t="s">
        <v>724</v>
      </c>
      <c r="I175" s="203" t="s">
        <v>413</v>
      </c>
      <c r="J175" s="199" t="s">
        <v>433</v>
      </c>
      <c r="K175" s="198" t="s">
        <v>451</v>
      </c>
      <c r="L175" s="198" t="s">
        <v>437</v>
      </c>
      <c r="M175" s="198">
        <v>10</v>
      </c>
      <c r="N175" s="185" t="s">
        <v>69</v>
      </c>
      <c r="O175" s="185" t="str">
        <f>IF(H175="","",VLOOKUP(H175,'[1]Procedimientos Publicar'!$C$6:$E$85,3,FALSE))</f>
        <v>SECRETARIA GENERAL</v>
      </c>
      <c r="P175" s="198" t="s">
        <v>445</v>
      </c>
      <c r="Q175" s="184"/>
      <c r="R175" s="184"/>
      <c r="S175" s="198"/>
      <c r="T175" s="186">
        <v>1</v>
      </c>
      <c r="U175" s="184"/>
      <c r="V175" s="201">
        <v>43556</v>
      </c>
      <c r="W175" s="201">
        <v>43647</v>
      </c>
      <c r="X175" s="187">
        <v>43830</v>
      </c>
      <c r="Y175" s="205" t="s">
        <v>699</v>
      </c>
      <c r="Z175" s="184">
        <v>10</v>
      </c>
      <c r="AA175" s="189">
        <f t="shared" si="73"/>
        <v>1</v>
      </c>
      <c r="AB175" s="190">
        <f t="shared" si="81"/>
        <v>1</v>
      </c>
      <c r="AC175" s="8" t="str">
        <f t="shared" si="82"/>
        <v>OK</v>
      </c>
      <c r="AF175" s="13" t="str">
        <f t="shared" si="74"/>
        <v>CUMPLIDA</v>
      </c>
      <c r="BG175" s="13" t="str">
        <f t="shared" si="75"/>
        <v>CUMPLIDA</v>
      </c>
      <c r="BI175" s="469" t="str">
        <f t="shared" si="76"/>
        <v>CERRADO</v>
      </c>
    </row>
    <row r="176" spans="1:61" ht="35.1" customHeight="1" x14ac:dyDescent="0.25">
      <c r="A176" s="39"/>
      <c r="B176" s="39"/>
      <c r="C176" s="461" t="s">
        <v>154</v>
      </c>
      <c r="D176" s="39"/>
      <c r="E176" s="838" t="s">
        <v>453</v>
      </c>
      <c r="F176" s="39"/>
      <c r="G176" s="39">
        <v>1</v>
      </c>
      <c r="H176" s="403" t="s">
        <v>724</v>
      </c>
      <c r="I176" s="210" t="s">
        <v>1119</v>
      </c>
      <c r="J176" s="162" t="s">
        <v>456</v>
      </c>
      <c r="K176" s="39"/>
      <c r="L176" s="39"/>
      <c r="M176" s="39"/>
      <c r="N176" s="461" t="s">
        <v>69</v>
      </c>
      <c r="O176" s="461" t="str">
        <f>IF(H177="","",VLOOKUP(H177,'[1]Procedimientos Publicar'!$C$6:$E$85,3,FALSE))</f>
        <v>SECRETARIA GENERAL</v>
      </c>
      <c r="P176" s="461" t="s">
        <v>361</v>
      </c>
      <c r="Q176" s="39"/>
      <c r="R176" s="39"/>
      <c r="S176" s="39"/>
      <c r="T176" s="45">
        <v>1</v>
      </c>
      <c r="U176" s="39"/>
      <c r="V176" s="39"/>
      <c r="W176" s="39"/>
      <c r="X176" s="40">
        <v>43830</v>
      </c>
      <c r="Y176" s="205" t="s">
        <v>464</v>
      </c>
      <c r="Z176" s="39"/>
      <c r="AA176" s="48" t="str">
        <f t="shared" si="73"/>
        <v/>
      </c>
      <c r="AB176" s="172" t="str">
        <f t="shared" ref="AB176:AB180" si="83">(IF(OR($T176="",AA176=""),"",IF(OR($T176=0,AA176=0),0,IF((AA176*100%)/$T176&gt;100%,100%,(AA176*100%)/$T176))))</f>
        <v/>
      </c>
      <c r="AC176" s="8" t="str">
        <f t="shared" ref="AC176:AC180" si="84">IF(Z176="","",IF(AB176&lt;100%, IF(AB176&lt;25%, "ALERTA","EN TERMINO"), IF(AB176=100%, "OK", "EN TERMINO")))</f>
        <v/>
      </c>
      <c r="AF176" s="13" t="str">
        <f t="shared" si="74"/>
        <v>PENDIENTE</v>
      </c>
      <c r="AG176" s="495">
        <v>44012</v>
      </c>
      <c r="AM176" s="401" t="s">
        <v>1120</v>
      </c>
      <c r="BG176" s="810"/>
      <c r="BI176" s="469" t="str">
        <f t="shared" si="76"/>
        <v>ABIERTO</v>
      </c>
    </row>
    <row r="177" spans="1:61" ht="35.1" customHeight="1" x14ac:dyDescent="0.25">
      <c r="A177" s="39"/>
      <c r="B177" s="39"/>
      <c r="C177" s="461" t="s">
        <v>154</v>
      </c>
      <c r="D177" s="39"/>
      <c r="E177" s="838"/>
      <c r="F177" s="39"/>
      <c r="G177" s="39">
        <v>2</v>
      </c>
      <c r="H177" s="403" t="s">
        <v>724</v>
      </c>
      <c r="I177" s="368" t="s">
        <v>700</v>
      </c>
      <c r="J177" s="206"/>
      <c r="K177" s="206"/>
      <c r="L177" s="206"/>
      <c r="M177" s="206"/>
      <c r="N177" s="402" t="s">
        <v>69</v>
      </c>
      <c r="O177" s="402" t="str">
        <f>IF(H178="","",VLOOKUP(H178,'[1]Procedimientos Publicar'!$C$6:$E$85,3,FALSE))</f>
        <v>SECRETARIA GENERAL</v>
      </c>
      <c r="P177" s="402" t="s">
        <v>361</v>
      </c>
      <c r="Q177" s="206"/>
      <c r="R177" s="206"/>
      <c r="S177" s="206"/>
      <c r="T177" s="207">
        <v>1</v>
      </c>
      <c r="U177" s="206"/>
      <c r="V177" s="206"/>
      <c r="W177" s="206"/>
      <c r="X177" s="208">
        <v>43830</v>
      </c>
      <c r="Y177" s="206"/>
      <c r="Z177" s="206"/>
      <c r="AA177" s="211" t="str">
        <f t="shared" si="73"/>
        <v/>
      </c>
      <c r="AB177" s="212" t="str">
        <f t="shared" si="83"/>
        <v/>
      </c>
      <c r="AC177" s="8" t="str">
        <f t="shared" si="84"/>
        <v/>
      </c>
      <c r="AF177" s="13" t="str">
        <f t="shared" si="74"/>
        <v>PENDIENTE</v>
      </c>
      <c r="AG177" s="495">
        <v>44012</v>
      </c>
      <c r="AM177" s="14" t="s">
        <v>1121</v>
      </c>
      <c r="BG177" s="810"/>
      <c r="BI177" s="469" t="s">
        <v>1114</v>
      </c>
    </row>
    <row r="178" spans="1:61" ht="35.1" customHeight="1" x14ac:dyDescent="0.25">
      <c r="A178" s="39"/>
      <c r="B178" s="39"/>
      <c r="C178" s="461" t="s">
        <v>154</v>
      </c>
      <c r="D178" s="39"/>
      <c r="E178" s="838"/>
      <c r="F178" s="39"/>
      <c r="G178" s="39">
        <v>3</v>
      </c>
      <c r="H178" s="403" t="s">
        <v>724</v>
      </c>
      <c r="I178" s="210" t="s">
        <v>701</v>
      </c>
      <c r="J178" s="162" t="s">
        <v>456</v>
      </c>
      <c r="K178" s="167" t="s">
        <v>457</v>
      </c>
      <c r="L178" s="167" t="s">
        <v>460</v>
      </c>
      <c r="M178" s="167">
        <v>3</v>
      </c>
      <c r="N178" s="461" t="s">
        <v>69</v>
      </c>
      <c r="O178" s="461" t="str">
        <f>IF(H178="","",VLOOKUP(H178,'[1]Procedimientos Publicar'!$C$6:$E$85,3,FALSE))</f>
        <v>SECRETARIA GENERAL</v>
      </c>
      <c r="P178" s="167" t="s">
        <v>445</v>
      </c>
      <c r="Q178" s="39"/>
      <c r="R178" s="39"/>
      <c r="S178" s="167"/>
      <c r="T178" s="45">
        <v>1</v>
      </c>
      <c r="U178" s="39"/>
      <c r="V178" s="169">
        <v>43617</v>
      </c>
      <c r="W178" s="169">
        <v>43800</v>
      </c>
      <c r="X178" s="40">
        <v>43830</v>
      </c>
      <c r="Y178" s="205" t="s">
        <v>465</v>
      </c>
      <c r="Z178" s="39">
        <v>3</v>
      </c>
      <c r="AA178" s="48">
        <f t="shared" si="73"/>
        <v>1</v>
      </c>
      <c r="AB178" s="172">
        <f t="shared" si="83"/>
        <v>1</v>
      </c>
      <c r="AC178" s="8" t="str">
        <f t="shared" si="84"/>
        <v>OK</v>
      </c>
      <c r="AF178" s="13" t="str">
        <f t="shared" si="74"/>
        <v>CUMPLIDA</v>
      </c>
      <c r="BG178" s="13" t="str">
        <f t="shared" si="75"/>
        <v>CUMPLIDA</v>
      </c>
      <c r="BI178" s="469" t="str">
        <f t="shared" si="76"/>
        <v>CERRADO</v>
      </c>
    </row>
    <row r="179" spans="1:61" ht="35.1" customHeight="1" x14ac:dyDescent="0.25">
      <c r="A179" s="39"/>
      <c r="B179" s="39"/>
      <c r="C179" s="461" t="s">
        <v>154</v>
      </c>
      <c r="D179" s="39"/>
      <c r="E179" s="838"/>
      <c r="F179" s="39"/>
      <c r="G179" s="39">
        <v>4</v>
      </c>
      <c r="H179" s="403" t="s">
        <v>724</v>
      </c>
      <c r="I179" s="210" t="s">
        <v>454</v>
      </c>
      <c r="J179" s="162" t="s">
        <v>456</v>
      </c>
      <c r="K179" s="167" t="s">
        <v>458</v>
      </c>
      <c r="L179" s="167" t="s">
        <v>461</v>
      </c>
      <c r="M179" s="369">
        <v>1</v>
      </c>
      <c r="N179" s="461" t="s">
        <v>69</v>
      </c>
      <c r="O179" s="461" t="str">
        <f>IF(H179="","",VLOOKUP(H179,'[1]Procedimientos Publicar'!$C$6:$E$85,3,FALSE))</f>
        <v>SECRETARIA GENERAL</v>
      </c>
      <c r="P179" s="167" t="s">
        <v>445</v>
      </c>
      <c r="Q179" s="39"/>
      <c r="R179" s="39"/>
      <c r="S179" s="167"/>
      <c r="T179" s="45">
        <v>1</v>
      </c>
      <c r="U179" s="39"/>
      <c r="V179" s="169">
        <v>43647</v>
      </c>
      <c r="W179" s="169">
        <v>43709</v>
      </c>
      <c r="X179" s="40">
        <v>43830</v>
      </c>
      <c r="Y179" s="205" t="s">
        <v>466</v>
      </c>
      <c r="Z179" s="39">
        <v>1</v>
      </c>
      <c r="AA179" s="48">
        <f t="shared" si="73"/>
        <v>1</v>
      </c>
      <c r="AB179" s="172">
        <f t="shared" si="83"/>
        <v>1</v>
      </c>
      <c r="AC179" s="8" t="str">
        <f t="shared" si="84"/>
        <v>OK</v>
      </c>
      <c r="AF179" s="13" t="str">
        <f t="shared" si="74"/>
        <v>CUMPLIDA</v>
      </c>
      <c r="BG179" s="13" t="str">
        <f t="shared" si="75"/>
        <v>CUMPLIDA</v>
      </c>
      <c r="BI179" s="469" t="str">
        <f t="shared" si="76"/>
        <v>CERRADO</v>
      </c>
    </row>
    <row r="180" spans="1:61" ht="35.1" customHeight="1" x14ac:dyDescent="0.25">
      <c r="A180" s="39"/>
      <c r="B180" s="39"/>
      <c r="C180" s="461" t="s">
        <v>154</v>
      </c>
      <c r="D180" s="39"/>
      <c r="E180" s="838"/>
      <c r="F180" s="39"/>
      <c r="G180" s="39">
        <v>5</v>
      </c>
      <c r="H180" s="403" t="s">
        <v>724</v>
      </c>
      <c r="I180" s="210" t="s">
        <v>455</v>
      </c>
      <c r="J180" s="162" t="s">
        <v>456</v>
      </c>
      <c r="K180" s="167" t="s">
        <v>459</v>
      </c>
      <c r="L180" s="167" t="s">
        <v>462</v>
      </c>
      <c r="M180" s="369">
        <v>1</v>
      </c>
      <c r="N180" s="461" t="s">
        <v>69</v>
      </c>
      <c r="O180" s="461" t="str">
        <f>IF(H180="","",VLOOKUP(H180,'[1]Procedimientos Publicar'!$C$6:$E$85,3,FALSE))</f>
        <v>SECRETARIA GENERAL</v>
      </c>
      <c r="P180" s="167" t="s">
        <v>463</v>
      </c>
      <c r="Q180" s="39"/>
      <c r="R180" s="39"/>
      <c r="S180" s="167"/>
      <c r="T180" s="45">
        <v>1</v>
      </c>
      <c r="U180" s="39"/>
      <c r="V180" s="169">
        <v>43647</v>
      </c>
      <c r="W180" s="169">
        <v>43709</v>
      </c>
      <c r="X180" s="40">
        <v>43830</v>
      </c>
      <c r="Y180" s="205" t="s">
        <v>467</v>
      </c>
      <c r="Z180" s="39">
        <v>1</v>
      </c>
      <c r="AA180" s="48">
        <f t="shared" si="73"/>
        <v>1</v>
      </c>
      <c r="AB180" s="172">
        <f t="shared" si="83"/>
        <v>1</v>
      </c>
      <c r="AC180" s="8" t="str">
        <f t="shared" si="84"/>
        <v>OK</v>
      </c>
      <c r="AF180" s="13" t="str">
        <f t="shared" si="74"/>
        <v>CUMPLIDA</v>
      </c>
      <c r="BG180" s="13" t="str">
        <f t="shared" si="75"/>
        <v>CUMPLIDA</v>
      </c>
      <c r="BI180" s="469" t="str">
        <f t="shared" si="76"/>
        <v>CERRADO</v>
      </c>
    </row>
    <row r="181" spans="1:61" ht="35.1" customHeight="1" x14ac:dyDescent="0.25">
      <c r="A181" s="463"/>
      <c r="B181" s="463"/>
      <c r="C181" s="472" t="s">
        <v>154</v>
      </c>
      <c r="D181" s="463"/>
      <c r="E181" s="850" t="s">
        <v>468</v>
      </c>
      <c r="F181" s="463"/>
      <c r="G181" s="463">
        <v>1</v>
      </c>
      <c r="H181" s="174" t="s">
        <v>728</v>
      </c>
      <c r="I181" s="217" t="s">
        <v>469</v>
      </c>
      <c r="J181" s="156" t="s">
        <v>477</v>
      </c>
      <c r="K181" s="174" t="s">
        <v>491</v>
      </c>
      <c r="L181" s="174" t="s">
        <v>486</v>
      </c>
      <c r="M181" s="291">
        <v>1</v>
      </c>
      <c r="N181" s="472" t="s">
        <v>69</v>
      </c>
      <c r="O181" s="472" t="str">
        <f>IF(H181="","",VLOOKUP(H181,'[1]Procedimientos Publicar'!$C$6:$E$85,3,FALSE))</f>
        <v>SECRETARIA GENERAL</v>
      </c>
      <c r="P181" s="472" t="s">
        <v>361</v>
      </c>
      <c r="Q181" s="463"/>
      <c r="R181" s="463"/>
      <c r="S181" s="174"/>
      <c r="T181" s="37">
        <v>1</v>
      </c>
      <c r="U181" s="463"/>
      <c r="V181" s="175">
        <v>43739</v>
      </c>
      <c r="W181" s="175">
        <v>43800</v>
      </c>
      <c r="X181" s="36">
        <v>43830</v>
      </c>
      <c r="Y181" s="218" t="s">
        <v>1122</v>
      </c>
      <c r="Z181" s="463">
        <v>1</v>
      </c>
      <c r="AA181" s="38">
        <f t="shared" si="73"/>
        <v>1</v>
      </c>
      <c r="AB181" s="57">
        <f t="shared" ref="AB181:AB188" si="85">(IF(OR($T181="",AA181=""),"",IF(OR($T181=0,AA181=0),0,IF((AA181*100%)/$T181&gt;100%,100%,(AA181*100%)/$T181))))</f>
        <v>1</v>
      </c>
      <c r="AC181" s="8" t="str">
        <f t="shared" ref="AC181:AC188" si="86">IF(Z181="","",IF(AB181&lt;100%, IF(AB181&lt;25%, "ALERTA","EN TERMINO"), IF(AB181=100%, "OK", "EN TERMINO")))</f>
        <v>OK</v>
      </c>
      <c r="AF181" s="13" t="str">
        <f t="shared" si="74"/>
        <v>CUMPLIDA</v>
      </c>
      <c r="BG181" s="13" t="str">
        <f t="shared" si="75"/>
        <v>CUMPLIDA</v>
      </c>
      <c r="BI181" s="469" t="str">
        <f t="shared" si="76"/>
        <v>CERRADO</v>
      </c>
    </row>
    <row r="182" spans="1:61" ht="35.1" customHeight="1" x14ac:dyDescent="0.25">
      <c r="A182" s="463"/>
      <c r="B182" s="463"/>
      <c r="C182" s="472" t="s">
        <v>154</v>
      </c>
      <c r="D182" s="463"/>
      <c r="E182" s="850"/>
      <c r="F182" s="463"/>
      <c r="G182" s="463">
        <v>2</v>
      </c>
      <c r="H182" s="174" t="s">
        <v>728</v>
      </c>
      <c r="I182" s="217" t="s">
        <v>470</v>
      </c>
      <c r="J182" s="156" t="s">
        <v>477</v>
      </c>
      <c r="K182" s="218" t="s">
        <v>491</v>
      </c>
      <c r="L182" s="174" t="s">
        <v>486</v>
      </c>
      <c r="M182" s="291">
        <v>1</v>
      </c>
      <c r="N182" s="472" t="s">
        <v>69</v>
      </c>
      <c r="O182" s="472" t="str">
        <f>IF(H182="","",VLOOKUP(H182,'[1]Procedimientos Publicar'!$C$6:$E$85,3,FALSE))</f>
        <v>SECRETARIA GENERAL</v>
      </c>
      <c r="P182" s="472" t="s">
        <v>361</v>
      </c>
      <c r="Q182" s="463"/>
      <c r="R182" s="463"/>
      <c r="S182" s="174"/>
      <c r="T182" s="37">
        <v>1</v>
      </c>
      <c r="U182" s="463"/>
      <c r="V182" s="175">
        <v>43739</v>
      </c>
      <c r="W182" s="175">
        <v>43800</v>
      </c>
      <c r="X182" s="36">
        <v>43830</v>
      </c>
      <c r="Y182" s="218" t="s">
        <v>482</v>
      </c>
      <c r="Z182" s="463">
        <v>1</v>
      </c>
      <c r="AA182" s="38">
        <f t="shared" ref="AA182:AA218" si="87">(IF(Z182="","",IF(OR($M182=0,$M182="",$X182=""),"",Z182/$M182)))</f>
        <v>1</v>
      </c>
      <c r="AB182" s="57">
        <f t="shared" si="85"/>
        <v>1</v>
      </c>
      <c r="AC182" s="8" t="str">
        <f t="shared" si="86"/>
        <v>OK</v>
      </c>
      <c r="AF182" s="13" t="str">
        <f t="shared" si="74"/>
        <v>CUMPLIDA</v>
      </c>
      <c r="BG182" s="13" t="str">
        <f t="shared" ref="BG182:BG196" si="88">IF(AB182=100%,"CUMPLIDA","INCUMPLIDA")</f>
        <v>CUMPLIDA</v>
      </c>
      <c r="BI182" s="469" t="str">
        <f t="shared" si="76"/>
        <v>CERRADO</v>
      </c>
    </row>
    <row r="183" spans="1:61" ht="35.1" customHeight="1" x14ac:dyDescent="0.25">
      <c r="A183" s="463"/>
      <c r="B183" s="463"/>
      <c r="C183" s="472" t="s">
        <v>154</v>
      </c>
      <c r="D183" s="463"/>
      <c r="E183" s="850"/>
      <c r="F183" s="463"/>
      <c r="G183" s="463">
        <v>3</v>
      </c>
      <c r="H183" s="174" t="s">
        <v>728</v>
      </c>
      <c r="I183" s="219" t="s">
        <v>471</v>
      </c>
      <c r="J183" s="156" t="s">
        <v>478</v>
      </c>
      <c r="K183" s="205" t="s">
        <v>492</v>
      </c>
      <c r="L183" s="472" t="s">
        <v>487</v>
      </c>
      <c r="M183" s="291">
        <v>1</v>
      </c>
      <c r="N183" s="472" t="s">
        <v>69</v>
      </c>
      <c r="O183" s="472" t="str">
        <f>IF(H183="","",VLOOKUP(H183,'[1]Procedimientos Publicar'!$C$6:$E$85,3,FALSE))</f>
        <v>SECRETARIA GENERAL</v>
      </c>
      <c r="P183" s="472" t="s">
        <v>361</v>
      </c>
      <c r="Q183" s="463"/>
      <c r="R183" s="463"/>
      <c r="S183" s="174"/>
      <c r="T183" s="37">
        <v>1</v>
      </c>
      <c r="U183" s="174" t="s">
        <v>490</v>
      </c>
      <c r="V183" s="175">
        <v>43739</v>
      </c>
      <c r="W183" s="175">
        <v>43800</v>
      </c>
      <c r="X183" s="36">
        <v>43830</v>
      </c>
      <c r="Y183" s="205" t="s">
        <v>483</v>
      </c>
      <c r="Z183" s="463">
        <v>1</v>
      </c>
      <c r="AA183" s="38">
        <f t="shared" si="87"/>
        <v>1</v>
      </c>
      <c r="AB183" s="57">
        <f t="shared" si="85"/>
        <v>1</v>
      </c>
      <c r="AC183" s="8" t="str">
        <f t="shared" si="86"/>
        <v>OK</v>
      </c>
      <c r="AF183" s="13" t="str">
        <f t="shared" si="74"/>
        <v>CUMPLIDA</v>
      </c>
      <c r="BG183" s="13" t="str">
        <f t="shared" si="88"/>
        <v>CUMPLIDA</v>
      </c>
      <c r="BI183" s="469" t="str">
        <f t="shared" si="76"/>
        <v>CERRADO</v>
      </c>
    </row>
    <row r="184" spans="1:61" ht="35.1" customHeight="1" x14ac:dyDescent="0.25">
      <c r="A184" s="463"/>
      <c r="B184" s="463"/>
      <c r="C184" s="472" t="s">
        <v>154</v>
      </c>
      <c r="D184" s="463"/>
      <c r="E184" s="850"/>
      <c r="F184" s="463"/>
      <c r="G184" s="463">
        <v>4</v>
      </c>
      <c r="H184" s="174" t="s">
        <v>728</v>
      </c>
      <c r="I184" s="219" t="s">
        <v>472</v>
      </c>
      <c r="J184" s="156" t="s">
        <v>479</v>
      </c>
      <c r="K184" s="205" t="s">
        <v>492</v>
      </c>
      <c r="L184" s="472" t="s">
        <v>487</v>
      </c>
      <c r="M184" s="291">
        <v>1</v>
      </c>
      <c r="N184" s="472" t="s">
        <v>69</v>
      </c>
      <c r="O184" s="472" t="str">
        <f>IF(H184="","",VLOOKUP(H184,'[1]Procedimientos Publicar'!$C$6:$E$85,3,FALSE))</f>
        <v>SECRETARIA GENERAL</v>
      </c>
      <c r="P184" s="472" t="s">
        <v>361</v>
      </c>
      <c r="Q184" s="463"/>
      <c r="R184" s="463"/>
      <c r="S184" s="174"/>
      <c r="T184" s="37">
        <v>1</v>
      </c>
      <c r="U184" s="174" t="s">
        <v>490</v>
      </c>
      <c r="V184" s="175">
        <v>43739</v>
      </c>
      <c r="W184" s="175">
        <v>43800</v>
      </c>
      <c r="X184" s="36">
        <v>43830</v>
      </c>
      <c r="Y184" s="205" t="s">
        <v>483</v>
      </c>
      <c r="Z184" s="463">
        <v>1</v>
      </c>
      <c r="AA184" s="38">
        <f t="shared" si="87"/>
        <v>1</v>
      </c>
      <c r="AB184" s="57">
        <f t="shared" si="85"/>
        <v>1</v>
      </c>
      <c r="AC184" s="8" t="str">
        <f t="shared" si="86"/>
        <v>OK</v>
      </c>
      <c r="AF184" s="13" t="str">
        <f t="shared" si="74"/>
        <v>CUMPLIDA</v>
      </c>
      <c r="BG184" s="13" t="str">
        <f t="shared" si="88"/>
        <v>CUMPLIDA</v>
      </c>
      <c r="BI184" s="469" t="str">
        <f t="shared" si="76"/>
        <v>CERRADO</v>
      </c>
    </row>
    <row r="185" spans="1:61" ht="35.1" customHeight="1" x14ac:dyDescent="0.25">
      <c r="A185" s="463"/>
      <c r="B185" s="463"/>
      <c r="C185" s="472" t="s">
        <v>154</v>
      </c>
      <c r="D185" s="463"/>
      <c r="E185" s="850"/>
      <c r="F185" s="463"/>
      <c r="G185" s="463">
        <v>5</v>
      </c>
      <c r="H185" s="174" t="s">
        <v>728</v>
      </c>
      <c r="I185" s="219" t="s">
        <v>473</v>
      </c>
      <c r="J185" s="156" t="s">
        <v>479</v>
      </c>
      <c r="K185" s="205" t="s">
        <v>492</v>
      </c>
      <c r="L185" s="472" t="s">
        <v>487</v>
      </c>
      <c r="M185" s="291">
        <v>1</v>
      </c>
      <c r="N185" s="472" t="s">
        <v>69</v>
      </c>
      <c r="O185" s="472" t="str">
        <f>IF(H185="","",VLOOKUP(H185,'[1]Procedimientos Publicar'!$C$6:$E$85,3,FALSE))</f>
        <v>SECRETARIA GENERAL</v>
      </c>
      <c r="P185" s="472" t="s">
        <v>361</v>
      </c>
      <c r="Q185" s="463"/>
      <c r="R185" s="463"/>
      <c r="S185" s="174"/>
      <c r="T185" s="37">
        <v>1</v>
      </c>
      <c r="U185" s="174" t="s">
        <v>490</v>
      </c>
      <c r="V185" s="175">
        <v>43739</v>
      </c>
      <c r="W185" s="175">
        <v>43800</v>
      </c>
      <c r="X185" s="36">
        <v>43830</v>
      </c>
      <c r="Y185" s="205" t="s">
        <v>483</v>
      </c>
      <c r="Z185" s="463">
        <v>1</v>
      </c>
      <c r="AA185" s="38">
        <f t="shared" si="87"/>
        <v>1</v>
      </c>
      <c r="AB185" s="57">
        <f t="shared" si="85"/>
        <v>1</v>
      </c>
      <c r="AC185" s="8" t="str">
        <f t="shared" si="86"/>
        <v>OK</v>
      </c>
      <c r="AF185" s="13" t="str">
        <f t="shared" si="74"/>
        <v>CUMPLIDA</v>
      </c>
      <c r="BG185" s="13" t="str">
        <f t="shared" si="88"/>
        <v>CUMPLIDA</v>
      </c>
      <c r="BI185" s="469" t="str">
        <f t="shared" si="76"/>
        <v>CERRADO</v>
      </c>
    </row>
    <row r="186" spans="1:61" ht="35.1" customHeight="1" x14ac:dyDescent="0.25">
      <c r="A186" s="463"/>
      <c r="B186" s="463"/>
      <c r="C186" s="472" t="s">
        <v>154</v>
      </c>
      <c r="D186" s="463"/>
      <c r="E186" s="850"/>
      <c r="F186" s="463"/>
      <c r="G186" s="463">
        <v>6</v>
      </c>
      <c r="H186" s="174" t="s">
        <v>728</v>
      </c>
      <c r="I186" s="219" t="s">
        <v>474</v>
      </c>
      <c r="J186" s="156" t="s">
        <v>479</v>
      </c>
      <c r="K186" s="205" t="s">
        <v>492</v>
      </c>
      <c r="L186" s="472" t="s">
        <v>487</v>
      </c>
      <c r="M186" s="291">
        <v>1</v>
      </c>
      <c r="N186" s="472" t="s">
        <v>69</v>
      </c>
      <c r="O186" s="472" t="str">
        <f>IF(H186="","",VLOOKUP(H186,'[1]Procedimientos Publicar'!$C$6:$E$85,3,FALSE))</f>
        <v>SECRETARIA GENERAL</v>
      </c>
      <c r="P186" s="472" t="s">
        <v>361</v>
      </c>
      <c r="Q186" s="463"/>
      <c r="R186" s="463"/>
      <c r="S186" s="174"/>
      <c r="T186" s="37">
        <v>1</v>
      </c>
      <c r="U186" s="174" t="s">
        <v>490</v>
      </c>
      <c r="V186" s="175">
        <v>43739</v>
      </c>
      <c r="W186" s="175">
        <v>43800</v>
      </c>
      <c r="X186" s="36">
        <v>43830</v>
      </c>
      <c r="Y186" s="218" t="s">
        <v>483</v>
      </c>
      <c r="Z186" s="463">
        <v>1</v>
      </c>
      <c r="AA186" s="38">
        <f t="shared" si="87"/>
        <v>1</v>
      </c>
      <c r="AB186" s="57">
        <f>(IF(OR($T186="",AA186=""),"",IF(OR($T186=0,AA186=0),0,IF((AA186*100%)/$T186&gt;100%,100%,(AA186*100%)/$T186))))</f>
        <v>1</v>
      </c>
      <c r="AC186" s="8" t="str">
        <f t="shared" si="86"/>
        <v>OK</v>
      </c>
      <c r="AF186" s="13" t="str">
        <f t="shared" si="74"/>
        <v>CUMPLIDA</v>
      </c>
      <c r="BG186" s="13" t="str">
        <f t="shared" si="88"/>
        <v>CUMPLIDA</v>
      </c>
      <c r="BI186" s="469" t="str">
        <f t="shared" si="76"/>
        <v>CERRADO</v>
      </c>
    </row>
    <row r="187" spans="1:61" ht="35.1" customHeight="1" x14ac:dyDescent="0.25">
      <c r="A187" s="463"/>
      <c r="B187" s="463"/>
      <c r="C187" s="472" t="s">
        <v>154</v>
      </c>
      <c r="D187" s="463"/>
      <c r="E187" s="850"/>
      <c r="F187" s="463"/>
      <c r="G187" s="463">
        <v>7</v>
      </c>
      <c r="H187" s="174" t="s">
        <v>728</v>
      </c>
      <c r="I187" s="219" t="s">
        <v>475</v>
      </c>
      <c r="J187" s="156" t="s">
        <v>480</v>
      </c>
      <c r="K187" s="156" t="s">
        <v>493</v>
      </c>
      <c r="L187" s="174" t="s">
        <v>488</v>
      </c>
      <c r="M187" s="400">
        <v>1</v>
      </c>
      <c r="N187" s="472" t="s">
        <v>69</v>
      </c>
      <c r="O187" s="472" t="str">
        <f>IF(H187="","",VLOOKUP(H187,'[1]Procedimientos Publicar'!$C$6:$E$85,3,FALSE))</f>
        <v>SECRETARIA GENERAL</v>
      </c>
      <c r="P187" s="472" t="s">
        <v>361</v>
      </c>
      <c r="Q187" s="463"/>
      <c r="R187" s="463"/>
      <c r="S187" s="156"/>
      <c r="T187" s="37">
        <v>1</v>
      </c>
      <c r="U187" s="463"/>
      <c r="V187" s="175">
        <v>43739</v>
      </c>
      <c r="W187" s="175">
        <v>43800</v>
      </c>
      <c r="X187" s="36">
        <v>43830</v>
      </c>
      <c r="Y187" s="218" t="s">
        <v>484</v>
      </c>
      <c r="Z187" s="57">
        <v>1</v>
      </c>
      <c r="AA187" s="38">
        <f t="shared" si="87"/>
        <v>1</v>
      </c>
      <c r="AB187" s="57">
        <f t="shared" si="85"/>
        <v>1</v>
      </c>
      <c r="AC187" s="8" t="str">
        <f t="shared" si="86"/>
        <v>OK</v>
      </c>
      <c r="AF187" s="13" t="str">
        <f t="shared" si="74"/>
        <v>CUMPLIDA</v>
      </c>
      <c r="BG187" s="13" t="str">
        <f t="shared" si="88"/>
        <v>CUMPLIDA</v>
      </c>
      <c r="BI187" s="469" t="str">
        <f t="shared" si="76"/>
        <v>CERRADO</v>
      </c>
    </row>
    <row r="188" spans="1:61" ht="35.1" customHeight="1" x14ac:dyDescent="0.25">
      <c r="A188" s="463"/>
      <c r="B188" s="463"/>
      <c r="C188" s="472" t="s">
        <v>154</v>
      </c>
      <c r="D188" s="463"/>
      <c r="E188" s="850"/>
      <c r="F188" s="463"/>
      <c r="G188" s="463">
        <v>8</v>
      </c>
      <c r="H188" s="174" t="s">
        <v>728</v>
      </c>
      <c r="I188" s="219" t="s">
        <v>476</v>
      </c>
      <c r="J188" s="156" t="s">
        <v>481</v>
      </c>
      <c r="K188" s="156" t="s">
        <v>494</v>
      </c>
      <c r="L188" s="156" t="s">
        <v>489</v>
      </c>
      <c r="M188" s="291">
        <v>2</v>
      </c>
      <c r="N188" s="472" t="s">
        <v>69</v>
      </c>
      <c r="O188" s="472" t="str">
        <f>IF(H188="","",VLOOKUP(H188,'[1]Procedimientos Publicar'!$C$6:$E$85,3,FALSE))</f>
        <v>SECRETARIA GENERAL</v>
      </c>
      <c r="P188" s="472" t="s">
        <v>361</v>
      </c>
      <c r="Q188" s="463"/>
      <c r="R188" s="463"/>
      <c r="S188" s="156"/>
      <c r="T188" s="37">
        <v>1</v>
      </c>
      <c r="U188" s="463"/>
      <c r="V188" s="175">
        <v>43739</v>
      </c>
      <c r="W188" s="175">
        <v>43891</v>
      </c>
      <c r="X188" s="36">
        <v>43830</v>
      </c>
      <c r="Y188" s="218" t="s">
        <v>485</v>
      </c>
      <c r="Z188" s="463">
        <v>2</v>
      </c>
      <c r="AA188" s="38">
        <f t="shared" si="87"/>
        <v>1</v>
      </c>
      <c r="AB188" s="57">
        <f t="shared" si="85"/>
        <v>1</v>
      </c>
      <c r="AC188" s="8" t="str">
        <f t="shared" si="86"/>
        <v>OK</v>
      </c>
      <c r="AF188" s="13" t="str">
        <f t="shared" si="74"/>
        <v>CUMPLIDA</v>
      </c>
      <c r="BG188" s="13" t="str">
        <f t="shared" si="88"/>
        <v>CUMPLIDA</v>
      </c>
      <c r="BI188" s="469" t="str">
        <f t="shared" si="76"/>
        <v>CERRADO</v>
      </c>
    </row>
    <row r="189" spans="1:61" ht="35.1" customHeight="1" x14ac:dyDescent="0.25">
      <c r="A189" s="29"/>
      <c r="B189" s="29"/>
      <c r="C189" s="31" t="s">
        <v>154</v>
      </c>
      <c r="D189" s="29"/>
      <c r="E189" s="847" t="s">
        <v>495</v>
      </c>
      <c r="F189" s="29"/>
      <c r="G189" s="29">
        <v>1</v>
      </c>
      <c r="H189" s="404" t="s">
        <v>724</v>
      </c>
      <c r="I189" s="59" t="s">
        <v>716</v>
      </c>
      <c r="J189" s="29"/>
      <c r="K189" s="29"/>
      <c r="L189" s="29"/>
      <c r="M189" s="29"/>
      <c r="N189" s="31" t="s">
        <v>69</v>
      </c>
      <c r="O189" s="31" t="str">
        <f>IF(H189="","",VLOOKUP(H189,'[1]Procedimientos Publicar'!$C$6:$E$85,3,FALSE))</f>
        <v>SECRETARIA GENERAL</v>
      </c>
      <c r="P189" s="31" t="s">
        <v>361</v>
      </c>
      <c r="Q189" s="29"/>
      <c r="R189" s="29"/>
      <c r="S189" s="29"/>
      <c r="T189" s="33">
        <v>1</v>
      </c>
      <c r="U189" s="29"/>
      <c r="V189" s="29"/>
      <c r="W189" s="29"/>
      <c r="X189" s="30">
        <v>43830</v>
      </c>
      <c r="Y189" s="29"/>
      <c r="Z189" s="29"/>
      <c r="AA189" s="34" t="str">
        <f t="shared" si="87"/>
        <v/>
      </c>
      <c r="AB189" s="62" t="str">
        <f t="shared" ref="AB189:AB193" si="89">(IF(OR($T189="",AA189=""),"",IF(OR($T189=0,AA189=0),0,IF((AA189*100%)/$T189&gt;100%,100%,(AA189*100%)/$T189))))</f>
        <v/>
      </c>
      <c r="AC189" s="8" t="str">
        <f t="shared" ref="AC189:AC193" si="90">IF(Z189="","",IF(AB189&lt;100%, IF(AB189&lt;25%, "ALERTA","EN TERMINO"), IF(AB189=100%, "OK", "EN TERMINO")))</f>
        <v/>
      </c>
      <c r="AF189" s="13" t="str">
        <f t="shared" si="74"/>
        <v>PENDIENTE</v>
      </c>
      <c r="AG189" s="495">
        <v>44012</v>
      </c>
      <c r="AM189" s="401" t="s">
        <v>1123</v>
      </c>
      <c r="BG189" s="810"/>
      <c r="BI189" s="469" t="str">
        <f t="shared" si="76"/>
        <v>ABIERTO</v>
      </c>
    </row>
    <row r="190" spans="1:61" ht="35.1" customHeight="1" x14ac:dyDescent="0.25">
      <c r="A190" s="29"/>
      <c r="B190" s="29"/>
      <c r="C190" s="31" t="s">
        <v>154</v>
      </c>
      <c r="D190" s="29"/>
      <c r="E190" s="847"/>
      <c r="F190" s="29"/>
      <c r="G190" s="29">
        <v>2</v>
      </c>
      <c r="H190" s="404" t="s">
        <v>724</v>
      </c>
      <c r="I190" s="59" t="s">
        <v>717</v>
      </c>
      <c r="J190" s="29"/>
      <c r="K190" s="29"/>
      <c r="L190" s="29"/>
      <c r="M190" s="29"/>
      <c r="N190" s="31" t="s">
        <v>69</v>
      </c>
      <c r="O190" s="31" t="str">
        <f>IF(H190="","",VLOOKUP(H190,'[1]Procedimientos Publicar'!$C$6:$E$85,3,FALSE))</f>
        <v>SECRETARIA GENERAL</v>
      </c>
      <c r="P190" s="31" t="s">
        <v>361</v>
      </c>
      <c r="Q190" s="29"/>
      <c r="R190" s="29"/>
      <c r="S190" s="29"/>
      <c r="T190" s="33">
        <v>1</v>
      </c>
      <c r="U190" s="29"/>
      <c r="V190" s="29"/>
      <c r="W190" s="29"/>
      <c r="X190" s="30">
        <v>43830</v>
      </c>
      <c r="Y190" s="29"/>
      <c r="Z190" s="29"/>
      <c r="AA190" s="34" t="str">
        <f t="shared" si="87"/>
        <v/>
      </c>
      <c r="AB190" s="62" t="str">
        <f t="shared" si="89"/>
        <v/>
      </c>
      <c r="AC190" s="8" t="str">
        <f t="shared" si="90"/>
        <v/>
      </c>
      <c r="AF190" s="13" t="str">
        <f t="shared" si="74"/>
        <v>PENDIENTE</v>
      </c>
      <c r="AG190" s="495">
        <v>44012</v>
      </c>
      <c r="AM190" s="401" t="s">
        <v>1123</v>
      </c>
      <c r="BG190" s="810"/>
      <c r="BI190" s="469" t="str">
        <f t="shared" si="76"/>
        <v>ABIERTO</v>
      </c>
    </row>
    <row r="191" spans="1:61" ht="35.1" customHeight="1" x14ac:dyDescent="0.25">
      <c r="A191" s="29"/>
      <c r="B191" s="29"/>
      <c r="C191" s="31" t="s">
        <v>154</v>
      </c>
      <c r="D191" s="29"/>
      <c r="E191" s="847"/>
      <c r="F191" s="29"/>
      <c r="G191" s="29">
        <v>3</v>
      </c>
      <c r="H191" s="404" t="s">
        <v>724</v>
      </c>
      <c r="I191" s="59" t="s">
        <v>718</v>
      </c>
      <c r="J191" s="29"/>
      <c r="K191" s="29"/>
      <c r="L191" s="29"/>
      <c r="M191" s="29"/>
      <c r="N191" s="31" t="s">
        <v>69</v>
      </c>
      <c r="O191" s="31" t="str">
        <f>IF(H191="","",VLOOKUP(H191,'[1]Procedimientos Publicar'!$C$6:$E$85,3,FALSE))</f>
        <v>SECRETARIA GENERAL</v>
      </c>
      <c r="P191" s="31" t="s">
        <v>361</v>
      </c>
      <c r="Q191" s="29"/>
      <c r="R191" s="29"/>
      <c r="S191" s="29"/>
      <c r="T191" s="33">
        <v>1</v>
      </c>
      <c r="U191" s="29"/>
      <c r="V191" s="29"/>
      <c r="W191" s="29"/>
      <c r="X191" s="30">
        <v>43830</v>
      </c>
      <c r="Y191" s="29"/>
      <c r="Z191" s="29"/>
      <c r="AA191" s="34" t="str">
        <f t="shared" si="87"/>
        <v/>
      </c>
      <c r="AB191" s="62" t="str">
        <f t="shared" si="89"/>
        <v/>
      </c>
      <c r="AC191" s="8" t="str">
        <f t="shared" si="90"/>
        <v/>
      </c>
      <c r="AF191" s="13" t="str">
        <f t="shared" si="74"/>
        <v>PENDIENTE</v>
      </c>
      <c r="AG191" s="495">
        <v>44012</v>
      </c>
      <c r="AM191" s="401" t="s">
        <v>1123</v>
      </c>
      <c r="BG191" s="810"/>
      <c r="BI191" s="469" t="str">
        <f t="shared" si="76"/>
        <v>ABIERTO</v>
      </c>
    </row>
    <row r="192" spans="1:61" ht="35.1" customHeight="1" x14ac:dyDescent="0.25">
      <c r="A192" s="29"/>
      <c r="B192" s="29"/>
      <c r="C192" s="31" t="s">
        <v>154</v>
      </c>
      <c r="D192" s="29"/>
      <c r="E192" s="847"/>
      <c r="F192" s="29"/>
      <c r="G192" s="29">
        <v>4</v>
      </c>
      <c r="H192" s="404" t="s">
        <v>724</v>
      </c>
      <c r="I192" s="59" t="s">
        <v>719</v>
      </c>
      <c r="J192" s="29"/>
      <c r="K192" s="29"/>
      <c r="L192" s="29"/>
      <c r="M192" s="29"/>
      <c r="N192" s="31" t="s">
        <v>69</v>
      </c>
      <c r="O192" s="31" t="str">
        <f>IF(H192="","",VLOOKUP(H192,'[1]Procedimientos Publicar'!$C$6:$E$85,3,FALSE))</f>
        <v>SECRETARIA GENERAL</v>
      </c>
      <c r="P192" s="31" t="s">
        <v>361</v>
      </c>
      <c r="Q192" s="29"/>
      <c r="R192" s="29"/>
      <c r="S192" s="29"/>
      <c r="T192" s="33">
        <v>1</v>
      </c>
      <c r="U192" s="29"/>
      <c r="V192" s="29"/>
      <c r="W192" s="29"/>
      <c r="X192" s="30">
        <v>43830</v>
      </c>
      <c r="Y192" s="29"/>
      <c r="Z192" s="29"/>
      <c r="AA192" s="34" t="str">
        <f t="shared" si="87"/>
        <v/>
      </c>
      <c r="AB192" s="62" t="str">
        <f t="shared" si="89"/>
        <v/>
      </c>
      <c r="AC192" s="8" t="str">
        <f t="shared" si="90"/>
        <v/>
      </c>
      <c r="AF192" s="13" t="str">
        <f t="shared" si="74"/>
        <v>PENDIENTE</v>
      </c>
      <c r="AG192" s="495">
        <v>44012</v>
      </c>
      <c r="AM192" s="401" t="s">
        <v>1123</v>
      </c>
      <c r="BG192" s="810"/>
      <c r="BI192" s="469" t="str">
        <f t="shared" si="76"/>
        <v>ABIERTO</v>
      </c>
    </row>
    <row r="193" spans="1:61" ht="35.1" customHeight="1" x14ac:dyDescent="0.25">
      <c r="A193" s="29"/>
      <c r="B193" s="29"/>
      <c r="C193" s="31" t="s">
        <v>154</v>
      </c>
      <c r="D193" s="29"/>
      <c r="E193" s="847"/>
      <c r="F193" s="29"/>
      <c r="G193" s="29">
        <v>5</v>
      </c>
      <c r="H193" s="404" t="s">
        <v>724</v>
      </c>
      <c r="I193" s="59" t="s">
        <v>455</v>
      </c>
      <c r="J193" s="29"/>
      <c r="K193" s="29"/>
      <c r="L193" s="29"/>
      <c r="M193" s="29"/>
      <c r="N193" s="31" t="s">
        <v>69</v>
      </c>
      <c r="O193" s="31" t="str">
        <f>IF(H193="","",VLOOKUP(H193,'[1]Procedimientos Publicar'!$C$6:$E$85,3,FALSE))</f>
        <v>SECRETARIA GENERAL</v>
      </c>
      <c r="P193" s="31" t="s">
        <v>361</v>
      </c>
      <c r="Q193" s="29"/>
      <c r="R193" s="29"/>
      <c r="S193" s="29"/>
      <c r="T193" s="33">
        <v>1</v>
      </c>
      <c r="U193" s="29"/>
      <c r="V193" s="29"/>
      <c r="W193" s="29"/>
      <c r="X193" s="30">
        <v>43830</v>
      </c>
      <c r="Y193" s="29"/>
      <c r="Z193" s="29"/>
      <c r="AA193" s="34" t="str">
        <f t="shared" si="87"/>
        <v/>
      </c>
      <c r="AB193" s="62" t="str">
        <f t="shared" si="89"/>
        <v/>
      </c>
      <c r="AC193" s="8" t="str">
        <f t="shared" si="90"/>
        <v/>
      </c>
      <c r="AF193" s="13" t="str">
        <f t="shared" si="74"/>
        <v>PENDIENTE</v>
      </c>
      <c r="AG193" s="495">
        <v>44012</v>
      </c>
      <c r="AM193" s="401" t="s">
        <v>1123</v>
      </c>
      <c r="BG193" s="810"/>
      <c r="BI193" s="469" t="str">
        <f t="shared" si="76"/>
        <v>ABIERTO</v>
      </c>
    </row>
    <row r="194" spans="1:61" ht="35.1" customHeight="1" x14ac:dyDescent="0.25">
      <c r="A194" s="220"/>
      <c r="B194" s="220"/>
      <c r="C194" s="3" t="s">
        <v>154</v>
      </c>
      <c r="D194" s="220"/>
      <c r="E194" s="848" t="s">
        <v>496</v>
      </c>
      <c r="F194" s="220"/>
      <c r="G194" s="220">
        <v>1</v>
      </c>
      <c r="H194" s="405" t="s">
        <v>725</v>
      </c>
      <c r="I194" s="225" t="s">
        <v>497</v>
      </c>
      <c r="J194" s="23" t="s">
        <v>500</v>
      </c>
      <c r="K194" s="226" t="s">
        <v>502</v>
      </c>
      <c r="L194" s="23" t="s">
        <v>501</v>
      </c>
      <c r="M194" s="220">
        <v>2</v>
      </c>
      <c r="N194" s="3" t="s">
        <v>69</v>
      </c>
      <c r="O194" s="3" t="str">
        <f>IF(H194="","",VLOOKUP(H194,'[1]Procedimientos Publicar'!$C$6:$E$85,3,FALSE))</f>
        <v>SUB GERENCIA COMERCIAL</v>
      </c>
      <c r="P194" s="227" t="s">
        <v>505</v>
      </c>
      <c r="Q194" s="220"/>
      <c r="R194" s="220"/>
      <c r="S194" s="226"/>
      <c r="T194" s="221">
        <v>1</v>
      </c>
      <c r="U194" s="220"/>
      <c r="V194" s="228">
        <v>43070</v>
      </c>
      <c r="W194" s="24"/>
      <c r="X194" s="222">
        <v>43830</v>
      </c>
      <c r="Y194" s="371" t="s">
        <v>508</v>
      </c>
      <c r="Z194" s="220">
        <v>2</v>
      </c>
      <c r="AA194" s="223">
        <f t="shared" si="87"/>
        <v>1</v>
      </c>
      <c r="AB194" s="224">
        <f t="shared" ref="AB194:AB196" si="91">(IF(OR($T194="",AA194=""),"",IF(OR($T194=0,AA194=0),0,IF((AA194*100%)/$T194&gt;100%,100%,(AA194*100%)/$T194))))</f>
        <v>1</v>
      </c>
      <c r="AC194" s="8" t="str">
        <f t="shared" ref="AC194:AC196" si="92">IF(Z194="","",IF(AB194&lt;100%, IF(AB194&lt;25%, "ALERTA","EN TERMINO"), IF(AB194=100%, "OK", "EN TERMINO")))</f>
        <v>OK</v>
      </c>
      <c r="AF194" s="13" t="str">
        <f t="shared" si="74"/>
        <v>CUMPLIDA</v>
      </c>
      <c r="BG194" s="13" t="str">
        <f t="shared" si="88"/>
        <v>CUMPLIDA</v>
      </c>
      <c r="BI194" s="469" t="str">
        <f t="shared" si="76"/>
        <v>CERRADO</v>
      </c>
    </row>
    <row r="195" spans="1:61" ht="35.1" customHeight="1" x14ac:dyDescent="0.25">
      <c r="A195" s="220"/>
      <c r="B195" s="220"/>
      <c r="C195" s="3" t="s">
        <v>154</v>
      </c>
      <c r="D195" s="220"/>
      <c r="E195" s="848"/>
      <c r="F195" s="220"/>
      <c r="G195" s="220">
        <v>2</v>
      </c>
      <c r="H195" s="405" t="s">
        <v>725</v>
      </c>
      <c r="I195" s="225" t="s">
        <v>498</v>
      </c>
      <c r="J195" s="220"/>
      <c r="K195" s="226" t="s">
        <v>503</v>
      </c>
      <c r="L195" s="220"/>
      <c r="M195" s="220">
        <v>1</v>
      </c>
      <c r="N195" s="3" t="s">
        <v>69</v>
      </c>
      <c r="O195" s="3" t="str">
        <f>IF(H195="","",VLOOKUP(H195,'[1]Procedimientos Publicar'!$C$6:$E$85,3,FALSE))</f>
        <v>SUB GERENCIA COMERCIAL</v>
      </c>
      <c r="P195" s="227" t="s">
        <v>506</v>
      </c>
      <c r="Q195" s="220"/>
      <c r="R195" s="220"/>
      <c r="S195" s="226"/>
      <c r="T195" s="221">
        <v>1</v>
      </c>
      <c r="U195" s="220"/>
      <c r="V195" s="229">
        <v>43070</v>
      </c>
      <c r="W195" s="228">
        <v>43084</v>
      </c>
      <c r="X195" s="222">
        <v>43830</v>
      </c>
      <c r="Y195" s="371" t="s">
        <v>509</v>
      </c>
      <c r="Z195" s="220">
        <v>1</v>
      </c>
      <c r="AA195" s="223">
        <f t="shared" si="87"/>
        <v>1</v>
      </c>
      <c r="AB195" s="224">
        <f t="shared" si="91"/>
        <v>1</v>
      </c>
      <c r="AC195" s="8" t="str">
        <f t="shared" si="92"/>
        <v>OK</v>
      </c>
      <c r="AF195" s="13" t="str">
        <f t="shared" si="74"/>
        <v>CUMPLIDA</v>
      </c>
      <c r="BG195" s="13" t="str">
        <f t="shared" si="88"/>
        <v>CUMPLIDA</v>
      </c>
      <c r="BI195" s="469" t="str">
        <f t="shared" si="76"/>
        <v>CERRADO</v>
      </c>
    </row>
    <row r="196" spans="1:61" ht="35.1" customHeight="1" x14ac:dyDescent="0.25">
      <c r="A196" s="220"/>
      <c r="B196" s="220"/>
      <c r="C196" s="3" t="s">
        <v>154</v>
      </c>
      <c r="D196" s="220"/>
      <c r="E196" s="848"/>
      <c r="F196" s="220"/>
      <c r="G196" s="220">
        <v>3</v>
      </c>
      <c r="H196" s="405" t="s">
        <v>725</v>
      </c>
      <c r="I196" s="225" t="s">
        <v>499</v>
      </c>
      <c r="J196" s="220"/>
      <c r="K196" s="226" t="s">
        <v>504</v>
      </c>
      <c r="L196" s="220"/>
      <c r="M196" s="220">
        <v>1</v>
      </c>
      <c r="N196" s="3" t="s">
        <v>69</v>
      </c>
      <c r="O196" s="3" t="str">
        <f>IF(H196="","",VLOOKUP(H196,'[1]Procedimientos Publicar'!$C$6:$E$85,3,FALSE))</f>
        <v>SUB GERENCIA COMERCIAL</v>
      </c>
      <c r="P196" s="227" t="s">
        <v>507</v>
      </c>
      <c r="Q196" s="220"/>
      <c r="R196" s="220"/>
      <c r="S196" s="226"/>
      <c r="T196" s="221">
        <v>1</v>
      </c>
      <c r="U196" s="220"/>
      <c r="V196" s="228">
        <v>43070</v>
      </c>
      <c r="W196" s="228">
        <v>43266</v>
      </c>
      <c r="X196" s="222">
        <v>43830</v>
      </c>
      <c r="Y196" s="371" t="s">
        <v>509</v>
      </c>
      <c r="Z196" s="220">
        <v>1</v>
      </c>
      <c r="AA196" s="223">
        <f t="shared" si="87"/>
        <v>1</v>
      </c>
      <c r="AB196" s="224">
        <f t="shared" si="91"/>
        <v>1</v>
      </c>
      <c r="AC196" s="8" t="str">
        <f t="shared" si="92"/>
        <v>OK</v>
      </c>
      <c r="AF196" s="13" t="str">
        <f t="shared" si="74"/>
        <v>CUMPLIDA</v>
      </c>
      <c r="BG196" s="13" t="str">
        <f t="shared" si="88"/>
        <v>CUMPLIDA</v>
      </c>
      <c r="BI196" s="469" t="str">
        <f t="shared" si="76"/>
        <v>CERRADO</v>
      </c>
    </row>
    <row r="197" spans="1:61" ht="35.1" customHeight="1" x14ac:dyDescent="0.25">
      <c r="A197" s="464"/>
      <c r="B197" s="464"/>
      <c r="C197" s="144" t="s">
        <v>154</v>
      </c>
      <c r="D197" s="464"/>
      <c r="E197" s="849" t="s">
        <v>516</v>
      </c>
      <c r="F197" s="464"/>
      <c r="G197" s="844">
        <v>1</v>
      </c>
      <c r="H197" s="406" t="s">
        <v>725</v>
      </c>
      <c r="I197" s="242" t="s">
        <v>517</v>
      </c>
      <c r="J197" s="243" t="s">
        <v>528</v>
      </c>
      <c r="K197" s="243" t="s">
        <v>538</v>
      </c>
      <c r="L197" s="464"/>
      <c r="M197" s="464">
        <v>1</v>
      </c>
      <c r="N197" s="144" t="s">
        <v>69</v>
      </c>
      <c r="O197" s="144" t="str">
        <f>IF(H197="","",VLOOKUP(H197,'[1]Procedimientos Publicar'!$C$6:$E$85,3,FALSE))</f>
        <v>SUB GERENCIA COMERCIAL</v>
      </c>
      <c r="P197" s="244" t="s">
        <v>507</v>
      </c>
      <c r="Q197" s="464"/>
      <c r="R197" s="464"/>
      <c r="S197" s="464"/>
      <c r="T197" s="230">
        <v>1</v>
      </c>
      <c r="U197" s="464"/>
      <c r="V197" s="245">
        <v>43710</v>
      </c>
      <c r="W197" s="246">
        <v>43830</v>
      </c>
      <c r="X197" s="231">
        <v>43830</v>
      </c>
      <c r="Y197" s="303" t="s">
        <v>550</v>
      </c>
      <c r="Z197" s="464"/>
      <c r="AA197" s="258" t="str">
        <f>(IF(Z197="","",IF(OR($M197=0,$M197="",$X197=""),"",Z197/$M197)))</f>
        <v/>
      </c>
      <c r="AB197" s="259" t="str">
        <f>(IF(OR($T197="",AA197=""),"",IF(OR($T197=0,AA197=0),0,IF((AA197*100%)/$T197&gt;100%,100%,(AA197*100%)/$T197))))</f>
        <v/>
      </c>
      <c r="AC197" s="8" t="str">
        <f t="shared" ref="AC197:AC218" si="93">IF(Z197="","",IF(AB197&lt;100%, IF(AB197&lt;25%, "ALERTA","EN TERMINO"), IF(AB197=100%, "OK", "EN TERMINO")))</f>
        <v/>
      </c>
      <c r="AF197" s="13" t="str">
        <f t="shared" si="74"/>
        <v>PENDIENTE</v>
      </c>
      <c r="AG197" s="495">
        <v>44012</v>
      </c>
      <c r="AH197" s="492" t="s">
        <v>1066</v>
      </c>
      <c r="AI197" s="490">
        <v>1</v>
      </c>
      <c r="AJ197" s="307">
        <f>(IF(AI197="","",IF(OR($M197=0,$M197="",AG197=""),"",AI197/$M197)))</f>
        <v>1</v>
      </c>
      <c r="AK197" s="97">
        <f>(IF(OR($T197="",AJ197=""),"",IF(OR($T197=0,AJ197=0),0,IF((AJ197*100%)/$T197&gt;100%,100%,(AJ197*100%)/$T197))))</f>
        <v>1</v>
      </c>
      <c r="AL197" s="8" t="str">
        <f>IF(AI197="","",IF(AK197&lt;100%, IF(AK197&lt;50%, "ALERTA","EN TERMINO"), IF(AK197=100%, "OK", "EN TERMINO")))</f>
        <v>OK</v>
      </c>
      <c r="AM197" s="494" t="s">
        <v>1124</v>
      </c>
      <c r="AN197" s="490"/>
      <c r="AO197" s="13" t="str">
        <f>IF(AK197=100%,IF(AK197&gt;50%,"CUMPLIDA","PENDIENTE"),IF(AK197&lt;50%,"INCUMPLIDA","PENDIENTE"))</f>
        <v>CUMPLIDA</v>
      </c>
      <c r="AP197" s="473"/>
      <c r="AQ197" s="473"/>
      <c r="AR197" s="473"/>
      <c r="AS197" s="473"/>
      <c r="AT197" s="473"/>
      <c r="AU197" s="473"/>
      <c r="AV197" s="473"/>
      <c r="AW197" s="473"/>
      <c r="AX197" s="473"/>
      <c r="AY197" s="473"/>
      <c r="AZ197" s="473"/>
      <c r="BA197" s="473"/>
      <c r="BB197" s="473"/>
      <c r="BC197" s="473"/>
      <c r="BD197" s="473"/>
      <c r="BE197" s="473"/>
      <c r="BF197" s="473"/>
      <c r="BG197" s="13" t="str">
        <f>IF(AK197=100%,"CUMPLIDA","INCUMPLIDA")</f>
        <v>CUMPLIDA</v>
      </c>
      <c r="BH197" s="473"/>
      <c r="BI197" s="486" t="str">
        <f>IF(AO197="CUMPLIDA","CERRADO","ABIERTO")</f>
        <v>CERRADO</v>
      </c>
    </row>
    <row r="198" spans="1:61" ht="35.1" customHeight="1" x14ac:dyDescent="0.25">
      <c r="A198" s="464"/>
      <c r="B198" s="464"/>
      <c r="C198" s="144" t="s">
        <v>154</v>
      </c>
      <c r="D198" s="464"/>
      <c r="E198" s="849"/>
      <c r="F198" s="464"/>
      <c r="G198" s="844"/>
      <c r="H198" s="406" t="s">
        <v>725</v>
      </c>
      <c r="I198" s="247" t="s">
        <v>518</v>
      </c>
      <c r="J198" s="247" t="s">
        <v>529</v>
      </c>
      <c r="K198" s="248" t="s">
        <v>539</v>
      </c>
      <c r="L198" s="464"/>
      <c r="M198" s="464">
        <v>1</v>
      </c>
      <c r="N198" s="144" t="s">
        <v>69</v>
      </c>
      <c r="O198" s="144" t="str">
        <f>IF(H198="","",VLOOKUP(H198,'[1]Procedimientos Publicar'!$C$6:$E$85,3,FALSE))</f>
        <v>SUB GERENCIA COMERCIAL</v>
      </c>
      <c r="P198" s="244" t="s">
        <v>507</v>
      </c>
      <c r="Q198" s="464"/>
      <c r="R198" s="464"/>
      <c r="S198" s="464"/>
      <c r="T198" s="230">
        <v>1</v>
      </c>
      <c r="U198" s="464"/>
      <c r="V198" s="245">
        <v>43710</v>
      </c>
      <c r="W198" s="431">
        <v>43951</v>
      </c>
      <c r="X198" s="231">
        <v>43830</v>
      </c>
      <c r="Y198" s="299" t="s">
        <v>551</v>
      </c>
      <c r="Z198" s="464"/>
      <c r="AA198" s="258" t="str">
        <f t="shared" si="87"/>
        <v/>
      </c>
      <c r="AB198" s="259" t="str">
        <f t="shared" ref="AB198:AB218" si="94">(IF(OR($T198="",AA198=""),"",IF(OR($T198=0,AA198=0),0,IF((AA198*100%)/$T198&gt;100%,100%,(AA198*100%)/$T198))))</f>
        <v/>
      </c>
      <c r="AC198" s="8" t="str">
        <f t="shared" si="93"/>
        <v/>
      </c>
      <c r="AF198" s="13" t="str">
        <f t="shared" si="74"/>
        <v>PENDIENTE</v>
      </c>
      <c r="AG198" s="495">
        <v>44012</v>
      </c>
      <c r="AH198" s="492" t="s">
        <v>1067</v>
      </c>
      <c r="AI198" s="1">
        <v>1</v>
      </c>
      <c r="AJ198" s="307">
        <f t="shared" ref="AJ198:AJ207" si="95">(IF(AI198="","",IF(OR($M198=0,$M198="",AG198=""),"",AI198/$M198)))</f>
        <v>1</v>
      </c>
      <c r="AK198" s="97">
        <f t="shared" ref="AK198:AK207" si="96">(IF(OR($T198="",AJ198=""),"",IF(OR($T198=0,AJ198=0),0,IF((AJ198*100%)/$T198&gt;100%,100%,(AJ198*100%)/$T198))))</f>
        <v>1</v>
      </c>
      <c r="AL198" s="8" t="str">
        <f t="shared" ref="AL198:AL207" si="97">IF(AI198="","",IF(AK198&lt;100%, IF(AK198&lt;50%, "ALERTA","EN TERMINO"), IF(AK198=100%, "OK", "EN TERMINO")))</f>
        <v>OK</v>
      </c>
      <c r="AM198" s="494" t="s">
        <v>1124</v>
      </c>
      <c r="AN198" s="490"/>
      <c r="AO198" s="13" t="str">
        <f t="shared" ref="AO198:AO207" si="98">IF(AK198=100%,IF(AK198&gt;50%,"CUMPLIDA","PENDIENTE"),IF(AK198&lt;50%,"INCUMPLIDA","PENDIENTE"))</f>
        <v>CUMPLIDA</v>
      </c>
      <c r="BG198" s="13" t="str">
        <f t="shared" ref="BG198:BG207" si="99">IF(AK198=100%,"CUMPLIDA","INCUMPLIDA")</f>
        <v>CUMPLIDA</v>
      </c>
      <c r="BI198" s="486" t="str">
        <f t="shared" ref="BI198:BI207" si="100">IF(AO198="CUMPLIDA","CERRADO","ABIERTO")</f>
        <v>CERRADO</v>
      </c>
    </row>
    <row r="199" spans="1:61" ht="35.1" customHeight="1" x14ac:dyDescent="0.25">
      <c r="A199" s="464"/>
      <c r="B199" s="464"/>
      <c r="C199" s="144" t="s">
        <v>154</v>
      </c>
      <c r="D199" s="464"/>
      <c r="E199" s="849"/>
      <c r="F199" s="464"/>
      <c r="G199" s="844"/>
      <c r="H199" s="406" t="s">
        <v>725</v>
      </c>
      <c r="I199" s="247" t="s">
        <v>519</v>
      </c>
      <c r="J199" s="247" t="s">
        <v>530</v>
      </c>
      <c r="K199" s="248" t="s">
        <v>540</v>
      </c>
      <c r="L199" s="464"/>
      <c r="M199" s="464">
        <v>1</v>
      </c>
      <c r="N199" s="144" t="s">
        <v>69</v>
      </c>
      <c r="O199" s="144" t="str">
        <f>IF(H199="","",VLOOKUP(H199,'[1]Procedimientos Publicar'!$C$6:$E$85,3,FALSE))</f>
        <v>SUB GERENCIA COMERCIAL</v>
      </c>
      <c r="P199" s="244" t="s">
        <v>507</v>
      </c>
      <c r="Q199" s="464"/>
      <c r="R199" s="464"/>
      <c r="S199" s="464"/>
      <c r="T199" s="230">
        <v>1</v>
      </c>
      <c r="U199" s="464"/>
      <c r="V199" s="245">
        <v>43710</v>
      </c>
      <c r="W199" s="246">
        <v>43830</v>
      </c>
      <c r="X199" s="231">
        <v>43830</v>
      </c>
      <c r="Y199" s="303" t="s">
        <v>552</v>
      </c>
      <c r="Z199" s="464"/>
      <c r="AA199" s="258" t="str">
        <f t="shared" si="87"/>
        <v/>
      </c>
      <c r="AB199" s="259" t="str">
        <f t="shared" si="94"/>
        <v/>
      </c>
      <c r="AC199" s="8" t="str">
        <f t="shared" si="93"/>
        <v/>
      </c>
      <c r="AF199" s="13" t="str">
        <f t="shared" si="74"/>
        <v>PENDIENTE</v>
      </c>
      <c r="AG199" s="495">
        <v>44012</v>
      </c>
      <c r="AH199" s="492" t="s">
        <v>1068</v>
      </c>
      <c r="AI199" s="1">
        <v>1</v>
      </c>
      <c r="AJ199" s="307">
        <f t="shared" si="95"/>
        <v>1</v>
      </c>
      <c r="AK199" s="97">
        <f t="shared" si="96"/>
        <v>1</v>
      </c>
      <c r="AL199" s="8" t="str">
        <f t="shared" si="97"/>
        <v>OK</v>
      </c>
      <c r="AM199" s="494" t="s">
        <v>1124</v>
      </c>
      <c r="AN199" s="490"/>
      <c r="AO199" s="13" t="str">
        <f t="shared" si="98"/>
        <v>CUMPLIDA</v>
      </c>
      <c r="BG199" s="13" t="str">
        <f t="shared" si="99"/>
        <v>CUMPLIDA</v>
      </c>
      <c r="BI199" s="486" t="str">
        <f t="shared" si="100"/>
        <v>CERRADO</v>
      </c>
    </row>
    <row r="200" spans="1:61" ht="35.1" customHeight="1" x14ac:dyDescent="0.25">
      <c r="A200" s="464"/>
      <c r="B200" s="464"/>
      <c r="C200" s="144" t="s">
        <v>154</v>
      </c>
      <c r="D200" s="464"/>
      <c r="E200" s="849"/>
      <c r="F200" s="464"/>
      <c r="G200" s="844">
        <v>2</v>
      </c>
      <c r="H200" s="406" t="s">
        <v>725</v>
      </c>
      <c r="I200" s="249" t="s">
        <v>520</v>
      </c>
      <c r="J200" s="250"/>
      <c r="K200" s="243" t="s">
        <v>541</v>
      </c>
      <c r="L200" s="464"/>
      <c r="M200" s="464">
        <v>1</v>
      </c>
      <c r="N200" s="144" t="s">
        <v>69</v>
      </c>
      <c r="O200" s="144" t="str">
        <f>IF(H200="","",VLOOKUP(H200,'[1]Procedimientos Publicar'!$C$6:$E$85,3,FALSE))</f>
        <v>SUB GERENCIA COMERCIAL</v>
      </c>
      <c r="P200" s="251"/>
      <c r="Q200" s="464"/>
      <c r="R200" s="464"/>
      <c r="S200" s="464"/>
      <c r="T200" s="230">
        <v>1</v>
      </c>
      <c r="U200" s="464"/>
      <c r="V200" s="252"/>
      <c r="W200" s="253"/>
      <c r="X200" s="231">
        <v>43830</v>
      </c>
      <c r="Y200" s="299" t="s">
        <v>553</v>
      </c>
      <c r="Z200" s="464"/>
      <c r="AA200" s="258" t="str">
        <f t="shared" si="87"/>
        <v/>
      </c>
      <c r="AB200" s="259" t="str">
        <f t="shared" si="94"/>
        <v/>
      </c>
      <c r="AC200" s="8" t="str">
        <f t="shared" si="93"/>
        <v/>
      </c>
      <c r="AF200" s="13" t="str">
        <f t="shared" si="74"/>
        <v>PENDIENTE</v>
      </c>
      <c r="AG200" s="495">
        <v>44012</v>
      </c>
      <c r="AH200" s="492" t="s">
        <v>1069</v>
      </c>
      <c r="AI200" s="1">
        <v>1</v>
      </c>
      <c r="AJ200" s="307">
        <f t="shared" si="95"/>
        <v>1</v>
      </c>
      <c r="AK200" s="97">
        <f t="shared" si="96"/>
        <v>1</v>
      </c>
      <c r="AL200" s="8" t="str">
        <f t="shared" si="97"/>
        <v>OK</v>
      </c>
      <c r="AM200" s="494" t="s">
        <v>1124</v>
      </c>
      <c r="AN200" s="490"/>
      <c r="AO200" s="13" t="str">
        <f t="shared" si="98"/>
        <v>CUMPLIDA</v>
      </c>
      <c r="BG200" s="13" t="str">
        <f t="shared" si="99"/>
        <v>CUMPLIDA</v>
      </c>
      <c r="BI200" s="486" t="str">
        <f t="shared" si="100"/>
        <v>CERRADO</v>
      </c>
    </row>
    <row r="201" spans="1:61" ht="35.1" customHeight="1" x14ac:dyDescent="0.25">
      <c r="A201" s="464"/>
      <c r="B201" s="464"/>
      <c r="C201" s="144" t="s">
        <v>154</v>
      </c>
      <c r="D201" s="464"/>
      <c r="E201" s="849"/>
      <c r="F201" s="464"/>
      <c r="G201" s="844"/>
      <c r="H201" s="406" t="s">
        <v>725</v>
      </c>
      <c r="I201" s="249" t="s">
        <v>521</v>
      </c>
      <c r="J201" s="254" t="s">
        <v>531</v>
      </c>
      <c r="K201" s="254" t="s">
        <v>542</v>
      </c>
      <c r="L201" s="464"/>
      <c r="M201" s="464">
        <v>1</v>
      </c>
      <c r="N201" s="144" t="s">
        <v>69</v>
      </c>
      <c r="O201" s="144" t="str">
        <f>IF(H201="","",VLOOKUP(H201,'[1]Procedimientos Publicar'!$C$6:$E$85,3,FALSE))</f>
        <v>SUB GERENCIA COMERCIAL</v>
      </c>
      <c r="P201" s="244" t="s">
        <v>507</v>
      </c>
      <c r="Q201" s="464"/>
      <c r="R201" s="464"/>
      <c r="S201" s="464"/>
      <c r="T201" s="230">
        <v>1</v>
      </c>
      <c r="U201" s="464"/>
      <c r="V201" s="245">
        <v>43710</v>
      </c>
      <c r="W201" s="246">
        <v>43830</v>
      </c>
      <c r="X201" s="231">
        <v>43830</v>
      </c>
      <c r="Y201" s="299" t="s">
        <v>554</v>
      </c>
      <c r="Z201" s="464"/>
      <c r="AA201" s="258" t="str">
        <f t="shared" si="87"/>
        <v/>
      </c>
      <c r="AB201" s="259" t="str">
        <f t="shared" si="94"/>
        <v/>
      </c>
      <c r="AC201" s="8" t="str">
        <f t="shared" si="93"/>
        <v/>
      </c>
      <c r="AF201" s="13" t="str">
        <f t="shared" si="74"/>
        <v>PENDIENTE</v>
      </c>
      <c r="AG201" s="495">
        <v>44012</v>
      </c>
      <c r="AH201" s="492" t="s">
        <v>1070</v>
      </c>
      <c r="AI201" s="1">
        <v>1</v>
      </c>
      <c r="AJ201" s="307">
        <f t="shared" si="95"/>
        <v>1</v>
      </c>
      <c r="AK201" s="97">
        <f t="shared" si="96"/>
        <v>1</v>
      </c>
      <c r="AL201" s="8" t="str">
        <f t="shared" si="97"/>
        <v>OK</v>
      </c>
      <c r="AM201" s="494" t="s">
        <v>1124</v>
      </c>
      <c r="AN201" s="490"/>
      <c r="AO201" s="13" t="str">
        <f t="shared" si="98"/>
        <v>CUMPLIDA</v>
      </c>
      <c r="BG201" s="13" t="str">
        <f t="shared" si="99"/>
        <v>CUMPLIDA</v>
      </c>
      <c r="BI201" s="486" t="str">
        <f t="shared" si="100"/>
        <v>CERRADO</v>
      </c>
    </row>
    <row r="202" spans="1:61" ht="35.1" customHeight="1" x14ac:dyDescent="0.25">
      <c r="A202" s="464"/>
      <c r="B202" s="464"/>
      <c r="C202" s="144" t="s">
        <v>154</v>
      </c>
      <c r="D202" s="464"/>
      <c r="E202" s="849"/>
      <c r="F202" s="464"/>
      <c r="G202" s="844"/>
      <c r="H202" s="406" t="s">
        <v>725</v>
      </c>
      <c r="I202" s="249" t="s">
        <v>522</v>
      </c>
      <c r="J202" s="254" t="s">
        <v>532</v>
      </c>
      <c r="K202" s="243" t="s">
        <v>543</v>
      </c>
      <c r="L202" s="464"/>
      <c r="M202" s="464">
        <v>1</v>
      </c>
      <c r="N202" s="144" t="s">
        <v>69</v>
      </c>
      <c r="O202" s="144" t="str">
        <f>IF(H202="","",VLOOKUP(H202,'[1]Procedimientos Publicar'!$C$6:$E$85,3,FALSE))</f>
        <v>SUB GERENCIA COMERCIAL</v>
      </c>
      <c r="P202" s="244" t="s">
        <v>507</v>
      </c>
      <c r="Q202" s="464"/>
      <c r="R202" s="464"/>
      <c r="S202" s="464"/>
      <c r="T202" s="230">
        <v>1</v>
      </c>
      <c r="U202" s="464"/>
      <c r="V202" s="245">
        <v>43710</v>
      </c>
      <c r="W202" s="246">
        <v>43830</v>
      </c>
      <c r="X202" s="231">
        <v>43830</v>
      </c>
      <c r="Y202" s="299" t="s">
        <v>555</v>
      </c>
      <c r="Z202" s="464"/>
      <c r="AA202" s="258" t="str">
        <f t="shared" si="87"/>
        <v/>
      </c>
      <c r="AB202" s="259" t="str">
        <f t="shared" si="94"/>
        <v/>
      </c>
      <c r="AC202" s="8" t="str">
        <f t="shared" si="93"/>
        <v/>
      </c>
      <c r="AF202" s="13" t="str">
        <f t="shared" si="74"/>
        <v>PENDIENTE</v>
      </c>
      <c r="AG202" s="495">
        <v>44012</v>
      </c>
      <c r="AH202" s="492" t="s">
        <v>1071</v>
      </c>
      <c r="AI202" s="1">
        <v>1</v>
      </c>
      <c r="AJ202" s="307">
        <f t="shared" si="95"/>
        <v>1</v>
      </c>
      <c r="AK202" s="97">
        <f t="shared" si="96"/>
        <v>1</v>
      </c>
      <c r="AL202" s="8" t="str">
        <f t="shared" si="97"/>
        <v>OK</v>
      </c>
      <c r="AM202" s="494" t="s">
        <v>1124</v>
      </c>
      <c r="AN202" s="490"/>
      <c r="AO202" s="13" t="str">
        <f t="shared" si="98"/>
        <v>CUMPLIDA</v>
      </c>
      <c r="BG202" s="13" t="str">
        <f t="shared" si="99"/>
        <v>CUMPLIDA</v>
      </c>
      <c r="BI202" s="486" t="str">
        <f t="shared" si="100"/>
        <v>CERRADO</v>
      </c>
    </row>
    <row r="203" spans="1:61" ht="35.1" customHeight="1" x14ac:dyDescent="0.25">
      <c r="A203" s="464"/>
      <c r="B203" s="464"/>
      <c r="C203" s="144" t="s">
        <v>154</v>
      </c>
      <c r="D203" s="464"/>
      <c r="E203" s="849"/>
      <c r="F203" s="464"/>
      <c r="G203" s="844"/>
      <c r="H203" s="406" t="s">
        <v>725</v>
      </c>
      <c r="I203" s="249" t="s">
        <v>523</v>
      </c>
      <c r="J203" s="255" t="s">
        <v>533</v>
      </c>
      <c r="K203" s="243" t="s">
        <v>544</v>
      </c>
      <c r="L203" s="464"/>
      <c r="M203" s="464">
        <v>1</v>
      </c>
      <c r="N203" s="144" t="s">
        <v>69</v>
      </c>
      <c r="O203" s="144" t="str">
        <f>IF(H203="","",VLOOKUP(H203,'[1]Procedimientos Publicar'!$C$6:$E$85,3,FALSE))</f>
        <v>SUB GERENCIA COMERCIAL</v>
      </c>
      <c r="P203" s="244" t="s">
        <v>507</v>
      </c>
      <c r="Q203" s="464"/>
      <c r="R203" s="464"/>
      <c r="S203" s="464"/>
      <c r="T203" s="230">
        <v>1</v>
      </c>
      <c r="U203" s="464"/>
      <c r="V203" s="245">
        <v>43710</v>
      </c>
      <c r="W203" s="246">
        <v>43830</v>
      </c>
      <c r="X203" s="231">
        <v>43830</v>
      </c>
      <c r="Y203" s="299" t="s">
        <v>556</v>
      </c>
      <c r="Z203" s="464"/>
      <c r="AA203" s="258" t="str">
        <f t="shared" si="87"/>
        <v/>
      </c>
      <c r="AB203" s="259" t="str">
        <f t="shared" si="94"/>
        <v/>
      </c>
      <c r="AC203" s="8" t="str">
        <f t="shared" si="93"/>
        <v/>
      </c>
      <c r="AF203" s="13" t="str">
        <f t="shared" si="74"/>
        <v>PENDIENTE</v>
      </c>
      <c r="AG203" s="495">
        <v>44012</v>
      </c>
      <c r="AH203" s="492" t="s">
        <v>1072</v>
      </c>
      <c r="AI203" s="1">
        <v>1</v>
      </c>
      <c r="AJ203" s="307">
        <f t="shared" si="95"/>
        <v>1</v>
      </c>
      <c r="AK203" s="97">
        <f t="shared" si="96"/>
        <v>1</v>
      </c>
      <c r="AL203" s="8" t="str">
        <f t="shared" si="97"/>
        <v>OK</v>
      </c>
      <c r="AM203" s="494" t="s">
        <v>1124</v>
      </c>
      <c r="AN203" s="490"/>
      <c r="AO203" s="13" t="str">
        <f t="shared" si="98"/>
        <v>CUMPLIDA</v>
      </c>
      <c r="BG203" s="13" t="str">
        <f t="shared" si="99"/>
        <v>CUMPLIDA</v>
      </c>
      <c r="BI203" s="486" t="str">
        <f t="shared" si="100"/>
        <v>CERRADO</v>
      </c>
    </row>
    <row r="204" spans="1:61" ht="35.1" customHeight="1" x14ac:dyDescent="0.25">
      <c r="A204" s="464"/>
      <c r="B204" s="464"/>
      <c r="C204" s="144" t="s">
        <v>154</v>
      </c>
      <c r="D204" s="464"/>
      <c r="E204" s="849"/>
      <c r="F204" s="464"/>
      <c r="G204" s="844"/>
      <c r="H204" s="406" t="s">
        <v>725</v>
      </c>
      <c r="I204" s="249" t="s">
        <v>524</v>
      </c>
      <c r="J204" s="254" t="s">
        <v>534</v>
      </c>
      <c r="K204" s="243" t="s">
        <v>545</v>
      </c>
      <c r="L204" s="464"/>
      <c r="M204" s="464">
        <v>1</v>
      </c>
      <c r="N204" s="144" t="s">
        <v>69</v>
      </c>
      <c r="O204" s="144" t="str">
        <f>IF(H204="","",VLOOKUP(H204,'[1]Procedimientos Publicar'!$C$6:$E$85,3,FALSE))</f>
        <v>SUB GERENCIA COMERCIAL</v>
      </c>
      <c r="P204" s="244" t="s">
        <v>507</v>
      </c>
      <c r="Q204" s="464"/>
      <c r="R204" s="464"/>
      <c r="S204" s="464"/>
      <c r="T204" s="230">
        <v>1</v>
      </c>
      <c r="U204" s="464"/>
      <c r="V204" s="245">
        <v>43710</v>
      </c>
      <c r="W204" s="246">
        <v>43830</v>
      </c>
      <c r="X204" s="231">
        <v>43830</v>
      </c>
      <c r="Y204" s="299" t="s">
        <v>557</v>
      </c>
      <c r="Z204" s="464"/>
      <c r="AA204" s="258" t="str">
        <f t="shared" si="87"/>
        <v/>
      </c>
      <c r="AB204" s="259" t="str">
        <f t="shared" si="94"/>
        <v/>
      </c>
      <c r="AC204" s="8" t="str">
        <f t="shared" si="93"/>
        <v/>
      </c>
      <c r="AF204" s="13" t="str">
        <f t="shared" si="74"/>
        <v>PENDIENTE</v>
      </c>
      <c r="AG204" s="495">
        <v>44012</v>
      </c>
      <c r="AH204" s="492" t="s">
        <v>1073</v>
      </c>
      <c r="AI204" s="1">
        <v>1</v>
      </c>
      <c r="AJ204" s="307">
        <f t="shared" si="95"/>
        <v>1</v>
      </c>
      <c r="AK204" s="97">
        <f t="shared" si="96"/>
        <v>1</v>
      </c>
      <c r="AL204" s="8" t="str">
        <f t="shared" si="97"/>
        <v>OK</v>
      </c>
      <c r="AM204" s="494" t="s">
        <v>1124</v>
      </c>
      <c r="AN204" s="490"/>
      <c r="AO204" s="13" t="str">
        <f t="shared" si="98"/>
        <v>CUMPLIDA</v>
      </c>
      <c r="BG204" s="13" t="str">
        <f t="shared" si="99"/>
        <v>CUMPLIDA</v>
      </c>
      <c r="BI204" s="486" t="str">
        <f t="shared" si="100"/>
        <v>CERRADO</v>
      </c>
    </row>
    <row r="205" spans="1:61" ht="35.1" customHeight="1" x14ac:dyDescent="0.2">
      <c r="A205" s="464"/>
      <c r="B205" s="464"/>
      <c r="C205" s="144" t="s">
        <v>154</v>
      </c>
      <c r="D205" s="464"/>
      <c r="E205" s="849"/>
      <c r="F205" s="464"/>
      <c r="G205" s="464">
        <v>3</v>
      </c>
      <c r="H205" s="406" t="s">
        <v>725</v>
      </c>
      <c r="I205" s="256" t="s">
        <v>525</v>
      </c>
      <c r="J205" s="243" t="s">
        <v>535</v>
      </c>
      <c r="K205" s="243" t="s">
        <v>546</v>
      </c>
      <c r="L205" s="464"/>
      <c r="M205" s="464">
        <v>1</v>
      </c>
      <c r="N205" s="144" t="s">
        <v>69</v>
      </c>
      <c r="O205" s="144" t="str">
        <f>IF(H205="","",VLOOKUP(H205,'[1]Procedimientos Publicar'!$C$6:$E$85,3,FALSE))</f>
        <v>SUB GERENCIA COMERCIAL</v>
      </c>
      <c r="P205" s="244" t="s">
        <v>549</v>
      </c>
      <c r="Q205" s="464"/>
      <c r="R205" s="464"/>
      <c r="S205" s="464"/>
      <c r="T205" s="230">
        <v>1</v>
      </c>
      <c r="U205" s="464"/>
      <c r="V205" s="245">
        <v>43617</v>
      </c>
      <c r="W205" s="257">
        <v>43982</v>
      </c>
      <c r="X205" s="231">
        <v>43830</v>
      </c>
      <c r="Y205" s="299" t="s">
        <v>558</v>
      </c>
      <c r="Z205" s="464"/>
      <c r="AA205" s="258" t="str">
        <f t="shared" si="87"/>
        <v/>
      </c>
      <c r="AB205" s="259" t="str">
        <f t="shared" si="94"/>
        <v/>
      </c>
      <c r="AC205" s="8" t="str">
        <f t="shared" si="93"/>
        <v/>
      </c>
      <c r="AF205" s="13" t="str">
        <f t="shared" si="74"/>
        <v>PENDIENTE</v>
      </c>
      <c r="AG205" s="495">
        <v>44012</v>
      </c>
      <c r="AH205" s="492" t="s">
        <v>1074</v>
      </c>
      <c r="AI205" s="1">
        <v>1</v>
      </c>
      <c r="AJ205" s="307">
        <f t="shared" si="95"/>
        <v>1</v>
      </c>
      <c r="AK205" s="97">
        <f t="shared" si="96"/>
        <v>1</v>
      </c>
      <c r="AL205" s="8" t="str">
        <f t="shared" si="97"/>
        <v>OK</v>
      </c>
      <c r="AM205" s="494" t="s">
        <v>1124</v>
      </c>
      <c r="AN205" s="490"/>
      <c r="AO205" s="13" t="str">
        <f t="shared" si="98"/>
        <v>CUMPLIDA</v>
      </c>
      <c r="BG205" s="13" t="str">
        <f t="shared" si="99"/>
        <v>CUMPLIDA</v>
      </c>
      <c r="BI205" s="486" t="str">
        <f t="shared" si="100"/>
        <v>CERRADO</v>
      </c>
    </row>
    <row r="206" spans="1:61" ht="35.1" customHeight="1" x14ac:dyDescent="0.25">
      <c r="A206" s="464"/>
      <c r="B206" s="464"/>
      <c r="C206" s="144" t="s">
        <v>154</v>
      </c>
      <c r="D206" s="464"/>
      <c r="E206" s="849"/>
      <c r="F206" s="464"/>
      <c r="G206" s="464">
        <v>4</v>
      </c>
      <c r="H206" s="406" t="s">
        <v>725</v>
      </c>
      <c r="I206" s="242" t="s">
        <v>526</v>
      </c>
      <c r="J206" s="243" t="s">
        <v>536</v>
      </c>
      <c r="K206" s="243" t="s">
        <v>547</v>
      </c>
      <c r="L206" s="464"/>
      <c r="M206" s="464">
        <v>1</v>
      </c>
      <c r="N206" s="144" t="s">
        <v>69</v>
      </c>
      <c r="O206" s="144" t="str">
        <f>IF(H206="","",VLOOKUP(H206,'[1]Procedimientos Publicar'!$C$6:$E$85,3,FALSE))</f>
        <v>SUB GERENCIA COMERCIAL</v>
      </c>
      <c r="P206" s="244"/>
      <c r="Q206" s="464"/>
      <c r="R206" s="464"/>
      <c r="S206" s="464"/>
      <c r="T206" s="230">
        <v>1</v>
      </c>
      <c r="U206" s="464"/>
      <c r="V206" s="245">
        <v>43642</v>
      </c>
      <c r="W206" s="245">
        <v>43826</v>
      </c>
      <c r="X206" s="231">
        <v>43830</v>
      </c>
      <c r="Y206" s="299" t="s">
        <v>559</v>
      </c>
      <c r="Z206" s="464"/>
      <c r="AA206" s="258" t="str">
        <f t="shared" si="87"/>
        <v/>
      </c>
      <c r="AB206" s="259" t="str">
        <f t="shared" si="94"/>
        <v/>
      </c>
      <c r="AC206" s="8" t="str">
        <f t="shared" si="93"/>
        <v/>
      </c>
      <c r="AF206" s="13" t="str">
        <f t="shared" si="74"/>
        <v>PENDIENTE</v>
      </c>
      <c r="AG206" s="495">
        <v>44012</v>
      </c>
      <c r="AH206" s="492" t="s">
        <v>1075</v>
      </c>
      <c r="AI206" s="1">
        <v>1</v>
      </c>
      <c r="AJ206" s="307">
        <f t="shared" si="95"/>
        <v>1</v>
      </c>
      <c r="AK206" s="97">
        <f t="shared" si="96"/>
        <v>1</v>
      </c>
      <c r="AL206" s="8" t="str">
        <f t="shared" si="97"/>
        <v>OK</v>
      </c>
      <c r="AM206" s="494" t="s">
        <v>1124</v>
      </c>
      <c r="AN206" s="490"/>
      <c r="AO206" s="13" t="str">
        <f t="shared" si="98"/>
        <v>CUMPLIDA</v>
      </c>
      <c r="BG206" s="13" t="str">
        <f t="shared" si="99"/>
        <v>CUMPLIDA</v>
      </c>
      <c r="BI206" s="486" t="str">
        <f>IF(AO206="CUMPLIDA","CERRADO","ABIERTO")</f>
        <v>CERRADO</v>
      </c>
    </row>
    <row r="207" spans="1:61" ht="35.1" customHeight="1" x14ac:dyDescent="0.25">
      <c r="A207" s="464"/>
      <c r="B207" s="464"/>
      <c r="C207" s="144" t="s">
        <v>154</v>
      </c>
      <c r="D207" s="464"/>
      <c r="E207" s="849"/>
      <c r="F207" s="464"/>
      <c r="G207" s="464">
        <v>5</v>
      </c>
      <c r="H207" s="406" t="s">
        <v>725</v>
      </c>
      <c r="I207" s="242" t="s">
        <v>527</v>
      </c>
      <c r="J207" s="243" t="s">
        <v>537</v>
      </c>
      <c r="K207" s="243" t="s">
        <v>548</v>
      </c>
      <c r="L207" s="464"/>
      <c r="M207" s="464">
        <v>1</v>
      </c>
      <c r="N207" s="144" t="s">
        <v>69</v>
      </c>
      <c r="O207" s="144" t="str">
        <f>IF(H207="","",VLOOKUP(H207,'[1]Procedimientos Publicar'!$C$6:$E$85,3,FALSE))</f>
        <v>SUB GERENCIA COMERCIAL</v>
      </c>
      <c r="P207" s="244" t="s">
        <v>507</v>
      </c>
      <c r="Q207" s="464"/>
      <c r="R207" s="464"/>
      <c r="S207" s="464"/>
      <c r="T207" s="230">
        <v>1</v>
      </c>
      <c r="U207" s="464"/>
      <c r="V207" s="245">
        <v>43647</v>
      </c>
      <c r="W207" s="257">
        <v>43830</v>
      </c>
      <c r="X207" s="231">
        <v>43830</v>
      </c>
      <c r="Y207" s="299" t="s">
        <v>560</v>
      </c>
      <c r="Z207" s="464"/>
      <c r="AA207" s="258" t="str">
        <f t="shared" si="87"/>
        <v/>
      </c>
      <c r="AB207" s="259" t="str">
        <f t="shared" si="94"/>
        <v/>
      </c>
      <c r="AC207" s="8" t="str">
        <f t="shared" si="93"/>
        <v/>
      </c>
      <c r="AF207" s="13" t="str">
        <f t="shared" si="74"/>
        <v>PENDIENTE</v>
      </c>
      <c r="AG207" s="495">
        <v>44012</v>
      </c>
      <c r="AH207" s="492" t="s">
        <v>1076</v>
      </c>
      <c r="AI207" s="1">
        <v>1</v>
      </c>
      <c r="AJ207" s="307">
        <f t="shared" si="95"/>
        <v>1</v>
      </c>
      <c r="AK207" s="97">
        <f t="shared" si="96"/>
        <v>1</v>
      </c>
      <c r="AL207" s="8" t="str">
        <f t="shared" si="97"/>
        <v>OK</v>
      </c>
      <c r="AM207" s="494" t="s">
        <v>1124</v>
      </c>
      <c r="AN207" s="490"/>
      <c r="AO207" s="13" t="str">
        <f t="shared" si="98"/>
        <v>CUMPLIDA</v>
      </c>
      <c r="BG207" s="13" t="str">
        <f t="shared" si="99"/>
        <v>CUMPLIDA</v>
      </c>
      <c r="BI207" s="486" t="str">
        <f t="shared" si="100"/>
        <v>CERRADO</v>
      </c>
    </row>
    <row r="208" spans="1:61" ht="35.1" customHeight="1" x14ac:dyDescent="0.25">
      <c r="A208" s="260"/>
      <c r="B208" s="260"/>
      <c r="C208" s="261" t="s">
        <v>154</v>
      </c>
      <c r="D208" s="260"/>
      <c r="E208" s="835" t="s">
        <v>562</v>
      </c>
      <c r="F208" s="260"/>
      <c r="G208" s="260">
        <v>5</v>
      </c>
      <c r="H208" s="407" t="s">
        <v>726</v>
      </c>
      <c r="I208" s="268" t="s">
        <v>563</v>
      </c>
      <c r="J208" s="260"/>
      <c r="K208" s="269" t="s">
        <v>565</v>
      </c>
      <c r="L208" s="260"/>
      <c r="M208" s="260"/>
      <c r="N208" s="261" t="s">
        <v>69</v>
      </c>
      <c r="O208" s="261" t="str">
        <f>IF(H208="","",VLOOKUP(H208,'[2]Procedimientos Publicar'!$C$5:$E$85,3,FALSE))</f>
        <v>GERENCIA</v>
      </c>
      <c r="P208" s="261" t="s">
        <v>561</v>
      </c>
      <c r="Q208" s="260"/>
      <c r="R208" s="260"/>
      <c r="S208" s="260"/>
      <c r="T208" s="264">
        <v>1</v>
      </c>
      <c r="U208" s="260"/>
      <c r="V208" s="260"/>
      <c r="W208" s="260"/>
      <c r="X208" s="265">
        <v>43830</v>
      </c>
      <c r="Y208" s="260"/>
      <c r="Z208" s="260"/>
      <c r="AA208" s="275" t="str">
        <f t="shared" si="87"/>
        <v/>
      </c>
      <c r="AB208" s="276" t="str">
        <f t="shared" si="94"/>
        <v/>
      </c>
      <c r="AC208" s="8" t="str">
        <f t="shared" si="93"/>
        <v/>
      </c>
      <c r="AF208" s="13"/>
      <c r="AG208" s="495">
        <v>44012</v>
      </c>
      <c r="AM208" s="494" t="s">
        <v>1124</v>
      </c>
      <c r="BG208" s="13" t="s">
        <v>876</v>
      </c>
      <c r="BI208" s="475" t="s">
        <v>876</v>
      </c>
    </row>
    <row r="209" spans="1:61" ht="35.1" customHeight="1" x14ac:dyDescent="0.25">
      <c r="A209" s="260"/>
      <c r="B209" s="260"/>
      <c r="C209" s="261" t="s">
        <v>154</v>
      </c>
      <c r="D209" s="260"/>
      <c r="E209" s="835"/>
      <c r="F209" s="260"/>
      <c r="G209" s="260">
        <v>6</v>
      </c>
      <c r="H209" s="407" t="s">
        <v>726</v>
      </c>
      <c r="I209" s="85" t="s">
        <v>564</v>
      </c>
      <c r="J209" s="260"/>
      <c r="K209" s="135" t="s">
        <v>566</v>
      </c>
      <c r="L209" s="260"/>
      <c r="M209" s="260"/>
      <c r="N209" s="261" t="s">
        <v>69</v>
      </c>
      <c r="O209" s="261" t="str">
        <f>IF(H209="","",VLOOKUP(H209,'[2]Procedimientos Publicar'!$C$5:$E$85,3,FALSE))</f>
        <v>GERENCIA</v>
      </c>
      <c r="P209" s="261" t="s">
        <v>561</v>
      </c>
      <c r="Q209" s="260"/>
      <c r="R209" s="260"/>
      <c r="S209" s="260"/>
      <c r="T209" s="264">
        <v>1</v>
      </c>
      <c r="U209" s="260"/>
      <c r="V209" s="260"/>
      <c r="W209" s="260"/>
      <c r="X209" s="265">
        <v>43830</v>
      </c>
      <c r="Y209" s="260"/>
      <c r="Z209" s="260"/>
      <c r="AA209" s="275" t="str">
        <f t="shared" si="87"/>
        <v/>
      </c>
      <c r="AB209" s="276" t="str">
        <f t="shared" si="94"/>
        <v/>
      </c>
      <c r="AC209" s="8" t="str">
        <f t="shared" si="93"/>
        <v/>
      </c>
      <c r="AF209" s="13"/>
      <c r="AG209" s="495">
        <v>44012</v>
      </c>
      <c r="AM209" s="494" t="s">
        <v>1124</v>
      </c>
      <c r="BG209" s="510" t="s">
        <v>876</v>
      </c>
      <c r="BI209" s="475" t="s">
        <v>876</v>
      </c>
    </row>
    <row r="210" spans="1:61" ht="35.1" customHeight="1" x14ac:dyDescent="0.25">
      <c r="A210" s="94"/>
      <c r="B210" s="94"/>
      <c r="C210" s="2" t="s">
        <v>154</v>
      </c>
      <c r="D210" s="94"/>
      <c r="E210" s="836" t="s">
        <v>578</v>
      </c>
      <c r="F210" s="94"/>
      <c r="G210" s="94">
        <v>1</v>
      </c>
      <c r="H210" s="408" t="s">
        <v>726</v>
      </c>
      <c r="I210" s="270" t="s">
        <v>567</v>
      </c>
      <c r="J210" s="94"/>
      <c r="K210" s="271" t="s">
        <v>576</v>
      </c>
      <c r="L210" s="94"/>
      <c r="M210" s="94"/>
      <c r="N210" s="2" t="s">
        <v>69</v>
      </c>
      <c r="O210" s="2" t="str">
        <f>IF(H210="","",VLOOKUP(H210,'[2]Procedimientos Publicar'!$C$5:$E$85,3,FALSE))</f>
        <v>GERENCIA</v>
      </c>
      <c r="P210" s="2" t="s">
        <v>561</v>
      </c>
      <c r="Q210" s="94"/>
      <c r="R210" s="94"/>
      <c r="S210" s="94"/>
      <c r="T210" s="95">
        <v>1</v>
      </c>
      <c r="U210" s="94"/>
      <c r="V210" s="94"/>
      <c r="W210" s="94"/>
      <c r="X210" s="96">
        <v>43830</v>
      </c>
      <c r="Y210" s="94"/>
      <c r="Z210" s="94"/>
      <c r="AA210" s="277" t="str">
        <f t="shared" si="87"/>
        <v/>
      </c>
      <c r="AB210" s="278" t="str">
        <f t="shared" si="94"/>
        <v/>
      </c>
      <c r="AC210" s="8" t="str">
        <f t="shared" si="93"/>
        <v/>
      </c>
      <c r="AD210" s="474" t="s">
        <v>871</v>
      </c>
      <c r="AF210" s="13"/>
      <c r="AG210" s="495">
        <v>44012</v>
      </c>
      <c r="AM210" s="494" t="s">
        <v>1124</v>
      </c>
      <c r="BG210" s="510" t="s">
        <v>876</v>
      </c>
      <c r="BI210" s="475" t="s">
        <v>876</v>
      </c>
    </row>
    <row r="211" spans="1:61" ht="35.1" customHeight="1" x14ac:dyDescent="0.25">
      <c r="A211" s="94"/>
      <c r="B211" s="94"/>
      <c r="C211" s="2" t="s">
        <v>154</v>
      </c>
      <c r="D211" s="94"/>
      <c r="E211" s="836"/>
      <c r="F211" s="94"/>
      <c r="G211" s="94">
        <v>2</v>
      </c>
      <c r="H211" s="408" t="s">
        <v>726</v>
      </c>
      <c r="I211" s="270" t="s">
        <v>568</v>
      </c>
      <c r="J211" s="94"/>
      <c r="K211" s="271" t="s">
        <v>577</v>
      </c>
      <c r="L211" s="94"/>
      <c r="M211" s="94"/>
      <c r="N211" s="2" t="s">
        <v>69</v>
      </c>
      <c r="O211" s="2" t="str">
        <f>IF(H211="","",VLOOKUP(H211,'[2]Procedimientos Publicar'!$C$5:$E$85,3,FALSE))</f>
        <v>GERENCIA</v>
      </c>
      <c r="P211" s="2" t="s">
        <v>561</v>
      </c>
      <c r="Q211" s="94"/>
      <c r="R211" s="94"/>
      <c r="S211" s="94"/>
      <c r="T211" s="95">
        <v>1</v>
      </c>
      <c r="U211" s="94"/>
      <c r="V211" s="94"/>
      <c r="W211" s="94"/>
      <c r="X211" s="96">
        <v>43830</v>
      </c>
      <c r="Y211" s="94"/>
      <c r="Z211" s="94"/>
      <c r="AA211" s="277" t="str">
        <f t="shared" si="87"/>
        <v/>
      </c>
      <c r="AB211" s="278" t="str">
        <f t="shared" si="94"/>
        <v/>
      </c>
      <c r="AC211" s="8" t="str">
        <f t="shared" si="93"/>
        <v/>
      </c>
      <c r="AD211" s="474" t="s">
        <v>872</v>
      </c>
      <c r="AF211" s="13"/>
      <c r="AG211" s="495">
        <v>44012</v>
      </c>
      <c r="AM211" s="494" t="s">
        <v>1124</v>
      </c>
      <c r="BG211" s="510" t="s">
        <v>876</v>
      </c>
      <c r="BI211" s="475" t="s">
        <v>876</v>
      </c>
    </row>
    <row r="212" spans="1:61" ht="35.1" customHeight="1" x14ac:dyDescent="0.25">
      <c r="A212" s="94"/>
      <c r="B212" s="94"/>
      <c r="C212" s="2" t="s">
        <v>154</v>
      </c>
      <c r="D212" s="94"/>
      <c r="E212" s="836"/>
      <c r="F212" s="94"/>
      <c r="G212" s="94">
        <v>3</v>
      </c>
      <c r="H212" s="408" t="s">
        <v>726</v>
      </c>
      <c r="I212" s="270" t="s">
        <v>569</v>
      </c>
      <c r="J212" s="94"/>
      <c r="K212" s="94"/>
      <c r="L212" s="94"/>
      <c r="M212" s="94"/>
      <c r="N212" s="2" t="s">
        <v>69</v>
      </c>
      <c r="O212" s="2" t="str">
        <f>IF(H212="","",VLOOKUP(H212,'[2]Procedimientos Publicar'!$C$5:$E$85,3,FALSE))</f>
        <v>GERENCIA</v>
      </c>
      <c r="P212" s="2" t="s">
        <v>561</v>
      </c>
      <c r="Q212" s="94"/>
      <c r="R212" s="94"/>
      <c r="S212" s="94"/>
      <c r="T212" s="95">
        <v>1</v>
      </c>
      <c r="U212" s="94"/>
      <c r="V212" s="94"/>
      <c r="W212" s="94"/>
      <c r="X212" s="96">
        <v>43830</v>
      </c>
      <c r="Y212" s="94"/>
      <c r="Z212" s="94"/>
      <c r="AA212" s="277" t="str">
        <f t="shared" si="87"/>
        <v/>
      </c>
      <c r="AB212" s="278" t="str">
        <f t="shared" si="94"/>
        <v/>
      </c>
      <c r="AC212" s="8" t="str">
        <f t="shared" si="93"/>
        <v/>
      </c>
      <c r="AD212" s="474" t="s">
        <v>873</v>
      </c>
      <c r="AF212" s="13"/>
      <c r="AG212" s="495">
        <v>44012</v>
      </c>
      <c r="AM212" s="494" t="s">
        <v>1124</v>
      </c>
      <c r="BG212" s="510" t="s">
        <v>876</v>
      </c>
      <c r="BI212" s="475" t="s">
        <v>876</v>
      </c>
    </row>
    <row r="213" spans="1:61" ht="35.1" customHeight="1" x14ac:dyDescent="0.25">
      <c r="A213" s="262"/>
      <c r="B213" s="262"/>
      <c r="C213" s="263" t="s">
        <v>154</v>
      </c>
      <c r="D213" s="262"/>
      <c r="E213" s="837" t="s">
        <v>578</v>
      </c>
      <c r="F213" s="262"/>
      <c r="G213" s="262">
        <v>1</v>
      </c>
      <c r="H213" s="409" t="s">
        <v>726</v>
      </c>
      <c r="I213" s="272" t="s">
        <v>570</v>
      </c>
      <c r="J213" s="262"/>
      <c r="K213" s="262"/>
      <c r="L213" s="262"/>
      <c r="M213" s="262"/>
      <c r="N213" s="263" t="s">
        <v>69</v>
      </c>
      <c r="O213" s="263" t="str">
        <f>IF(H213="","",VLOOKUP(H213,'[2]Procedimientos Publicar'!$C$5:$E$85,3,FALSE))</f>
        <v>GERENCIA</v>
      </c>
      <c r="P213" s="263" t="s">
        <v>561</v>
      </c>
      <c r="Q213" s="262"/>
      <c r="R213" s="262"/>
      <c r="S213" s="262"/>
      <c r="T213" s="266">
        <v>1</v>
      </c>
      <c r="U213" s="262"/>
      <c r="V213" s="262"/>
      <c r="W213" s="262"/>
      <c r="X213" s="267">
        <v>43830</v>
      </c>
      <c r="Y213" s="262"/>
      <c r="Z213" s="262"/>
      <c r="AA213" s="281" t="str">
        <f t="shared" si="87"/>
        <v/>
      </c>
      <c r="AB213" s="282" t="str">
        <f t="shared" si="94"/>
        <v/>
      </c>
      <c r="AC213" s="8" t="str">
        <f t="shared" si="93"/>
        <v/>
      </c>
      <c r="AD213" s="474" t="s">
        <v>873</v>
      </c>
      <c r="AF213" s="13"/>
      <c r="AG213" s="495">
        <v>44012</v>
      </c>
      <c r="AM213" s="494" t="s">
        <v>1124</v>
      </c>
      <c r="BG213" s="510" t="s">
        <v>876</v>
      </c>
      <c r="BI213" s="475" t="s">
        <v>876</v>
      </c>
    </row>
    <row r="214" spans="1:61" ht="35.1" customHeight="1" x14ac:dyDescent="0.25">
      <c r="A214" s="262"/>
      <c r="B214" s="262"/>
      <c r="C214" s="263" t="s">
        <v>154</v>
      </c>
      <c r="D214" s="262"/>
      <c r="E214" s="837"/>
      <c r="F214" s="262"/>
      <c r="G214" s="262">
        <v>2</v>
      </c>
      <c r="H214" s="409" t="s">
        <v>726</v>
      </c>
      <c r="I214" s="273" t="s">
        <v>571</v>
      </c>
      <c r="J214" s="262"/>
      <c r="K214" s="262"/>
      <c r="L214" s="262"/>
      <c r="M214" s="262"/>
      <c r="N214" s="263" t="s">
        <v>69</v>
      </c>
      <c r="O214" s="263" t="str">
        <f>IF(H214="","",VLOOKUP(H214,'[2]Procedimientos Publicar'!$C$5:$E$85,3,FALSE))</f>
        <v>GERENCIA</v>
      </c>
      <c r="P214" s="263" t="s">
        <v>561</v>
      </c>
      <c r="Q214" s="262"/>
      <c r="R214" s="262"/>
      <c r="S214" s="262"/>
      <c r="T214" s="266">
        <v>1</v>
      </c>
      <c r="U214" s="262"/>
      <c r="V214" s="262"/>
      <c r="W214" s="262"/>
      <c r="X214" s="267">
        <v>43830</v>
      </c>
      <c r="Y214" s="262"/>
      <c r="Z214" s="262"/>
      <c r="AA214" s="281" t="str">
        <f t="shared" si="87"/>
        <v/>
      </c>
      <c r="AB214" s="282" t="str">
        <f t="shared" si="94"/>
        <v/>
      </c>
      <c r="AC214" s="8" t="str">
        <f t="shared" si="93"/>
        <v/>
      </c>
      <c r="AD214" s="474" t="s">
        <v>874</v>
      </c>
      <c r="AF214" s="13"/>
      <c r="AG214" s="495">
        <v>44012</v>
      </c>
      <c r="AM214" s="494" t="s">
        <v>1124</v>
      </c>
      <c r="BG214" s="510" t="s">
        <v>876</v>
      </c>
      <c r="BI214" s="475" t="s">
        <v>876</v>
      </c>
    </row>
    <row r="215" spans="1:61" ht="35.1" customHeight="1" x14ac:dyDescent="0.25">
      <c r="A215" s="262"/>
      <c r="B215" s="262"/>
      <c r="C215" s="263" t="s">
        <v>154</v>
      </c>
      <c r="D215" s="262"/>
      <c r="E215" s="837"/>
      <c r="F215" s="262"/>
      <c r="G215" s="262">
        <v>3</v>
      </c>
      <c r="H215" s="409" t="s">
        <v>726</v>
      </c>
      <c r="I215" s="274" t="s">
        <v>572</v>
      </c>
      <c r="J215" s="262"/>
      <c r="K215" s="262"/>
      <c r="L215" s="262"/>
      <c r="M215" s="262"/>
      <c r="N215" s="263" t="s">
        <v>69</v>
      </c>
      <c r="O215" s="263" t="str">
        <f>IF(H215="","",VLOOKUP(H215,'[2]Procedimientos Publicar'!$C$5:$E$85,3,FALSE))</f>
        <v>GERENCIA</v>
      </c>
      <c r="P215" s="263" t="s">
        <v>561</v>
      </c>
      <c r="Q215" s="262"/>
      <c r="R215" s="262"/>
      <c r="S215" s="262"/>
      <c r="T215" s="266">
        <v>1</v>
      </c>
      <c r="U215" s="262"/>
      <c r="V215" s="262"/>
      <c r="W215" s="262"/>
      <c r="X215" s="267">
        <v>43830</v>
      </c>
      <c r="Y215" s="262"/>
      <c r="Z215" s="262"/>
      <c r="AA215" s="281" t="str">
        <f t="shared" si="87"/>
        <v/>
      </c>
      <c r="AB215" s="282" t="str">
        <f t="shared" si="94"/>
        <v/>
      </c>
      <c r="AC215" s="8" t="str">
        <f t="shared" si="93"/>
        <v/>
      </c>
      <c r="AD215" s="474" t="s">
        <v>874</v>
      </c>
      <c r="AF215" s="13"/>
      <c r="AG215" s="495">
        <v>44012</v>
      </c>
      <c r="AM215" s="494" t="s">
        <v>1124</v>
      </c>
      <c r="BG215" s="510" t="s">
        <v>876</v>
      </c>
      <c r="BI215" s="475" t="s">
        <v>876</v>
      </c>
    </row>
    <row r="216" spans="1:61" ht="35.1" customHeight="1" x14ac:dyDescent="0.25">
      <c r="A216" s="260"/>
      <c r="B216" s="260"/>
      <c r="C216" s="261" t="s">
        <v>154</v>
      </c>
      <c r="D216" s="260"/>
      <c r="E216" s="835" t="s">
        <v>578</v>
      </c>
      <c r="F216" s="260"/>
      <c r="G216" s="260">
        <v>1</v>
      </c>
      <c r="H216" s="407" t="s">
        <v>726</v>
      </c>
      <c r="I216" s="274" t="s">
        <v>573</v>
      </c>
      <c r="J216" s="260"/>
      <c r="K216" s="260"/>
      <c r="L216" s="260"/>
      <c r="M216" s="260"/>
      <c r="N216" s="261" t="s">
        <v>69</v>
      </c>
      <c r="O216" s="261" t="str">
        <f>IF(H216="","",VLOOKUP(H216,'[2]Procedimientos Publicar'!$C$5:$E$85,3,FALSE))</f>
        <v>GERENCIA</v>
      </c>
      <c r="P216" s="261" t="s">
        <v>561</v>
      </c>
      <c r="Q216" s="260"/>
      <c r="R216" s="260"/>
      <c r="S216" s="260"/>
      <c r="T216" s="264">
        <v>1</v>
      </c>
      <c r="U216" s="260"/>
      <c r="V216" s="260"/>
      <c r="W216" s="260"/>
      <c r="X216" s="265">
        <v>43830</v>
      </c>
      <c r="Y216" s="260"/>
      <c r="Z216" s="260"/>
      <c r="AA216" s="275" t="str">
        <f t="shared" si="87"/>
        <v/>
      </c>
      <c r="AB216" s="276" t="str">
        <f t="shared" si="94"/>
        <v/>
      </c>
      <c r="AC216" s="8" t="str">
        <f t="shared" si="93"/>
        <v/>
      </c>
      <c r="AD216" s="474" t="s">
        <v>873</v>
      </c>
      <c r="AF216" s="13"/>
      <c r="AG216" s="495">
        <v>44012</v>
      </c>
      <c r="AM216" s="494" t="s">
        <v>1124</v>
      </c>
      <c r="BG216" s="510" t="s">
        <v>876</v>
      </c>
      <c r="BI216" s="475" t="s">
        <v>876</v>
      </c>
    </row>
    <row r="217" spans="1:61" ht="35.1" customHeight="1" x14ac:dyDescent="0.25">
      <c r="A217" s="260"/>
      <c r="B217" s="260"/>
      <c r="C217" s="261" t="s">
        <v>154</v>
      </c>
      <c r="D217" s="260"/>
      <c r="E217" s="835"/>
      <c r="F217" s="260"/>
      <c r="G217" s="260">
        <v>2</v>
      </c>
      <c r="H217" s="407" t="s">
        <v>726</v>
      </c>
      <c r="I217" s="274" t="s">
        <v>574</v>
      </c>
      <c r="J217" s="260"/>
      <c r="K217" s="260"/>
      <c r="L217" s="260"/>
      <c r="M217" s="260"/>
      <c r="N217" s="261" t="s">
        <v>69</v>
      </c>
      <c r="O217" s="261" t="str">
        <f>IF(H217="","",VLOOKUP(H217,'[2]Procedimientos Publicar'!$C$5:$E$85,3,FALSE))</f>
        <v>GERENCIA</v>
      </c>
      <c r="P217" s="261" t="s">
        <v>561</v>
      </c>
      <c r="Q217" s="260"/>
      <c r="R217" s="260"/>
      <c r="S217" s="260"/>
      <c r="T217" s="264">
        <v>1</v>
      </c>
      <c r="U217" s="260"/>
      <c r="V217" s="260"/>
      <c r="W217" s="260"/>
      <c r="X217" s="265">
        <v>43830</v>
      </c>
      <c r="Y217" s="260"/>
      <c r="Z217" s="260"/>
      <c r="AA217" s="275" t="str">
        <f t="shared" si="87"/>
        <v/>
      </c>
      <c r="AB217" s="276" t="str">
        <f t="shared" si="94"/>
        <v/>
      </c>
      <c r="AC217" s="8" t="str">
        <f t="shared" si="93"/>
        <v/>
      </c>
      <c r="AD217" s="474" t="s">
        <v>875</v>
      </c>
      <c r="AF217" s="13"/>
      <c r="AG217" s="495">
        <v>44012</v>
      </c>
      <c r="AM217" s="494" t="s">
        <v>1124</v>
      </c>
      <c r="BG217" s="510" t="s">
        <v>876</v>
      </c>
      <c r="BI217" s="475" t="s">
        <v>876</v>
      </c>
    </row>
    <row r="218" spans="1:61" ht="35.1" customHeight="1" x14ac:dyDescent="0.25">
      <c r="A218" s="260"/>
      <c r="B218" s="260"/>
      <c r="C218" s="261" t="s">
        <v>154</v>
      </c>
      <c r="D218" s="260"/>
      <c r="E218" s="835"/>
      <c r="F218" s="260"/>
      <c r="G218" s="260">
        <v>3</v>
      </c>
      <c r="H218" s="407" t="s">
        <v>726</v>
      </c>
      <c r="I218" s="274" t="s">
        <v>575</v>
      </c>
      <c r="J218" s="260"/>
      <c r="K218" s="260"/>
      <c r="L218" s="260"/>
      <c r="M218" s="260"/>
      <c r="N218" s="261" t="s">
        <v>69</v>
      </c>
      <c r="O218" s="261" t="str">
        <f>IF(H218="","",VLOOKUP(H218,'[2]Procedimientos Publicar'!$C$5:$E$85,3,FALSE))</f>
        <v>GERENCIA</v>
      </c>
      <c r="P218" s="261" t="s">
        <v>561</v>
      </c>
      <c r="Q218" s="260"/>
      <c r="R218" s="260"/>
      <c r="S218" s="260"/>
      <c r="T218" s="264">
        <v>1</v>
      </c>
      <c r="U218" s="260"/>
      <c r="V218" s="260"/>
      <c r="W218" s="260"/>
      <c r="X218" s="265">
        <v>43830</v>
      </c>
      <c r="Y218" s="260"/>
      <c r="Z218" s="260"/>
      <c r="AA218" s="275" t="str">
        <f t="shared" si="87"/>
        <v/>
      </c>
      <c r="AB218" s="276" t="str">
        <f t="shared" si="94"/>
        <v/>
      </c>
      <c r="AC218" s="8" t="str">
        <f t="shared" si="93"/>
        <v/>
      </c>
      <c r="AD218" s="474" t="s">
        <v>875</v>
      </c>
      <c r="AF218" s="13"/>
      <c r="AG218" s="495">
        <v>44012</v>
      </c>
      <c r="AM218" s="494" t="s">
        <v>1124</v>
      </c>
      <c r="BG218" s="510" t="s">
        <v>876</v>
      </c>
      <c r="BI218" s="475" t="s">
        <v>876</v>
      </c>
    </row>
    <row r="219" spans="1:61" ht="35.1" customHeight="1" x14ac:dyDescent="0.25">
      <c r="A219" s="213"/>
      <c r="B219" s="213"/>
      <c r="C219" s="214" t="s">
        <v>154</v>
      </c>
      <c r="D219" s="213"/>
      <c r="E219" s="833" t="s">
        <v>596</v>
      </c>
      <c r="F219" s="213"/>
      <c r="G219" s="213">
        <v>1</v>
      </c>
      <c r="H219" s="410" t="s">
        <v>727</v>
      </c>
      <c r="I219" s="288" t="s">
        <v>587</v>
      </c>
      <c r="J219" s="213"/>
      <c r="K219" s="213"/>
      <c r="L219" s="213"/>
      <c r="M219" s="213"/>
      <c r="N219" s="214" t="s">
        <v>69</v>
      </c>
      <c r="O219" s="214" t="str">
        <f>IF(H219="","",VLOOKUP(H219,'[2]Procedimientos Publicar'!$C$5:$E$85,3,FALSE))</f>
        <v>SUB GERENCIA COMERCIAL</v>
      </c>
      <c r="P219" s="214" t="s">
        <v>579</v>
      </c>
      <c r="Q219" s="213"/>
      <c r="R219" s="213"/>
      <c r="S219" s="213"/>
      <c r="T219" s="215">
        <v>1</v>
      </c>
      <c r="U219" s="213"/>
      <c r="V219" s="213"/>
      <c r="W219" s="213"/>
      <c r="X219" s="216">
        <v>43830</v>
      </c>
      <c r="Y219" s="213"/>
      <c r="Z219" s="213"/>
      <c r="AA219" s="279" t="str">
        <f t="shared" ref="AA219:AA272" si="101">(IF(Z219="","",IF(OR($M219=0,$M219="",$X219=""),"",Z219/$M219)))</f>
        <v/>
      </c>
      <c r="AB219" s="280" t="str">
        <f t="shared" ref="AB219:AB227" si="102">(IF(OR($T219="",AA219=""),"",IF(OR($T219=0,AA219=0),0,IF((AA219*100%)/$T219&gt;100%,100%,(AA219*100%)/$T219))))</f>
        <v/>
      </c>
      <c r="AC219" s="8" t="str">
        <f t="shared" ref="AC219:AC227" si="103">IF(Z219="","",IF(AB219&lt;100%, IF(AB219&lt;25%, "ALERTA","EN TERMINO"), IF(AB219=100%, "OK", "EN TERMINO")))</f>
        <v/>
      </c>
      <c r="AF219" s="13" t="str">
        <f t="shared" ref="AF219:AF272" si="104">IF(AB219=100%,IF(AB219&gt;25%,"CUMPLIDA","PENDIENTE"),IF(AB219&lt;25%,"INCUMPLIDA","PENDIENTE"))</f>
        <v>PENDIENTE</v>
      </c>
      <c r="AG219" s="495">
        <v>44012</v>
      </c>
      <c r="AM219" s="401" t="s">
        <v>1125</v>
      </c>
      <c r="BG219" s="13"/>
      <c r="BI219" s="469" t="str">
        <f t="shared" ref="BI219:BI272" si="105">IF(AF219="CUMPLIDA","CERRADO","ABIERTO")</f>
        <v>ABIERTO</v>
      </c>
    </row>
    <row r="220" spans="1:61" ht="35.1" customHeight="1" x14ac:dyDescent="0.25">
      <c r="A220" s="213"/>
      <c r="B220" s="213"/>
      <c r="C220" s="214" t="s">
        <v>154</v>
      </c>
      <c r="D220" s="213"/>
      <c r="E220" s="833"/>
      <c r="F220" s="213"/>
      <c r="G220" s="213">
        <v>2</v>
      </c>
      <c r="H220" s="410" t="s">
        <v>727</v>
      </c>
      <c r="I220" s="288" t="s">
        <v>588</v>
      </c>
      <c r="J220" s="213"/>
      <c r="K220" s="213"/>
      <c r="L220" s="213"/>
      <c r="M220" s="213"/>
      <c r="N220" s="214" t="s">
        <v>69</v>
      </c>
      <c r="O220" s="214" t="str">
        <f>IF(H220="","",VLOOKUP(H220,'[1]Procedimientos Publicar'!$C$6:$E$85,3,FALSE))</f>
        <v>SUB GERENCIA COMERCIAL</v>
      </c>
      <c r="P220" s="214" t="s">
        <v>579</v>
      </c>
      <c r="Q220" s="213"/>
      <c r="R220" s="213"/>
      <c r="S220" s="213"/>
      <c r="T220" s="215">
        <v>1</v>
      </c>
      <c r="U220" s="213"/>
      <c r="V220" s="213"/>
      <c r="W220" s="213"/>
      <c r="X220" s="216">
        <v>43830</v>
      </c>
      <c r="Y220" s="213"/>
      <c r="Z220" s="213"/>
      <c r="AA220" s="279" t="str">
        <f t="shared" si="101"/>
        <v/>
      </c>
      <c r="AB220" s="280" t="str">
        <f t="shared" si="102"/>
        <v/>
      </c>
      <c r="AC220" s="8" t="str">
        <f t="shared" si="103"/>
        <v/>
      </c>
      <c r="AF220" s="13" t="str">
        <f t="shared" si="104"/>
        <v>PENDIENTE</v>
      </c>
      <c r="AG220" s="495">
        <v>44012</v>
      </c>
      <c r="AM220" s="401" t="s">
        <v>1125</v>
      </c>
      <c r="BG220" s="13"/>
      <c r="BI220" s="469" t="str">
        <f t="shared" si="105"/>
        <v>ABIERTO</v>
      </c>
    </row>
    <row r="221" spans="1:61" ht="35.1" customHeight="1" x14ac:dyDescent="0.25">
      <c r="A221" s="213"/>
      <c r="B221" s="213"/>
      <c r="C221" s="214" t="s">
        <v>154</v>
      </c>
      <c r="D221" s="213"/>
      <c r="E221" s="833"/>
      <c r="F221" s="213"/>
      <c r="G221" s="213">
        <v>3</v>
      </c>
      <c r="H221" s="410" t="s">
        <v>727</v>
      </c>
      <c r="I221" s="289" t="s">
        <v>589</v>
      </c>
      <c r="J221" s="213"/>
      <c r="K221" s="213"/>
      <c r="L221" s="213"/>
      <c r="M221" s="213"/>
      <c r="N221" s="214" t="s">
        <v>69</v>
      </c>
      <c r="O221" s="214" t="str">
        <f>IF(H221="","",VLOOKUP(H221,'[1]Procedimientos Publicar'!$C$6:$E$85,3,FALSE))</f>
        <v>SUB GERENCIA COMERCIAL</v>
      </c>
      <c r="P221" s="214" t="s">
        <v>579</v>
      </c>
      <c r="Q221" s="213"/>
      <c r="R221" s="213"/>
      <c r="S221" s="213"/>
      <c r="T221" s="215">
        <v>1</v>
      </c>
      <c r="U221" s="213"/>
      <c r="V221" s="213"/>
      <c r="W221" s="213"/>
      <c r="X221" s="216">
        <v>43830</v>
      </c>
      <c r="Y221" s="213"/>
      <c r="Z221" s="213"/>
      <c r="AA221" s="279" t="str">
        <f t="shared" si="101"/>
        <v/>
      </c>
      <c r="AB221" s="280" t="str">
        <f t="shared" si="102"/>
        <v/>
      </c>
      <c r="AC221" s="8" t="str">
        <f t="shared" si="103"/>
        <v/>
      </c>
      <c r="AF221" s="13" t="str">
        <f t="shared" si="104"/>
        <v>PENDIENTE</v>
      </c>
      <c r="AG221" s="495">
        <v>44012</v>
      </c>
      <c r="AM221" s="401" t="s">
        <v>1125</v>
      </c>
      <c r="BG221" s="13"/>
      <c r="BI221" s="469" t="str">
        <f t="shared" si="105"/>
        <v>ABIERTO</v>
      </c>
    </row>
    <row r="222" spans="1:61" ht="35.1" customHeight="1" x14ac:dyDescent="0.25">
      <c r="A222" s="213"/>
      <c r="B222" s="213"/>
      <c r="C222" s="214" t="s">
        <v>154</v>
      </c>
      <c r="D222" s="213"/>
      <c r="E222" s="833"/>
      <c r="F222" s="213"/>
      <c r="G222" s="213">
        <v>4</v>
      </c>
      <c r="H222" s="410" t="s">
        <v>727</v>
      </c>
      <c r="I222" s="288" t="s">
        <v>590</v>
      </c>
      <c r="J222" s="213"/>
      <c r="K222" s="213"/>
      <c r="L222" s="213"/>
      <c r="M222" s="213"/>
      <c r="N222" s="214" t="s">
        <v>69</v>
      </c>
      <c r="O222" s="214" t="str">
        <f>IF(H222="","",VLOOKUP(H222,'[1]Procedimientos Publicar'!$C$6:$E$85,3,FALSE))</f>
        <v>SUB GERENCIA COMERCIAL</v>
      </c>
      <c r="P222" s="214" t="s">
        <v>579</v>
      </c>
      <c r="Q222" s="213"/>
      <c r="R222" s="213"/>
      <c r="S222" s="213"/>
      <c r="T222" s="215">
        <v>1</v>
      </c>
      <c r="U222" s="213"/>
      <c r="V222" s="213"/>
      <c r="W222" s="213"/>
      <c r="X222" s="216">
        <v>43830</v>
      </c>
      <c r="Y222" s="213"/>
      <c r="Z222" s="213"/>
      <c r="AA222" s="279" t="str">
        <f t="shared" si="101"/>
        <v/>
      </c>
      <c r="AB222" s="280" t="str">
        <f t="shared" si="102"/>
        <v/>
      </c>
      <c r="AC222" s="8" t="str">
        <f t="shared" si="103"/>
        <v/>
      </c>
      <c r="AF222" s="13" t="str">
        <f t="shared" si="104"/>
        <v>PENDIENTE</v>
      </c>
      <c r="AG222" s="495">
        <v>44012</v>
      </c>
      <c r="AM222" s="401" t="s">
        <v>1125</v>
      </c>
      <c r="BG222" s="13"/>
      <c r="BI222" s="469" t="str">
        <f t="shared" si="105"/>
        <v>ABIERTO</v>
      </c>
    </row>
    <row r="223" spans="1:61" ht="35.1" customHeight="1" x14ac:dyDescent="0.25">
      <c r="A223" s="213"/>
      <c r="B223" s="213"/>
      <c r="C223" s="214" t="s">
        <v>154</v>
      </c>
      <c r="D223" s="213"/>
      <c r="E223" s="833"/>
      <c r="F223" s="213"/>
      <c r="G223" s="213">
        <v>5</v>
      </c>
      <c r="H223" s="410" t="s">
        <v>727</v>
      </c>
      <c r="I223" s="289" t="s">
        <v>591</v>
      </c>
      <c r="J223" s="213"/>
      <c r="K223" s="213"/>
      <c r="L223" s="213"/>
      <c r="M223" s="213"/>
      <c r="N223" s="214" t="s">
        <v>69</v>
      </c>
      <c r="O223" s="214" t="str">
        <f>IF(H223="","",VLOOKUP(H223,'[1]Procedimientos Publicar'!$C$6:$E$85,3,FALSE))</f>
        <v>SUB GERENCIA COMERCIAL</v>
      </c>
      <c r="P223" s="214" t="s">
        <v>579</v>
      </c>
      <c r="Q223" s="213"/>
      <c r="R223" s="213"/>
      <c r="S223" s="213"/>
      <c r="T223" s="215">
        <v>1</v>
      </c>
      <c r="U223" s="213"/>
      <c r="V223" s="213"/>
      <c r="W223" s="213"/>
      <c r="X223" s="216">
        <v>43830</v>
      </c>
      <c r="Y223" s="213"/>
      <c r="Z223" s="213"/>
      <c r="AA223" s="279" t="str">
        <f t="shared" si="101"/>
        <v/>
      </c>
      <c r="AB223" s="280" t="str">
        <f t="shared" si="102"/>
        <v/>
      </c>
      <c r="AC223" s="8" t="str">
        <f t="shared" si="103"/>
        <v/>
      </c>
      <c r="AF223" s="13" t="str">
        <f t="shared" si="104"/>
        <v>PENDIENTE</v>
      </c>
      <c r="AG223" s="495">
        <v>44012</v>
      </c>
      <c r="AM223" s="401" t="s">
        <v>1125</v>
      </c>
      <c r="BG223" s="13"/>
      <c r="BI223" s="469" t="str">
        <f t="shared" si="105"/>
        <v>ABIERTO</v>
      </c>
    </row>
    <row r="224" spans="1:61" ht="35.1" customHeight="1" x14ac:dyDescent="0.25">
      <c r="A224" s="213"/>
      <c r="B224" s="213"/>
      <c r="C224" s="214" t="s">
        <v>154</v>
      </c>
      <c r="D224" s="213"/>
      <c r="E224" s="833"/>
      <c r="F224" s="213"/>
      <c r="G224" s="213">
        <v>6</v>
      </c>
      <c r="H224" s="410" t="s">
        <v>727</v>
      </c>
      <c r="I224" s="288" t="s">
        <v>592</v>
      </c>
      <c r="J224" s="213"/>
      <c r="K224" s="213"/>
      <c r="L224" s="213"/>
      <c r="M224" s="213"/>
      <c r="N224" s="214" t="s">
        <v>69</v>
      </c>
      <c r="O224" s="214" t="str">
        <f>IF(H224="","",VLOOKUP(H224,'[1]Procedimientos Publicar'!$C$6:$E$85,3,FALSE))</f>
        <v>SUB GERENCIA COMERCIAL</v>
      </c>
      <c r="P224" s="214" t="s">
        <v>579</v>
      </c>
      <c r="Q224" s="213"/>
      <c r="R224" s="213"/>
      <c r="S224" s="213"/>
      <c r="T224" s="215">
        <v>1</v>
      </c>
      <c r="U224" s="213"/>
      <c r="V224" s="213"/>
      <c r="W224" s="213"/>
      <c r="X224" s="216">
        <v>43830</v>
      </c>
      <c r="Y224" s="213"/>
      <c r="Z224" s="213"/>
      <c r="AA224" s="279" t="str">
        <f t="shared" si="101"/>
        <v/>
      </c>
      <c r="AB224" s="280" t="str">
        <f t="shared" si="102"/>
        <v/>
      </c>
      <c r="AC224" s="8" t="str">
        <f t="shared" si="103"/>
        <v/>
      </c>
      <c r="AF224" s="13" t="str">
        <f t="shared" si="104"/>
        <v>PENDIENTE</v>
      </c>
      <c r="AG224" s="495">
        <v>44012</v>
      </c>
      <c r="AM224" s="401" t="s">
        <v>1125</v>
      </c>
      <c r="BG224" s="13"/>
      <c r="BI224" s="469" t="str">
        <f t="shared" si="105"/>
        <v>ABIERTO</v>
      </c>
    </row>
    <row r="225" spans="1:61" ht="35.1" customHeight="1" x14ac:dyDescent="0.25">
      <c r="A225" s="213"/>
      <c r="B225" s="213"/>
      <c r="C225" s="214" t="s">
        <v>154</v>
      </c>
      <c r="D225" s="213"/>
      <c r="E225" s="833"/>
      <c r="F225" s="213"/>
      <c r="G225" s="213">
        <v>7</v>
      </c>
      <c r="H225" s="410" t="s">
        <v>727</v>
      </c>
      <c r="I225" s="289" t="s">
        <v>593</v>
      </c>
      <c r="J225" s="213"/>
      <c r="K225" s="213"/>
      <c r="L225" s="213"/>
      <c r="M225" s="213"/>
      <c r="N225" s="214" t="s">
        <v>69</v>
      </c>
      <c r="O225" s="214" t="str">
        <f>IF(H225="","",VLOOKUP(H225,'[1]Procedimientos Publicar'!$C$6:$E$85,3,FALSE))</f>
        <v>SUB GERENCIA COMERCIAL</v>
      </c>
      <c r="P225" s="214" t="s">
        <v>579</v>
      </c>
      <c r="Q225" s="213"/>
      <c r="R225" s="213"/>
      <c r="S225" s="213"/>
      <c r="T225" s="215">
        <v>1</v>
      </c>
      <c r="U225" s="213"/>
      <c r="V225" s="213"/>
      <c r="W225" s="213"/>
      <c r="X225" s="216">
        <v>43830</v>
      </c>
      <c r="Y225" s="213"/>
      <c r="Z225" s="213"/>
      <c r="AA225" s="279" t="str">
        <f t="shared" si="101"/>
        <v/>
      </c>
      <c r="AB225" s="280" t="str">
        <f t="shared" si="102"/>
        <v/>
      </c>
      <c r="AC225" s="8" t="str">
        <f t="shared" si="103"/>
        <v/>
      </c>
      <c r="AF225" s="13" t="str">
        <f t="shared" si="104"/>
        <v>PENDIENTE</v>
      </c>
      <c r="AG225" s="495">
        <v>44012</v>
      </c>
      <c r="AM225" s="401" t="s">
        <v>1125</v>
      </c>
      <c r="BG225" s="13"/>
      <c r="BI225" s="469" t="str">
        <f t="shared" si="105"/>
        <v>ABIERTO</v>
      </c>
    </row>
    <row r="226" spans="1:61" ht="35.1" customHeight="1" x14ac:dyDescent="0.25">
      <c r="A226" s="213"/>
      <c r="B226" s="213"/>
      <c r="C226" s="214" t="s">
        <v>154</v>
      </c>
      <c r="D226" s="213"/>
      <c r="E226" s="833"/>
      <c r="F226" s="213"/>
      <c r="G226" s="213">
        <v>8</v>
      </c>
      <c r="H226" s="410" t="s">
        <v>727</v>
      </c>
      <c r="I226" s="288" t="s">
        <v>594</v>
      </c>
      <c r="J226" s="213"/>
      <c r="K226" s="213"/>
      <c r="L226" s="213"/>
      <c r="M226" s="213"/>
      <c r="N226" s="214" t="s">
        <v>69</v>
      </c>
      <c r="O226" s="214" t="str">
        <f>IF(H226="","",VLOOKUP(H226,'[1]Procedimientos Publicar'!$C$6:$E$85,3,FALSE))</f>
        <v>SUB GERENCIA COMERCIAL</v>
      </c>
      <c r="P226" s="214" t="s">
        <v>579</v>
      </c>
      <c r="Q226" s="213"/>
      <c r="R226" s="213"/>
      <c r="S226" s="213"/>
      <c r="T226" s="215">
        <v>1</v>
      </c>
      <c r="U226" s="213"/>
      <c r="V226" s="213"/>
      <c r="W226" s="213"/>
      <c r="X226" s="216">
        <v>43830</v>
      </c>
      <c r="Y226" s="213"/>
      <c r="Z226" s="213"/>
      <c r="AA226" s="279" t="str">
        <f t="shared" si="101"/>
        <v/>
      </c>
      <c r="AB226" s="280" t="str">
        <f t="shared" si="102"/>
        <v/>
      </c>
      <c r="AC226" s="8" t="str">
        <f t="shared" si="103"/>
        <v/>
      </c>
      <c r="AF226" s="13" t="str">
        <f t="shared" si="104"/>
        <v>PENDIENTE</v>
      </c>
      <c r="AG226" s="495">
        <v>44012</v>
      </c>
      <c r="AM226" s="401" t="s">
        <v>1125</v>
      </c>
      <c r="BG226" s="13"/>
      <c r="BI226" s="469" t="str">
        <f t="shared" si="105"/>
        <v>ABIERTO</v>
      </c>
    </row>
    <row r="227" spans="1:61" ht="35.1" customHeight="1" x14ac:dyDescent="0.25">
      <c r="A227" s="213"/>
      <c r="B227" s="213"/>
      <c r="C227" s="214" t="s">
        <v>154</v>
      </c>
      <c r="D227" s="213"/>
      <c r="E227" s="833"/>
      <c r="F227" s="213"/>
      <c r="G227" s="213">
        <v>9</v>
      </c>
      <c r="H227" s="410" t="s">
        <v>727</v>
      </c>
      <c r="I227" s="288" t="s">
        <v>595</v>
      </c>
      <c r="J227" s="213"/>
      <c r="K227" s="213"/>
      <c r="L227" s="213"/>
      <c r="M227" s="213"/>
      <c r="N227" s="214" t="s">
        <v>69</v>
      </c>
      <c r="O227" s="214" t="str">
        <f>IF(H227="","",VLOOKUP(H227,'[1]Procedimientos Publicar'!$C$6:$E$85,3,FALSE))</f>
        <v>SUB GERENCIA COMERCIAL</v>
      </c>
      <c r="P227" s="214" t="s">
        <v>579</v>
      </c>
      <c r="Q227" s="213"/>
      <c r="R227" s="213"/>
      <c r="S227" s="213"/>
      <c r="T227" s="215">
        <v>1</v>
      </c>
      <c r="U227" s="213"/>
      <c r="V227" s="213"/>
      <c r="W227" s="213"/>
      <c r="X227" s="216">
        <v>43830</v>
      </c>
      <c r="Y227" s="213"/>
      <c r="Z227" s="213"/>
      <c r="AA227" s="279" t="str">
        <f t="shared" si="101"/>
        <v/>
      </c>
      <c r="AB227" s="280" t="str">
        <f t="shared" si="102"/>
        <v/>
      </c>
      <c r="AC227" s="8" t="str">
        <f t="shared" si="103"/>
        <v/>
      </c>
      <c r="AF227" s="13" t="str">
        <f t="shared" si="104"/>
        <v>PENDIENTE</v>
      </c>
      <c r="AG227" s="495">
        <v>44012</v>
      </c>
      <c r="AM227" s="401" t="s">
        <v>1125</v>
      </c>
      <c r="BG227" s="13"/>
      <c r="BI227" s="469" t="str">
        <f t="shared" si="105"/>
        <v>ABIERTO</v>
      </c>
    </row>
    <row r="228" spans="1:61" ht="35.1" customHeight="1" x14ac:dyDescent="0.25">
      <c r="A228" s="463"/>
      <c r="B228" s="463"/>
      <c r="C228" s="472" t="s">
        <v>154</v>
      </c>
      <c r="D228" s="463"/>
      <c r="E228" s="845" t="s">
        <v>597</v>
      </c>
      <c r="F228" s="463"/>
      <c r="G228" s="463">
        <v>1</v>
      </c>
      <c r="H228" s="411" t="s">
        <v>729</v>
      </c>
      <c r="I228" s="290" t="s">
        <v>598</v>
      </c>
      <c r="J228" s="290" t="s">
        <v>606</v>
      </c>
      <c r="K228" s="174" t="s">
        <v>613</v>
      </c>
      <c r="L228" s="174" t="s">
        <v>621</v>
      </c>
      <c r="M228" s="291">
        <v>1</v>
      </c>
      <c r="N228" s="472" t="s">
        <v>69</v>
      </c>
      <c r="O228" s="472" t="str">
        <f>IF(H228="","",VLOOKUP(H228,'[1]Procedimientos Publicar'!$C$6:$E$85,3,FALSE))</f>
        <v>SUB GERENCIA COMERCIAL</v>
      </c>
      <c r="P228" s="293" t="s">
        <v>627</v>
      </c>
      <c r="Q228" s="463"/>
      <c r="R228" s="463"/>
      <c r="S228" s="463"/>
      <c r="T228" s="37">
        <v>1</v>
      </c>
      <c r="U228" s="463"/>
      <c r="V228" s="291" t="s">
        <v>749</v>
      </c>
      <c r="W228" s="294">
        <v>43860</v>
      </c>
      <c r="X228" s="36">
        <v>43830</v>
      </c>
      <c r="Y228" s="299" t="s">
        <v>628</v>
      </c>
      <c r="Z228" s="463"/>
      <c r="AA228" s="38" t="str">
        <f t="shared" si="101"/>
        <v/>
      </c>
      <c r="AB228" s="57" t="str">
        <f t="shared" ref="AB228:AB272" si="106">(IF(OR($T228="",AA228=""),"",IF(OR($T228=0,AA228=0),0,IF((AA228*100%)/$T228&gt;100%,100%,(AA228*100%)/$T228))))</f>
        <v/>
      </c>
      <c r="AC228" s="8" t="str">
        <f t="shared" ref="AC228:AC272" si="107">IF(Z228="","",IF(AB228&lt;100%, IF(AB228&lt;25%, "ALERTA","EN TERMINO"), IF(AB228=100%, "OK", "EN TERMINO")))</f>
        <v/>
      </c>
      <c r="AF228" s="13" t="str">
        <f t="shared" si="104"/>
        <v>PENDIENTE</v>
      </c>
      <c r="BG228" s="13" t="str">
        <f t="shared" ref="BG228:BG272" si="108">IF(AB228=100%,"CUMPLIDA","INCUMPLIDA")</f>
        <v>INCUMPLIDA</v>
      </c>
      <c r="BI228" s="469" t="str">
        <f t="shared" si="105"/>
        <v>ABIERTO</v>
      </c>
    </row>
    <row r="229" spans="1:61" ht="35.1" customHeight="1" x14ac:dyDescent="0.25">
      <c r="A229" s="463"/>
      <c r="B229" s="463"/>
      <c r="C229" s="472" t="s">
        <v>154</v>
      </c>
      <c r="D229" s="463"/>
      <c r="E229" s="845"/>
      <c r="F229" s="463"/>
      <c r="G229" s="834">
        <v>2</v>
      </c>
      <c r="H229" s="411" t="s">
        <v>729</v>
      </c>
      <c r="I229" s="290" t="s">
        <v>599</v>
      </c>
      <c r="J229" s="465" t="s">
        <v>612</v>
      </c>
      <c r="K229" s="174" t="s">
        <v>614</v>
      </c>
      <c r="L229" s="291" t="s">
        <v>622</v>
      </c>
      <c r="M229" s="291">
        <v>1</v>
      </c>
      <c r="N229" s="472" t="s">
        <v>69</v>
      </c>
      <c r="O229" s="472" t="str">
        <f>IF(H229="","",VLOOKUP(H229,'[1]Procedimientos Publicar'!$C$6:$E$85,3,FALSE))</f>
        <v>SUB GERENCIA COMERCIAL</v>
      </c>
      <c r="P229" s="293" t="s">
        <v>627</v>
      </c>
      <c r="Q229" s="463"/>
      <c r="R229" s="463"/>
      <c r="S229" s="463"/>
      <c r="T229" s="37">
        <v>1</v>
      </c>
      <c r="U229" s="463"/>
      <c r="V229" s="291" t="s">
        <v>750</v>
      </c>
      <c r="W229" s="294">
        <v>43860</v>
      </c>
      <c r="X229" s="36">
        <v>43830</v>
      </c>
      <c r="Y229" s="299" t="s">
        <v>628</v>
      </c>
      <c r="Z229" s="463"/>
      <c r="AA229" s="38" t="str">
        <f t="shared" si="101"/>
        <v/>
      </c>
      <c r="AB229" s="57" t="str">
        <f t="shared" si="106"/>
        <v/>
      </c>
      <c r="AC229" s="8" t="str">
        <f t="shared" si="107"/>
        <v/>
      </c>
      <c r="AF229" s="13" t="str">
        <f t="shared" si="104"/>
        <v>PENDIENTE</v>
      </c>
      <c r="BG229" s="13" t="str">
        <f t="shared" si="108"/>
        <v>INCUMPLIDA</v>
      </c>
      <c r="BI229" s="469" t="str">
        <f t="shared" si="105"/>
        <v>ABIERTO</v>
      </c>
    </row>
    <row r="230" spans="1:61" ht="35.1" customHeight="1" x14ac:dyDescent="0.25">
      <c r="A230" s="463"/>
      <c r="B230" s="463"/>
      <c r="C230" s="472" t="s">
        <v>154</v>
      </c>
      <c r="D230" s="463"/>
      <c r="E230" s="845"/>
      <c r="F230" s="463"/>
      <c r="G230" s="834"/>
      <c r="H230" s="411" t="s">
        <v>729</v>
      </c>
      <c r="I230" s="174" t="s">
        <v>600</v>
      </c>
      <c r="J230" s="465" t="s">
        <v>607</v>
      </c>
      <c r="K230" s="174" t="s">
        <v>615</v>
      </c>
      <c r="L230" s="174" t="s">
        <v>622</v>
      </c>
      <c r="M230" s="291">
        <v>1</v>
      </c>
      <c r="N230" s="472" t="s">
        <v>69</v>
      </c>
      <c r="O230" s="472" t="str">
        <f>IF(H230="","",VLOOKUP(H230,'[1]Procedimientos Publicar'!$C$6:$E$85,3,FALSE))</f>
        <v>SUB GERENCIA COMERCIAL</v>
      </c>
      <c r="P230" s="293" t="s">
        <v>627</v>
      </c>
      <c r="Q230" s="463"/>
      <c r="R230" s="463"/>
      <c r="S230" s="463"/>
      <c r="T230" s="37">
        <v>1</v>
      </c>
      <c r="U230" s="463"/>
      <c r="V230" s="291" t="s">
        <v>751</v>
      </c>
      <c r="W230" s="294">
        <v>43860</v>
      </c>
      <c r="X230" s="36">
        <v>43830</v>
      </c>
      <c r="Y230" s="299" t="s">
        <v>628</v>
      </c>
      <c r="Z230" s="463"/>
      <c r="AA230" s="38" t="str">
        <f t="shared" si="101"/>
        <v/>
      </c>
      <c r="AB230" s="57" t="str">
        <f t="shared" si="106"/>
        <v/>
      </c>
      <c r="AC230" s="8" t="str">
        <f t="shared" si="107"/>
        <v/>
      </c>
      <c r="AF230" s="13" t="str">
        <f t="shared" si="104"/>
        <v>PENDIENTE</v>
      </c>
      <c r="BG230" s="13" t="str">
        <f t="shared" si="108"/>
        <v>INCUMPLIDA</v>
      </c>
      <c r="BI230" s="469" t="str">
        <f t="shared" si="105"/>
        <v>ABIERTO</v>
      </c>
    </row>
    <row r="231" spans="1:61" ht="35.1" customHeight="1" x14ac:dyDescent="0.25">
      <c r="A231" s="463"/>
      <c r="B231" s="463"/>
      <c r="C231" s="472" t="s">
        <v>154</v>
      </c>
      <c r="D231" s="463"/>
      <c r="E231" s="845"/>
      <c r="F231" s="463"/>
      <c r="G231" s="834"/>
      <c r="H231" s="411" t="s">
        <v>729</v>
      </c>
      <c r="I231" s="174" t="s">
        <v>601</v>
      </c>
      <c r="J231" s="465" t="s">
        <v>607</v>
      </c>
      <c r="K231" s="174" t="s">
        <v>616</v>
      </c>
      <c r="L231" s="174" t="s">
        <v>622</v>
      </c>
      <c r="M231" s="291">
        <v>1</v>
      </c>
      <c r="N231" s="472" t="s">
        <v>69</v>
      </c>
      <c r="O231" s="472" t="str">
        <f>IF(H231="","",VLOOKUP(H231,'[1]Procedimientos Publicar'!$C$6:$E$85,3,FALSE))</f>
        <v>SUB GERENCIA COMERCIAL</v>
      </c>
      <c r="P231" s="293" t="s">
        <v>627</v>
      </c>
      <c r="Q231" s="463"/>
      <c r="R231" s="463"/>
      <c r="S231" s="463"/>
      <c r="T231" s="37">
        <v>1</v>
      </c>
      <c r="U231" s="463"/>
      <c r="V231" s="291" t="s">
        <v>752</v>
      </c>
      <c r="W231" s="294">
        <v>43860</v>
      </c>
      <c r="X231" s="36">
        <v>43830</v>
      </c>
      <c r="Y231" s="299" t="s">
        <v>628</v>
      </c>
      <c r="Z231" s="463"/>
      <c r="AA231" s="38" t="str">
        <f t="shared" si="101"/>
        <v/>
      </c>
      <c r="AB231" s="57" t="str">
        <f t="shared" si="106"/>
        <v/>
      </c>
      <c r="AC231" s="8" t="str">
        <f t="shared" si="107"/>
        <v/>
      </c>
      <c r="AF231" s="13" t="str">
        <f t="shared" si="104"/>
        <v>PENDIENTE</v>
      </c>
      <c r="BG231" s="13" t="str">
        <f t="shared" si="108"/>
        <v>INCUMPLIDA</v>
      </c>
      <c r="BI231" s="469" t="str">
        <f t="shared" si="105"/>
        <v>ABIERTO</v>
      </c>
    </row>
    <row r="232" spans="1:61" ht="35.1" customHeight="1" x14ac:dyDescent="0.25">
      <c r="A232" s="463"/>
      <c r="B232" s="463"/>
      <c r="C232" s="472" t="s">
        <v>154</v>
      </c>
      <c r="D232" s="463"/>
      <c r="E232" s="845"/>
      <c r="F232" s="463"/>
      <c r="G232" s="463">
        <v>3</v>
      </c>
      <c r="H232" s="411" t="s">
        <v>729</v>
      </c>
      <c r="I232" s="290" t="s">
        <v>602</v>
      </c>
      <c r="J232" s="174" t="s">
        <v>608</v>
      </c>
      <c r="K232" s="174" t="s">
        <v>617</v>
      </c>
      <c r="L232" s="174" t="s">
        <v>623</v>
      </c>
      <c r="M232" s="291">
        <v>1</v>
      </c>
      <c r="N232" s="472" t="s">
        <v>69</v>
      </c>
      <c r="O232" s="472" t="str">
        <f>IF(H232="","",VLOOKUP(H232,'[1]Procedimientos Publicar'!$C$6:$E$85,3,FALSE))</f>
        <v>SUB GERENCIA COMERCIAL</v>
      </c>
      <c r="P232" s="293" t="s">
        <v>627</v>
      </c>
      <c r="Q232" s="463"/>
      <c r="R232" s="463"/>
      <c r="S232" s="463"/>
      <c r="T232" s="37">
        <v>1</v>
      </c>
      <c r="U232" s="463"/>
      <c r="V232" s="291" t="s">
        <v>753</v>
      </c>
      <c r="W232" s="294">
        <v>43860</v>
      </c>
      <c r="X232" s="36">
        <v>43830</v>
      </c>
      <c r="Y232" s="299" t="s">
        <v>628</v>
      </c>
      <c r="Z232" s="463"/>
      <c r="AA232" s="38" t="str">
        <f t="shared" si="101"/>
        <v/>
      </c>
      <c r="AB232" s="57" t="str">
        <f t="shared" si="106"/>
        <v/>
      </c>
      <c r="AC232" s="8" t="str">
        <f t="shared" si="107"/>
        <v/>
      </c>
      <c r="AF232" s="13" t="str">
        <f t="shared" si="104"/>
        <v>PENDIENTE</v>
      </c>
      <c r="BG232" s="13" t="str">
        <f t="shared" si="108"/>
        <v>INCUMPLIDA</v>
      </c>
      <c r="BI232" s="469" t="str">
        <f t="shared" si="105"/>
        <v>ABIERTO</v>
      </c>
    </row>
    <row r="233" spans="1:61" ht="35.1" customHeight="1" x14ac:dyDescent="0.25">
      <c r="A233" s="463"/>
      <c r="B233" s="463"/>
      <c r="C233" s="472" t="s">
        <v>154</v>
      </c>
      <c r="D233" s="463"/>
      <c r="E233" s="845"/>
      <c r="F233" s="463"/>
      <c r="G233" s="463">
        <v>4</v>
      </c>
      <c r="H233" s="411" t="s">
        <v>729</v>
      </c>
      <c r="I233" s="174" t="s">
        <v>603</v>
      </c>
      <c r="J233" s="174" t="s">
        <v>609</v>
      </c>
      <c r="K233" s="174" t="s">
        <v>618</v>
      </c>
      <c r="L233" s="174" t="s">
        <v>624</v>
      </c>
      <c r="M233" s="291">
        <v>3</v>
      </c>
      <c r="N233" s="472" t="s">
        <v>69</v>
      </c>
      <c r="O233" s="472" t="str">
        <f>IF(H233="","",VLOOKUP(H233,'[1]Procedimientos Publicar'!$C$6:$E$85,3,FALSE))</f>
        <v>SUB GERENCIA COMERCIAL</v>
      </c>
      <c r="P233" s="293" t="s">
        <v>627</v>
      </c>
      <c r="Q233" s="463"/>
      <c r="R233" s="463"/>
      <c r="S233" s="463"/>
      <c r="T233" s="37">
        <v>1</v>
      </c>
      <c r="U233" s="463"/>
      <c r="V233" s="291" t="s">
        <v>754</v>
      </c>
      <c r="W233" s="294">
        <v>43860</v>
      </c>
      <c r="X233" s="36">
        <v>43830</v>
      </c>
      <c r="Y233" s="299" t="s">
        <v>628</v>
      </c>
      <c r="Z233" s="463"/>
      <c r="AA233" s="38" t="str">
        <f t="shared" si="101"/>
        <v/>
      </c>
      <c r="AB233" s="57" t="str">
        <f t="shared" si="106"/>
        <v/>
      </c>
      <c r="AC233" s="8" t="str">
        <f t="shared" si="107"/>
        <v/>
      </c>
      <c r="AF233" s="13" t="str">
        <f t="shared" si="104"/>
        <v>PENDIENTE</v>
      </c>
      <c r="BG233" s="13" t="str">
        <f t="shared" si="108"/>
        <v>INCUMPLIDA</v>
      </c>
      <c r="BI233" s="469" t="str">
        <f t="shared" si="105"/>
        <v>ABIERTO</v>
      </c>
    </row>
    <row r="234" spans="1:61" ht="35.1" customHeight="1" x14ac:dyDescent="0.25">
      <c r="A234" s="463"/>
      <c r="B234" s="463"/>
      <c r="C234" s="472" t="s">
        <v>154</v>
      </c>
      <c r="D234" s="463"/>
      <c r="E234" s="845"/>
      <c r="F234" s="463"/>
      <c r="G234" s="463">
        <v>5</v>
      </c>
      <c r="H234" s="411" t="s">
        <v>729</v>
      </c>
      <c r="I234" s="292" t="s">
        <v>604</v>
      </c>
      <c r="J234" s="292" t="s">
        <v>610</v>
      </c>
      <c r="K234" s="292" t="s">
        <v>619</v>
      </c>
      <c r="L234" s="292" t="s">
        <v>625</v>
      </c>
      <c r="M234" s="293">
        <v>1</v>
      </c>
      <c r="N234" s="472" t="s">
        <v>69</v>
      </c>
      <c r="O234" s="472" t="str">
        <f>IF(H234="","",VLOOKUP(H234,'[1]Procedimientos Publicar'!$C$6:$E$85,3,FALSE))</f>
        <v>SUB GERENCIA COMERCIAL</v>
      </c>
      <c r="P234" s="293" t="s">
        <v>627</v>
      </c>
      <c r="Q234" s="463"/>
      <c r="R234" s="463"/>
      <c r="S234" s="463"/>
      <c r="T234" s="37">
        <v>1</v>
      </c>
      <c r="U234" s="463"/>
      <c r="V234" s="291" t="s">
        <v>755</v>
      </c>
      <c r="W234" s="294">
        <v>43860</v>
      </c>
      <c r="X234" s="36">
        <v>43830</v>
      </c>
      <c r="Y234" s="299" t="s">
        <v>628</v>
      </c>
      <c r="Z234" s="463"/>
      <c r="AA234" s="38" t="str">
        <f t="shared" si="101"/>
        <v/>
      </c>
      <c r="AB234" s="57" t="str">
        <f t="shared" si="106"/>
        <v/>
      </c>
      <c r="AC234" s="8" t="str">
        <f t="shared" si="107"/>
        <v/>
      </c>
      <c r="AF234" s="13" t="str">
        <f t="shared" si="104"/>
        <v>PENDIENTE</v>
      </c>
      <c r="BG234" s="13" t="str">
        <f t="shared" si="108"/>
        <v>INCUMPLIDA</v>
      </c>
      <c r="BI234" s="469" t="str">
        <f t="shared" si="105"/>
        <v>ABIERTO</v>
      </c>
    </row>
    <row r="235" spans="1:61" ht="35.1" customHeight="1" x14ac:dyDescent="0.25">
      <c r="A235" s="463"/>
      <c r="B235" s="463"/>
      <c r="C235" s="472" t="s">
        <v>154</v>
      </c>
      <c r="D235" s="463"/>
      <c r="E235" s="845"/>
      <c r="F235" s="463"/>
      <c r="G235" s="463">
        <v>6</v>
      </c>
      <c r="H235" s="411" t="s">
        <v>729</v>
      </c>
      <c r="I235" s="293" t="s">
        <v>605</v>
      </c>
      <c r="J235" s="293" t="s">
        <v>611</v>
      </c>
      <c r="K235" s="293" t="s">
        <v>620</v>
      </c>
      <c r="L235" s="293" t="s">
        <v>626</v>
      </c>
      <c r="M235" s="293">
        <v>1</v>
      </c>
      <c r="N235" s="472" t="s">
        <v>69</v>
      </c>
      <c r="O235" s="472" t="str">
        <f>IF(H235="","",VLOOKUP(H235,'[1]Procedimientos Publicar'!$C$6:$E$85,3,FALSE))</f>
        <v>SUB GERENCIA COMERCIAL</v>
      </c>
      <c r="P235" s="293" t="s">
        <v>627</v>
      </c>
      <c r="Q235" s="463"/>
      <c r="R235" s="463"/>
      <c r="S235" s="463"/>
      <c r="T235" s="37">
        <v>1</v>
      </c>
      <c r="U235" s="463"/>
      <c r="V235" s="291" t="s">
        <v>756</v>
      </c>
      <c r="W235" s="295">
        <v>43734</v>
      </c>
      <c r="X235" s="36">
        <v>43830</v>
      </c>
      <c r="Y235" s="58" t="s">
        <v>629</v>
      </c>
      <c r="Z235" s="463">
        <v>1</v>
      </c>
      <c r="AA235" s="38">
        <f t="shared" si="101"/>
        <v>1</v>
      </c>
      <c r="AB235" s="57">
        <f t="shared" si="106"/>
        <v>1</v>
      </c>
      <c r="AC235" s="8" t="str">
        <f t="shared" si="107"/>
        <v>OK</v>
      </c>
      <c r="AF235" s="13" t="str">
        <f t="shared" si="104"/>
        <v>CUMPLIDA</v>
      </c>
      <c r="AG235" s="495"/>
      <c r="AM235" s="735"/>
      <c r="BG235" s="13" t="str">
        <f t="shared" si="108"/>
        <v>CUMPLIDA</v>
      </c>
      <c r="BI235" s="469" t="str">
        <f t="shared" si="105"/>
        <v>CERRADO</v>
      </c>
    </row>
    <row r="236" spans="1:61" s="808" customFormat="1" ht="35.1" customHeight="1" x14ac:dyDescent="0.25">
      <c r="A236" s="590"/>
      <c r="B236" s="590"/>
      <c r="C236" s="596" t="s">
        <v>154</v>
      </c>
      <c r="D236" s="590"/>
      <c r="E236" s="846" t="s">
        <v>650</v>
      </c>
      <c r="F236" s="590"/>
      <c r="G236" s="590">
        <v>1</v>
      </c>
      <c r="H236" s="672" t="s">
        <v>725</v>
      </c>
      <c r="I236" s="673" t="s">
        <v>656</v>
      </c>
      <c r="J236" s="674" t="s">
        <v>757</v>
      </c>
      <c r="K236" s="444" t="s">
        <v>774</v>
      </c>
      <c r="L236" s="674" t="s">
        <v>791</v>
      </c>
      <c r="M236" s="590">
        <v>1</v>
      </c>
      <c r="N236" s="596" t="s">
        <v>69</v>
      </c>
      <c r="O236" s="596" t="str">
        <f>IF(H236="","",VLOOKUP(H236,'[1]Procedimientos Publicar'!$C$6:$E$85,3,FALSE))</f>
        <v>SUB GERENCIA COMERCIAL</v>
      </c>
      <c r="P236" s="596" t="s">
        <v>362</v>
      </c>
      <c r="Q236" s="590"/>
      <c r="R236" s="590"/>
      <c r="S236" s="590"/>
      <c r="T236" s="597">
        <v>1</v>
      </c>
      <c r="U236" s="590"/>
      <c r="V236" s="599">
        <v>43495</v>
      </c>
      <c r="W236" s="599">
        <v>43646</v>
      </c>
      <c r="X236" s="599">
        <v>43830</v>
      </c>
      <c r="Y236" s="300" t="s">
        <v>639</v>
      </c>
      <c r="Z236" s="590">
        <v>1</v>
      </c>
      <c r="AA236" s="478">
        <f t="shared" si="101"/>
        <v>1</v>
      </c>
      <c r="AB236" s="479">
        <f t="shared" si="106"/>
        <v>1</v>
      </c>
      <c r="AC236" s="805" t="str">
        <f t="shared" si="107"/>
        <v>OK</v>
      </c>
      <c r="AF236" s="807" t="str">
        <f t="shared" si="104"/>
        <v>CUMPLIDA</v>
      </c>
      <c r="BG236" s="807" t="str">
        <f t="shared" si="108"/>
        <v>CUMPLIDA</v>
      </c>
      <c r="BI236" s="809" t="str">
        <f t="shared" si="105"/>
        <v>CERRADO</v>
      </c>
    </row>
    <row r="237" spans="1:61" s="808" customFormat="1" ht="35.1" customHeight="1" x14ac:dyDescent="0.25">
      <c r="A237" s="590"/>
      <c r="B237" s="590"/>
      <c r="C237" s="596" t="s">
        <v>154</v>
      </c>
      <c r="D237" s="590"/>
      <c r="E237" s="846"/>
      <c r="F237" s="590"/>
      <c r="G237" s="590">
        <v>2</v>
      </c>
      <c r="H237" s="672" t="s">
        <v>725</v>
      </c>
      <c r="I237" s="673" t="s">
        <v>657</v>
      </c>
      <c r="J237" s="674" t="s">
        <v>758</v>
      </c>
      <c r="K237" s="445" t="s">
        <v>775</v>
      </c>
      <c r="L237" s="674" t="s">
        <v>792</v>
      </c>
      <c r="M237" s="590">
        <v>1</v>
      </c>
      <c r="N237" s="596" t="s">
        <v>69</v>
      </c>
      <c r="O237" s="596" t="str">
        <f>IF(H237="","",VLOOKUP(H237,'[1]Procedimientos Publicar'!$C$6:$E$85,3,FALSE))</f>
        <v>SUB GERENCIA COMERCIAL</v>
      </c>
      <c r="P237" s="596" t="s">
        <v>362</v>
      </c>
      <c r="Q237" s="590"/>
      <c r="R237" s="590"/>
      <c r="S237" s="590"/>
      <c r="T237" s="597">
        <v>1</v>
      </c>
      <c r="U237" s="590"/>
      <c r="V237" s="599">
        <v>43495</v>
      </c>
      <c r="W237" s="599">
        <v>43829</v>
      </c>
      <c r="X237" s="599">
        <v>43830</v>
      </c>
      <c r="Y237" s="300" t="s">
        <v>640</v>
      </c>
      <c r="Z237" s="590">
        <v>1</v>
      </c>
      <c r="AA237" s="478">
        <f t="shared" si="101"/>
        <v>1</v>
      </c>
      <c r="AB237" s="479">
        <f t="shared" si="106"/>
        <v>1</v>
      </c>
      <c r="AC237" s="805" t="str">
        <f t="shared" si="107"/>
        <v>OK</v>
      </c>
      <c r="AF237" s="807" t="str">
        <f t="shared" si="104"/>
        <v>CUMPLIDA</v>
      </c>
      <c r="BG237" s="807" t="str">
        <f t="shared" si="108"/>
        <v>CUMPLIDA</v>
      </c>
      <c r="BI237" s="809" t="str">
        <f t="shared" si="105"/>
        <v>CERRADO</v>
      </c>
    </row>
    <row r="238" spans="1:61" s="808" customFormat="1" ht="35.1" customHeight="1" x14ac:dyDescent="0.25">
      <c r="A238" s="590"/>
      <c r="B238" s="590"/>
      <c r="C238" s="596" t="s">
        <v>154</v>
      </c>
      <c r="D238" s="590"/>
      <c r="E238" s="846"/>
      <c r="F238" s="590"/>
      <c r="G238" s="590">
        <v>3</v>
      </c>
      <c r="H238" s="672" t="s">
        <v>725</v>
      </c>
      <c r="I238" s="673" t="s">
        <v>658</v>
      </c>
      <c r="J238" s="674" t="s">
        <v>759</v>
      </c>
      <c r="K238" s="674" t="s">
        <v>776</v>
      </c>
      <c r="L238" s="674" t="s">
        <v>793</v>
      </c>
      <c r="M238" s="590">
        <v>1</v>
      </c>
      <c r="N238" s="596" t="s">
        <v>69</v>
      </c>
      <c r="O238" s="596" t="str">
        <f>IF(H238="","",VLOOKUP(H238,'[1]Procedimientos Publicar'!$C$6:$E$85,3,FALSE))</f>
        <v>SUB GERENCIA COMERCIAL</v>
      </c>
      <c r="P238" s="596" t="s">
        <v>362</v>
      </c>
      <c r="Q238" s="590"/>
      <c r="R238" s="590"/>
      <c r="S238" s="590"/>
      <c r="T238" s="597">
        <v>1</v>
      </c>
      <c r="U238" s="590"/>
      <c r="V238" s="674" t="s">
        <v>807</v>
      </c>
      <c r="W238" s="599">
        <v>43829</v>
      </c>
      <c r="X238" s="599">
        <v>43830</v>
      </c>
      <c r="Y238" s="629" t="s">
        <v>692</v>
      </c>
      <c r="Z238" s="590">
        <v>0.5</v>
      </c>
      <c r="AA238" s="478">
        <f t="shared" si="101"/>
        <v>0.5</v>
      </c>
      <c r="AB238" s="479">
        <f t="shared" si="106"/>
        <v>0.5</v>
      </c>
      <c r="AC238" s="805" t="str">
        <f t="shared" si="107"/>
        <v>EN TERMINO</v>
      </c>
      <c r="AF238" s="807" t="str">
        <f t="shared" si="104"/>
        <v>PENDIENTE</v>
      </c>
      <c r="AG238" s="5">
        <v>44012</v>
      </c>
      <c r="AH238" s="799" t="s">
        <v>1183</v>
      </c>
      <c r="AI238" s="808">
        <v>1</v>
      </c>
      <c r="AJ238" s="814">
        <f>(IF(AI238="","",IF(OR($M238=0,$M238="",AG238=""),"",AI238/$M238)))</f>
        <v>1</v>
      </c>
      <c r="AK238" s="813">
        <f>(IF(OR($T238="",AJ238=""),"",IF(OR($T238=0,AJ238=0),0,IF((AJ238*100%)/$T238&gt;100%,100%,(AJ238*100%)/$T238))))</f>
        <v>1</v>
      </c>
      <c r="AL238" s="805" t="str">
        <f>IF(AH238="","",IF(AK238&lt;100%, IF(AK238&lt;50%, "ALERTA","EN TERMINO"), IF(AK238=100%, "OK", "EN TERMINO")))</f>
        <v>OK</v>
      </c>
      <c r="AM238" s="817" t="s">
        <v>1191</v>
      </c>
      <c r="AN238" s="816"/>
      <c r="AO238" s="807" t="str">
        <f>IF(AK238=100%,IF(AK238&gt;50%,"CUMPLIDA","PENDIENTE"),IF(AK238&lt;50%,"INCUMPLIDA","PENDIENTE"))</f>
        <v>CUMPLIDA</v>
      </c>
      <c r="AP238" s="804"/>
      <c r="AQ238" s="804"/>
      <c r="AR238" s="804"/>
      <c r="AS238" s="804"/>
      <c r="AT238" s="804"/>
      <c r="AU238" s="804"/>
      <c r="AV238" s="804"/>
      <c r="AW238" s="804"/>
      <c r="AX238" s="804"/>
      <c r="AY238" s="804"/>
      <c r="AZ238" s="804"/>
      <c r="BA238" s="804"/>
      <c r="BB238" s="804"/>
      <c r="BC238" s="804"/>
      <c r="BD238" s="804"/>
      <c r="BE238" s="804"/>
      <c r="BF238" s="804"/>
      <c r="BG238" s="807" t="str">
        <f>IF(AK238=100%,"CUMPLIDA","INCUMPLIDA")</f>
        <v>CUMPLIDA</v>
      </c>
      <c r="BH238" s="810"/>
      <c r="BI238" s="809" t="str">
        <f>IF(AO238="CUMPLIDA","CERRADO","ABIERTO")</f>
        <v>CERRADO</v>
      </c>
    </row>
    <row r="239" spans="1:61" s="808" customFormat="1" ht="35.1" customHeight="1" x14ac:dyDescent="0.25">
      <c r="A239" s="590"/>
      <c r="B239" s="590"/>
      <c r="C239" s="596" t="s">
        <v>154</v>
      </c>
      <c r="D239" s="590"/>
      <c r="E239" s="846"/>
      <c r="F239" s="590"/>
      <c r="G239" s="590">
        <v>4</v>
      </c>
      <c r="H239" s="672" t="s">
        <v>725</v>
      </c>
      <c r="I239" s="673" t="s">
        <v>659</v>
      </c>
      <c r="J239" s="674" t="s">
        <v>760</v>
      </c>
      <c r="K239" s="674" t="s">
        <v>777</v>
      </c>
      <c r="L239" s="674" t="s">
        <v>794</v>
      </c>
      <c r="M239" s="590">
        <v>1</v>
      </c>
      <c r="N239" s="596" t="s">
        <v>69</v>
      </c>
      <c r="O239" s="596" t="str">
        <f>IF(H239="","",VLOOKUP(H239,'[1]Procedimientos Publicar'!$C$6:$E$85,3,FALSE))</f>
        <v>SUB GERENCIA COMERCIAL</v>
      </c>
      <c r="P239" s="596" t="s">
        <v>362</v>
      </c>
      <c r="Q239" s="590"/>
      <c r="R239" s="590"/>
      <c r="S239" s="590"/>
      <c r="T239" s="597">
        <v>1</v>
      </c>
      <c r="U239" s="590"/>
      <c r="V239" s="599">
        <v>43495</v>
      </c>
      <c r="W239" s="599">
        <v>43646</v>
      </c>
      <c r="X239" s="599">
        <v>43830</v>
      </c>
      <c r="Y239" s="629" t="s">
        <v>1171</v>
      </c>
      <c r="Z239" s="590">
        <v>0.5</v>
      </c>
      <c r="AA239" s="478">
        <f t="shared" si="101"/>
        <v>0.5</v>
      </c>
      <c r="AB239" s="479">
        <f t="shared" si="106"/>
        <v>0.5</v>
      </c>
      <c r="AC239" s="805" t="str">
        <f t="shared" si="107"/>
        <v>EN TERMINO</v>
      </c>
      <c r="AF239" s="807" t="str">
        <f t="shared" si="104"/>
        <v>PENDIENTE</v>
      </c>
      <c r="AG239" s="5">
        <v>44012</v>
      </c>
      <c r="AH239" s="803" t="s">
        <v>1184</v>
      </c>
      <c r="AI239" s="808">
        <v>1</v>
      </c>
      <c r="AJ239" s="814">
        <f>(IF(AI239="","",IF(OR($M239=0,$M239="",AG239=""),"",AI239/$M239)))</f>
        <v>1</v>
      </c>
      <c r="AK239" s="813">
        <f>(IF(OR($T239="",AJ239=""),"",IF(OR($T239=0,AJ239=0),0,IF((AJ239*100%)/$T239&gt;100%,100%,(AJ239*100%)/$T239))))</f>
        <v>1</v>
      </c>
      <c r="AL239" s="805" t="str">
        <f>IF(AH239="","",IF(AK239&lt;100%, IF(AK239&lt;50%, "ALERTA","EN TERMINO"), IF(AK239=100%, "OK", "EN TERMINO")))</f>
        <v>OK</v>
      </c>
      <c r="AM239" s="817" t="s">
        <v>1191</v>
      </c>
      <c r="AO239" s="807" t="str">
        <f>IF(AK239=100%,IF(AK239&gt;50%,"CUMPLIDA","PENDIENTE"),IF(AK239&lt;50%,"INCUMPLIDA","PENDIENTE"))</f>
        <v>CUMPLIDA</v>
      </c>
      <c r="BG239" s="807" t="str">
        <f>IF(AK239=100%,"CUMPLIDA","INCUMPLIDA")</f>
        <v>CUMPLIDA</v>
      </c>
      <c r="BI239" s="809" t="str">
        <f>IF(AO239="CUMPLIDA","CERRADO","ABIERTO")</f>
        <v>CERRADO</v>
      </c>
    </row>
    <row r="240" spans="1:61" s="808" customFormat="1" ht="35.1" customHeight="1" x14ac:dyDescent="0.25">
      <c r="A240" s="590"/>
      <c r="B240" s="590"/>
      <c r="C240" s="596" t="s">
        <v>154</v>
      </c>
      <c r="D240" s="590"/>
      <c r="E240" s="846"/>
      <c r="F240" s="590"/>
      <c r="G240" s="590">
        <v>5</v>
      </c>
      <c r="H240" s="672" t="s">
        <v>725</v>
      </c>
      <c r="I240" s="673" t="s">
        <v>660</v>
      </c>
      <c r="J240" s="674" t="s">
        <v>761</v>
      </c>
      <c r="K240" s="674" t="s">
        <v>778</v>
      </c>
      <c r="L240" s="697" t="s">
        <v>641</v>
      </c>
      <c r="M240" s="590">
        <v>1</v>
      </c>
      <c r="N240" s="596" t="s">
        <v>69</v>
      </c>
      <c r="O240" s="596" t="str">
        <f>IF(H240="","",VLOOKUP(H240,'[1]Procedimientos Publicar'!$C$6:$E$85,3,FALSE))</f>
        <v>SUB GERENCIA COMERCIAL</v>
      </c>
      <c r="P240" s="596" t="s">
        <v>362</v>
      </c>
      <c r="Q240" s="590"/>
      <c r="R240" s="590"/>
      <c r="S240" s="590"/>
      <c r="T240" s="597">
        <v>1</v>
      </c>
      <c r="U240" s="590"/>
      <c r="V240" s="590" t="s">
        <v>641</v>
      </c>
      <c r="W240" s="590" t="s">
        <v>641</v>
      </c>
      <c r="X240" s="599">
        <v>43830</v>
      </c>
      <c r="Y240" s="698" t="s">
        <v>641</v>
      </c>
      <c r="Z240" s="590"/>
      <c r="AA240" s="478" t="str">
        <f t="shared" si="101"/>
        <v/>
      </c>
      <c r="AB240" s="479" t="str">
        <f t="shared" si="106"/>
        <v/>
      </c>
      <c r="AC240" s="805" t="str">
        <f t="shared" si="107"/>
        <v/>
      </c>
      <c r="AF240" s="807"/>
      <c r="AG240" s="5">
        <v>44012</v>
      </c>
      <c r="AM240" s="401" t="s">
        <v>1202</v>
      </c>
      <c r="BG240" s="807" t="str">
        <f>IF(AK240=100%,"CUMPLIDA","INCUMPLIDA")</f>
        <v>INCUMPLIDA</v>
      </c>
      <c r="BI240" s="809" t="str">
        <f>IF(AO240="CUMPLIDA","CERRADO","ABIERTO")</f>
        <v>ABIERTO</v>
      </c>
    </row>
    <row r="241" spans="1:61" s="808" customFormat="1" ht="35.1" customHeight="1" x14ac:dyDescent="0.25">
      <c r="A241" s="590"/>
      <c r="B241" s="590"/>
      <c r="C241" s="596" t="s">
        <v>154</v>
      </c>
      <c r="D241" s="590"/>
      <c r="E241" s="846"/>
      <c r="F241" s="590"/>
      <c r="G241" s="590">
        <v>6</v>
      </c>
      <c r="H241" s="672" t="s">
        <v>725</v>
      </c>
      <c r="I241" s="673" t="s">
        <v>630</v>
      </c>
      <c r="J241" s="674" t="s">
        <v>762</v>
      </c>
      <c r="K241" s="674" t="s">
        <v>779</v>
      </c>
      <c r="L241" s="674" t="s">
        <v>795</v>
      </c>
      <c r="M241" s="590">
        <v>1</v>
      </c>
      <c r="N241" s="596" t="s">
        <v>69</v>
      </c>
      <c r="O241" s="596" t="str">
        <f>IF(H241="","",VLOOKUP(H241,'[1]Procedimientos Publicar'!$C$6:$E$85,3,FALSE))</f>
        <v>SUB GERENCIA COMERCIAL</v>
      </c>
      <c r="P241" s="596" t="s">
        <v>362</v>
      </c>
      <c r="Q241" s="590"/>
      <c r="R241" s="590"/>
      <c r="S241" s="590"/>
      <c r="T241" s="597">
        <v>1</v>
      </c>
      <c r="U241" s="590"/>
      <c r="V241" s="599">
        <v>43495</v>
      </c>
      <c r="W241" s="599">
        <v>43799</v>
      </c>
      <c r="X241" s="599">
        <v>43830</v>
      </c>
      <c r="Y241" s="629" t="s">
        <v>1172</v>
      </c>
      <c r="Z241" s="590">
        <v>0.5</v>
      </c>
      <c r="AA241" s="478">
        <f t="shared" si="101"/>
        <v>0.5</v>
      </c>
      <c r="AB241" s="479">
        <f t="shared" si="106"/>
        <v>0.5</v>
      </c>
      <c r="AC241" s="805" t="str">
        <f t="shared" si="107"/>
        <v>EN TERMINO</v>
      </c>
      <c r="AF241" s="807" t="str">
        <f t="shared" si="104"/>
        <v>PENDIENTE</v>
      </c>
      <c r="AG241" s="5">
        <v>44012</v>
      </c>
      <c r="AH241" s="803" t="s">
        <v>1185</v>
      </c>
      <c r="AI241" s="808">
        <v>1</v>
      </c>
      <c r="AJ241" s="814">
        <f>(IF(AI241="","",IF(OR($M241=0,$M241="",AG241=""),"",AI241/$M241)))</f>
        <v>1</v>
      </c>
      <c r="AK241" s="813">
        <f>(IF(OR($T241="",AJ241=""),"",IF(OR($T241=0,AJ241=0),0,IF((AJ241*100%)/$T241&gt;100%,100%,(AJ241*100%)/$T241))))</f>
        <v>1</v>
      </c>
      <c r="AL241" s="805" t="str">
        <f>IF(AH241="","",IF(AK241&lt;100%, IF(AK241&lt;50%, "ALERTA","EN TERMINO"), IF(AK241=100%, "OK", "EN TERMINO")))</f>
        <v>OK</v>
      </c>
      <c r="AM241" s="817" t="s">
        <v>1191</v>
      </c>
      <c r="AO241" s="807" t="str">
        <f>IF(AK241=100%,IF(AK241&gt;50%,"CUMPLIDA","PENDIENTE"),IF(AK241&lt;50%,"INCUMPLIDA","PENDIENTE"))</f>
        <v>CUMPLIDA</v>
      </c>
      <c r="BG241" s="807" t="str">
        <f>IF(AI241=100%,"CUMPLIDA","INCUMPLIDA")</f>
        <v>CUMPLIDA</v>
      </c>
      <c r="BI241" s="809" t="str">
        <f>IF(AO241="CUMPLIDA","CERRADO","ABIERTO")</f>
        <v>CERRADO</v>
      </c>
    </row>
    <row r="242" spans="1:61" s="808" customFormat="1" ht="35.1" customHeight="1" x14ac:dyDescent="0.25">
      <c r="A242" s="590"/>
      <c r="B242" s="590"/>
      <c r="C242" s="596" t="s">
        <v>154</v>
      </c>
      <c r="D242" s="590"/>
      <c r="E242" s="846"/>
      <c r="F242" s="590"/>
      <c r="G242" s="590">
        <v>7</v>
      </c>
      <c r="H242" s="672" t="s">
        <v>725</v>
      </c>
      <c r="I242" s="673" t="s">
        <v>631</v>
      </c>
      <c r="J242" s="674" t="s">
        <v>763</v>
      </c>
      <c r="K242" s="674" t="s">
        <v>780</v>
      </c>
      <c r="L242" s="674" t="s">
        <v>796</v>
      </c>
      <c r="M242" s="590">
        <v>1</v>
      </c>
      <c r="N242" s="596" t="s">
        <v>69</v>
      </c>
      <c r="O242" s="596" t="str">
        <f>IF(H242="","",VLOOKUP(H242,'[1]Procedimientos Publicar'!$C$6:$E$85,3,FALSE))</f>
        <v>SUB GERENCIA COMERCIAL</v>
      </c>
      <c r="P242" s="596" t="s">
        <v>362</v>
      </c>
      <c r="Q242" s="590"/>
      <c r="R242" s="590"/>
      <c r="S242" s="590"/>
      <c r="T242" s="597">
        <v>1</v>
      </c>
      <c r="U242" s="590"/>
      <c r="V242" s="599">
        <v>43495</v>
      </c>
      <c r="W242" s="599">
        <v>43799</v>
      </c>
      <c r="X242" s="599">
        <v>43830</v>
      </c>
      <c r="Y242" s="300" t="s">
        <v>1173</v>
      </c>
      <c r="Z242" s="590">
        <v>1</v>
      </c>
      <c r="AA242" s="478">
        <f t="shared" si="101"/>
        <v>1</v>
      </c>
      <c r="AB242" s="479">
        <f t="shared" si="106"/>
        <v>1</v>
      </c>
      <c r="AC242" s="805" t="str">
        <f t="shared" si="107"/>
        <v>OK</v>
      </c>
      <c r="AF242" s="807" t="str">
        <f t="shared" si="104"/>
        <v>CUMPLIDA</v>
      </c>
      <c r="BG242" s="807" t="str">
        <f t="shared" si="108"/>
        <v>CUMPLIDA</v>
      </c>
      <c r="BI242" s="809" t="str">
        <f t="shared" si="105"/>
        <v>CERRADO</v>
      </c>
    </row>
    <row r="243" spans="1:61" s="808" customFormat="1" ht="35.1" customHeight="1" x14ac:dyDescent="0.25">
      <c r="A243" s="590"/>
      <c r="B243" s="590"/>
      <c r="C243" s="596" t="s">
        <v>154</v>
      </c>
      <c r="D243" s="590"/>
      <c r="E243" s="846"/>
      <c r="F243" s="590"/>
      <c r="G243" s="590">
        <v>8</v>
      </c>
      <c r="H243" s="672" t="s">
        <v>725</v>
      </c>
      <c r="I243" s="673" t="s">
        <v>632</v>
      </c>
      <c r="J243" s="674" t="s">
        <v>764</v>
      </c>
      <c r="K243" s="674" t="s">
        <v>781</v>
      </c>
      <c r="L243" s="674" t="s">
        <v>797</v>
      </c>
      <c r="M243" s="590">
        <v>1</v>
      </c>
      <c r="N243" s="596" t="s">
        <v>69</v>
      </c>
      <c r="O243" s="596" t="str">
        <f>IF(H243="","",VLOOKUP(H243,'[1]Procedimientos Publicar'!$C$6:$E$85,3,FALSE))</f>
        <v>SUB GERENCIA COMERCIAL</v>
      </c>
      <c r="P243" s="596" t="s">
        <v>362</v>
      </c>
      <c r="Q243" s="590"/>
      <c r="R243" s="590"/>
      <c r="S243" s="590"/>
      <c r="T243" s="597">
        <v>1</v>
      </c>
      <c r="U243" s="590"/>
      <c r="V243" s="599">
        <v>43495</v>
      </c>
      <c r="W243" s="599">
        <v>43799</v>
      </c>
      <c r="X243" s="599">
        <v>43830</v>
      </c>
      <c r="Y243" s="300" t="s">
        <v>642</v>
      </c>
      <c r="Z243" s="590">
        <v>1</v>
      </c>
      <c r="AA243" s="478">
        <f t="shared" si="101"/>
        <v>1</v>
      </c>
      <c r="AB243" s="479">
        <f t="shared" si="106"/>
        <v>1</v>
      </c>
      <c r="AC243" s="805" t="str">
        <f t="shared" si="107"/>
        <v>OK</v>
      </c>
      <c r="AF243" s="807" t="str">
        <f t="shared" si="104"/>
        <v>CUMPLIDA</v>
      </c>
      <c r="BG243" s="807" t="str">
        <f t="shared" si="108"/>
        <v>CUMPLIDA</v>
      </c>
      <c r="BI243" s="809" t="str">
        <f t="shared" si="105"/>
        <v>CERRADO</v>
      </c>
    </row>
    <row r="244" spans="1:61" s="808" customFormat="1" ht="35.1" customHeight="1" x14ac:dyDescent="0.25">
      <c r="A244" s="590"/>
      <c r="B244" s="590"/>
      <c r="C244" s="596" t="s">
        <v>154</v>
      </c>
      <c r="D244" s="590"/>
      <c r="E244" s="846"/>
      <c r="F244" s="590"/>
      <c r="G244" s="590">
        <v>9</v>
      </c>
      <c r="H244" s="672" t="s">
        <v>725</v>
      </c>
      <c r="I244" s="674" t="s">
        <v>661</v>
      </c>
      <c r="J244" s="674" t="s">
        <v>765</v>
      </c>
      <c r="K244" s="674" t="s">
        <v>782</v>
      </c>
      <c r="L244" s="674" t="s">
        <v>798</v>
      </c>
      <c r="M244" s="590">
        <v>1</v>
      </c>
      <c r="N244" s="596" t="s">
        <v>69</v>
      </c>
      <c r="O244" s="596" t="str">
        <f>IF(H244="","",VLOOKUP(H244,'[1]Procedimientos Publicar'!$C$6:$E$85,3,FALSE))</f>
        <v>SUB GERENCIA COMERCIAL</v>
      </c>
      <c r="P244" s="596" t="s">
        <v>362</v>
      </c>
      <c r="Q244" s="590"/>
      <c r="R244" s="590"/>
      <c r="S244" s="590"/>
      <c r="T244" s="597">
        <v>1</v>
      </c>
      <c r="U244" s="590"/>
      <c r="V244" s="599">
        <v>43495</v>
      </c>
      <c r="W244" s="599">
        <v>43799</v>
      </c>
      <c r="X244" s="599">
        <v>43830</v>
      </c>
      <c r="Y244" s="300" t="s">
        <v>643</v>
      </c>
      <c r="Z244" s="590">
        <v>1</v>
      </c>
      <c r="AA244" s="478">
        <f t="shared" si="101"/>
        <v>1</v>
      </c>
      <c r="AB244" s="479">
        <f t="shared" si="106"/>
        <v>1</v>
      </c>
      <c r="AC244" s="805" t="str">
        <f t="shared" si="107"/>
        <v>OK</v>
      </c>
      <c r="AF244" s="807" t="str">
        <f t="shared" si="104"/>
        <v>CUMPLIDA</v>
      </c>
      <c r="BG244" s="807" t="str">
        <f t="shared" si="108"/>
        <v>CUMPLIDA</v>
      </c>
      <c r="BI244" s="809" t="str">
        <f t="shared" si="105"/>
        <v>CERRADO</v>
      </c>
    </row>
    <row r="245" spans="1:61" s="808" customFormat="1" ht="35.1" customHeight="1" x14ac:dyDescent="0.25">
      <c r="A245" s="590"/>
      <c r="B245" s="590"/>
      <c r="C245" s="596" t="s">
        <v>154</v>
      </c>
      <c r="D245" s="590"/>
      <c r="E245" s="846"/>
      <c r="F245" s="590"/>
      <c r="G245" s="590">
        <v>10</v>
      </c>
      <c r="H245" s="672" t="s">
        <v>725</v>
      </c>
      <c r="I245" s="674" t="s">
        <v>662</v>
      </c>
      <c r="J245" s="674" t="s">
        <v>766</v>
      </c>
      <c r="K245" s="674" t="s">
        <v>783</v>
      </c>
      <c r="L245" s="674" t="s">
        <v>799</v>
      </c>
      <c r="M245" s="590">
        <v>1</v>
      </c>
      <c r="N245" s="596" t="s">
        <v>69</v>
      </c>
      <c r="O245" s="596" t="str">
        <f>IF(H245="","",VLOOKUP(H245,'[1]Procedimientos Publicar'!$C$6:$E$85,3,FALSE))</f>
        <v>SUB GERENCIA COMERCIAL</v>
      </c>
      <c r="P245" s="596" t="s">
        <v>362</v>
      </c>
      <c r="Q245" s="590"/>
      <c r="R245" s="590"/>
      <c r="S245" s="590"/>
      <c r="T245" s="597">
        <v>1</v>
      </c>
      <c r="U245" s="590"/>
      <c r="V245" s="599">
        <v>43495</v>
      </c>
      <c r="W245" s="599">
        <v>43799</v>
      </c>
      <c r="X245" s="599">
        <v>43830</v>
      </c>
      <c r="Y245" s="300" t="s">
        <v>644</v>
      </c>
      <c r="Z245" s="590">
        <v>1</v>
      </c>
      <c r="AA245" s="478">
        <f t="shared" si="101"/>
        <v>1</v>
      </c>
      <c r="AB245" s="479">
        <f t="shared" si="106"/>
        <v>1</v>
      </c>
      <c r="AC245" s="805" t="str">
        <f t="shared" si="107"/>
        <v>OK</v>
      </c>
      <c r="AF245" s="807" t="str">
        <f t="shared" si="104"/>
        <v>CUMPLIDA</v>
      </c>
      <c r="BG245" s="807" t="str">
        <f t="shared" si="108"/>
        <v>CUMPLIDA</v>
      </c>
      <c r="BI245" s="809" t="str">
        <f t="shared" si="105"/>
        <v>CERRADO</v>
      </c>
    </row>
    <row r="246" spans="1:61" s="808" customFormat="1" ht="35.1" customHeight="1" x14ac:dyDescent="0.25">
      <c r="A246" s="590"/>
      <c r="B246" s="590"/>
      <c r="C246" s="596" t="s">
        <v>154</v>
      </c>
      <c r="D246" s="590"/>
      <c r="E246" s="846"/>
      <c r="F246" s="590"/>
      <c r="G246" s="590">
        <v>11</v>
      </c>
      <c r="H246" s="672" t="s">
        <v>725</v>
      </c>
      <c r="I246" s="673" t="s">
        <v>663</v>
      </c>
      <c r="J246" s="674" t="s">
        <v>767</v>
      </c>
      <c r="K246" s="674" t="s">
        <v>784</v>
      </c>
      <c r="L246" s="674" t="s">
        <v>800</v>
      </c>
      <c r="M246" s="590">
        <v>1</v>
      </c>
      <c r="N246" s="596" t="s">
        <v>69</v>
      </c>
      <c r="O246" s="596" t="str">
        <f>IF(H246="","",VLOOKUP(H246,'[1]Procedimientos Publicar'!$C$6:$E$85,3,FALSE))</f>
        <v>SUB GERENCIA COMERCIAL</v>
      </c>
      <c r="P246" s="596" t="s">
        <v>362</v>
      </c>
      <c r="Q246" s="590"/>
      <c r="R246" s="590"/>
      <c r="S246" s="590"/>
      <c r="T246" s="597">
        <v>1</v>
      </c>
      <c r="U246" s="590"/>
      <c r="V246" s="599">
        <v>43495</v>
      </c>
      <c r="W246" s="599">
        <v>43829</v>
      </c>
      <c r="X246" s="599">
        <v>43830</v>
      </c>
      <c r="Y246" s="300" t="s">
        <v>645</v>
      </c>
      <c r="Z246" s="590">
        <v>1</v>
      </c>
      <c r="AA246" s="478">
        <f t="shared" si="101"/>
        <v>1</v>
      </c>
      <c r="AB246" s="479">
        <f t="shared" si="106"/>
        <v>1</v>
      </c>
      <c r="AC246" s="805" t="str">
        <f t="shared" si="107"/>
        <v>OK</v>
      </c>
      <c r="AF246" s="807" t="str">
        <f t="shared" si="104"/>
        <v>CUMPLIDA</v>
      </c>
      <c r="BG246" s="807" t="str">
        <f t="shared" si="108"/>
        <v>CUMPLIDA</v>
      </c>
      <c r="BI246" s="809" t="str">
        <f t="shared" si="105"/>
        <v>CERRADO</v>
      </c>
    </row>
    <row r="247" spans="1:61" s="808" customFormat="1" ht="35.1" customHeight="1" x14ac:dyDescent="0.25">
      <c r="A247" s="590"/>
      <c r="B247" s="590"/>
      <c r="C247" s="596" t="s">
        <v>154</v>
      </c>
      <c r="D247" s="590"/>
      <c r="E247" s="846"/>
      <c r="F247" s="590"/>
      <c r="G247" s="590">
        <v>12</v>
      </c>
      <c r="H247" s="672" t="s">
        <v>725</v>
      </c>
      <c r="I247" s="673" t="s">
        <v>664</v>
      </c>
      <c r="J247" s="674" t="s">
        <v>767</v>
      </c>
      <c r="K247" s="674" t="s">
        <v>785</v>
      </c>
      <c r="L247" s="674" t="str">
        <f>+L246</f>
        <v>Un Instructivo reglamentario de los cupos de la Entidad</v>
      </c>
      <c r="M247" s="590">
        <v>1</v>
      </c>
      <c r="N247" s="596" t="s">
        <v>69</v>
      </c>
      <c r="O247" s="596" t="str">
        <f>IF(H247="","",VLOOKUP(H247,'[1]Procedimientos Publicar'!$C$6:$E$85,3,FALSE))</f>
        <v>SUB GERENCIA COMERCIAL</v>
      </c>
      <c r="P247" s="596" t="s">
        <v>362</v>
      </c>
      <c r="Q247" s="590"/>
      <c r="R247" s="590"/>
      <c r="S247" s="590"/>
      <c r="T247" s="597">
        <v>1</v>
      </c>
      <c r="U247" s="590"/>
      <c r="V247" s="599">
        <v>43495</v>
      </c>
      <c r="W247" s="599">
        <v>43829</v>
      </c>
      <c r="X247" s="599">
        <v>43830</v>
      </c>
      <c r="Y247" s="300" t="s">
        <v>645</v>
      </c>
      <c r="Z247" s="590">
        <v>1</v>
      </c>
      <c r="AA247" s="478">
        <f t="shared" si="101"/>
        <v>1</v>
      </c>
      <c r="AB247" s="479">
        <f t="shared" si="106"/>
        <v>1</v>
      </c>
      <c r="AC247" s="805" t="str">
        <f t="shared" si="107"/>
        <v>OK</v>
      </c>
      <c r="AF247" s="807" t="str">
        <f t="shared" si="104"/>
        <v>CUMPLIDA</v>
      </c>
      <c r="BG247" s="807" t="str">
        <f t="shared" si="108"/>
        <v>CUMPLIDA</v>
      </c>
      <c r="BI247" s="809" t="str">
        <f t="shared" si="105"/>
        <v>CERRADO</v>
      </c>
    </row>
    <row r="248" spans="1:61" s="808" customFormat="1" ht="35.1" customHeight="1" x14ac:dyDescent="0.25">
      <c r="A248" s="590"/>
      <c r="B248" s="590"/>
      <c r="C248" s="596" t="s">
        <v>154</v>
      </c>
      <c r="D248" s="590"/>
      <c r="E248" s="846"/>
      <c r="F248" s="590"/>
      <c r="G248" s="590">
        <v>13</v>
      </c>
      <c r="H248" s="672" t="s">
        <v>725</v>
      </c>
      <c r="I248" s="673" t="s">
        <v>633</v>
      </c>
      <c r="J248" s="674" t="s">
        <v>767</v>
      </c>
      <c r="K248" s="674" t="s">
        <v>785</v>
      </c>
      <c r="L248" s="674" t="str">
        <f>+L247</f>
        <v>Un Instructivo reglamentario de los cupos de la Entidad</v>
      </c>
      <c r="M248" s="590">
        <v>1</v>
      </c>
      <c r="N248" s="596" t="s">
        <v>69</v>
      </c>
      <c r="O248" s="596" t="str">
        <f>IF(H248="","",VLOOKUP(H248,'[1]Procedimientos Publicar'!$C$6:$E$85,3,FALSE))</f>
        <v>SUB GERENCIA COMERCIAL</v>
      </c>
      <c r="P248" s="596" t="s">
        <v>362</v>
      </c>
      <c r="Q248" s="590"/>
      <c r="R248" s="590"/>
      <c r="S248" s="590"/>
      <c r="T248" s="597">
        <v>1</v>
      </c>
      <c r="U248" s="590"/>
      <c r="V248" s="599">
        <v>43495</v>
      </c>
      <c r="W248" s="599">
        <v>43829</v>
      </c>
      <c r="X248" s="599">
        <v>43830</v>
      </c>
      <c r="Y248" s="300" t="s">
        <v>645</v>
      </c>
      <c r="Z248" s="590">
        <v>1</v>
      </c>
      <c r="AA248" s="478">
        <f t="shared" si="101"/>
        <v>1</v>
      </c>
      <c r="AB248" s="479">
        <f t="shared" si="106"/>
        <v>1</v>
      </c>
      <c r="AC248" s="805" t="str">
        <f t="shared" si="107"/>
        <v>OK</v>
      </c>
      <c r="AF248" s="807" t="str">
        <f t="shared" si="104"/>
        <v>CUMPLIDA</v>
      </c>
      <c r="BG248" s="807" t="str">
        <f t="shared" si="108"/>
        <v>CUMPLIDA</v>
      </c>
      <c r="BI248" s="809" t="str">
        <f t="shared" si="105"/>
        <v>CERRADO</v>
      </c>
    </row>
    <row r="249" spans="1:61" s="808" customFormat="1" ht="35.1" customHeight="1" x14ac:dyDescent="0.25">
      <c r="A249" s="590"/>
      <c r="B249" s="590"/>
      <c r="C249" s="596" t="s">
        <v>154</v>
      </c>
      <c r="D249" s="590"/>
      <c r="E249" s="846"/>
      <c r="F249" s="590"/>
      <c r="G249" s="590">
        <v>14</v>
      </c>
      <c r="H249" s="672" t="s">
        <v>725</v>
      </c>
      <c r="I249" s="674" t="s">
        <v>665</v>
      </c>
      <c r="J249" s="674" t="s">
        <v>767</v>
      </c>
      <c r="K249" s="674" t="s">
        <v>785</v>
      </c>
      <c r="L249" s="674" t="str">
        <f>+L248</f>
        <v>Un Instructivo reglamentario de los cupos de la Entidad</v>
      </c>
      <c r="M249" s="590">
        <v>1</v>
      </c>
      <c r="N249" s="596" t="s">
        <v>69</v>
      </c>
      <c r="O249" s="596" t="str">
        <f>IF(H249="","",VLOOKUP(H249,'[1]Procedimientos Publicar'!$C$6:$E$85,3,FALSE))</f>
        <v>SUB GERENCIA COMERCIAL</v>
      </c>
      <c r="P249" s="596" t="s">
        <v>362</v>
      </c>
      <c r="Q249" s="590"/>
      <c r="R249" s="590"/>
      <c r="S249" s="590"/>
      <c r="T249" s="597">
        <v>1</v>
      </c>
      <c r="U249" s="590"/>
      <c r="V249" s="599">
        <v>43495</v>
      </c>
      <c r="W249" s="599">
        <v>43829</v>
      </c>
      <c r="X249" s="599">
        <v>43830</v>
      </c>
      <c r="Y249" s="300" t="s">
        <v>645</v>
      </c>
      <c r="Z249" s="590">
        <v>1</v>
      </c>
      <c r="AA249" s="478">
        <f>(IF(Z249="","",IF(OR($M249=0,$M249="",$X249=""),"",Z249/$M249)))</f>
        <v>1</v>
      </c>
      <c r="AB249" s="479">
        <f t="shared" si="106"/>
        <v>1</v>
      </c>
      <c r="AC249" s="805" t="str">
        <f t="shared" si="107"/>
        <v>OK</v>
      </c>
      <c r="AF249" s="807" t="str">
        <f t="shared" si="104"/>
        <v>CUMPLIDA</v>
      </c>
      <c r="BG249" s="807" t="str">
        <f t="shared" si="108"/>
        <v>CUMPLIDA</v>
      </c>
      <c r="BI249" s="809" t="str">
        <f>IF(AF249="CUMPLIDA","CERRADO","ABIERTO")</f>
        <v>CERRADO</v>
      </c>
    </row>
    <row r="250" spans="1:61" s="808" customFormat="1" ht="35.1" customHeight="1" x14ac:dyDescent="0.25">
      <c r="A250" s="590"/>
      <c r="B250" s="590"/>
      <c r="C250" s="596" t="s">
        <v>154</v>
      </c>
      <c r="D250" s="590"/>
      <c r="E250" s="846"/>
      <c r="F250" s="590"/>
      <c r="G250" s="590">
        <v>15</v>
      </c>
      <c r="H250" s="672" t="s">
        <v>725</v>
      </c>
      <c r="I250" s="674" t="s">
        <v>634</v>
      </c>
      <c r="J250" s="674" t="s">
        <v>768</v>
      </c>
      <c r="K250" s="674" t="s">
        <v>786</v>
      </c>
      <c r="L250" s="674" t="s">
        <v>801</v>
      </c>
      <c r="M250" s="590">
        <v>1</v>
      </c>
      <c r="N250" s="596" t="s">
        <v>69</v>
      </c>
      <c r="O250" s="596" t="str">
        <f>IF(H250="","",VLOOKUP(H250,'[1]Procedimientos Publicar'!$C$6:$E$85,3,FALSE))</f>
        <v>SUB GERENCIA COMERCIAL</v>
      </c>
      <c r="P250" s="596" t="s">
        <v>362</v>
      </c>
      <c r="Q250" s="590"/>
      <c r="R250" s="590"/>
      <c r="S250" s="590"/>
      <c r="T250" s="597">
        <v>1</v>
      </c>
      <c r="U250" s="590"/>
      <c r="V250" s="599">
        <v>43495</v>
      </c>
      <c r="W250" s="599">
        <v>43829</v>
      </c>
      <c r="X250" s="599">
        <v>43830</v>
      </c>
      <c r="Y250" s="629" t="s">
        <v>646</v>
      </c>
      <c r="Z250" s="590">
        <v>0.5</v>
      </c>
      <c r="AA250" s="478">
        <f>(IF(Z250="","",IF(OR($M250=0,$M250="",$X250=""),"",Z250/$M250)))</f>
        <v>0.5</v>
      </c>
      <c r="AB250" s="479">
        <f t="shared" si="106"/>
        <v>0.5</v>
      </c>
      <c r="AC250" s="805" t="str">
        <f t="shared" si="107"/>
        <v>EN TERMINO</v>
      </c>
      <c r="AF250" s="807" t="str">
        <f t="shared" si="104"/>
        <v>PENDIENTE</v>
      </c>
      <c r="AG250" s="5">
        <v>44012</v>
      </c>
      <c r="AH250" s="803" t="s">
        <v>1188</v>
      </c>
      <c r="AI250" s="808">
        <v>1</v>
      </c>
      <c r="AJ250" s="814">
        <f>(IF(AI250="","",IF(OR($M250=0,$M250="",AG250=""),"",AI250/$M250)))</f>
        <v>1</v>
      </c>
      <c r="AK250" s="813">
        <f>(IF(OR($T250="",AJ250=""),"",IF(OR($T250=0,AJ250=0),0,IF((AJ250*100%)/$T250&gt;100%,100%,(AJ250*100%)/$T250))))</f>
        <v>1</v>
      </c>
      <c r="AL250" s="805" t="str">
        <f>IF(AH250="","",IF(AK250&lt;100%, IF(AK250&lt;50%, "ALERTA","EN TERMINO"), IF(AK250=100%, "OK", "EN TERMINO")))</f>
        <v>OK</v>
      </c>
      <c r="AM250" s="817" t="s">
        <v>1191</v>
      </c>
      <c r="AO250" s="807" t="str">
        <f>IF(AK250=100%,IF(AK250&gt;50%,"CUMPLIDA","PENDIENTE"),IF(AK250&lt;50%,"INCUMPLIDA","PENDIENTE"))</f>
        <v>CUMPLIDA</v>
      </c>
      <c r="BG250" s="807" t="str">
        <f>IF(AK250=100%,"CUMPLIDA","INCUMPLIDA")</f>
        <v>CUMPLIDA</v>
      </c>
      <c r="BI250" s="809" t="str">
        <f>IF(BG250="CUMPLIDA","CERRADO","ABIERTO")</f>
        <v>CERRADO</v>
      </c>
    </row>
    <row r="251" spans="1:61" s="808" customFormat="1" ht="35.1" customHeight="1" x14ac:dyDescent="0.25">
      <c r="A251" s="590"/>
      <c r="B251" s="590"/>
      <c r="C251" s="596" t="s">
        <v>154</v>
      </c>
      <c r="D251" s="590"/>
      <c r="E251" s="846"/>
      <c r="F251" s="590"/>
      <c r="G251" s="590">
        <v>16</v>
      </c>
      <c r="H251" s="672" t="s">
        <v>725</v>
      </c>
      <c r="I251" s="674" t="s">
        <v>635</v>
      </c>
      <c r="J251" s="674" t="s">
        <v>769</v>
      </c>
      <c r="K251" s="674" t="s">
        <v>787</v>
      </c>
      <c r="L251" s="674" t="s">
        <v>802</v>
      </c>
      <c r="M251" s="590">
        <v>1</v>
      </c>
      <c r="N251" s="596" t="s">
        <v>69</v>
      </c>
      <c r="O251" s="596" t="str">
        <f>IF(H251="","",VLOOKUP(H251,'[1]Procedimientos Publicar'!$C$6:$E$85,3,FALSE))</f>
        <v>SUB GERENCIA COMERCIAL</v>
      </c>
      <c r="P251" s="596" t="s">
        <v>362</v>
      </c>
      <c r="Q251" s="590"/>
      <c r="R251" s="590"/>
      <c r="S251" s="590"/>
      <c r="T251" s="597">
        <v>1</v>
      </c>
      <c r="U251" s="590"/>
      <c r="V251" s="599">
        <v>43495</v>
      </c>
      <c r="W251" s="599">
        <v>43768</v>
      </c>
      <c r="X251" s="599">
        <v>43830</v>
      </c>
      <c r="Y251" s="629" t="s">
        <v>647</v>
      </c>
      <c r="Z251" s="590">
        <v>0.5</v>
      </c>
      <c r="AA251" s="478">
        <f t="shared" si="101"/>
        <v>0.5</v>
      </c>
      <c r="AB251" s="479">
        <f t="shared" si="106"/>
        <v>0.5</v>
      </c>
      <c r="AC251" s="805" t="str">
        <f t="shared" si="107"/>
        <v>EN TERMINO</v>
      </c>
      <c r="AF251" s="807" t="str">
        <f t="shared" si="104"/>
        <v>PENDIENTE</v>
      </c>
      <c r="AG251" s="5">
        <v>44012</v>
      </c>
      <c r="AH251" s="803" t="s">
        <v>1187</v>
      </c>
      <c r="AI251" s="808">
        <v>1</v>
      </c>
      <c r="AJ251" s="814">
        <f>(IF(AI251="","",IF(OR($M251=0,$M251="",AG251=""),"",AI251/$M251)))</f>
        <v>1</v>
      </c>
      <c r="AK251" s="813">
        <f>(IF(OR($T251="",AJ251=""),"",IF(OR($T251=0,AJ251=0),0,IF((AJ251*100%)/$T251&gt;100%,100%,(AJ251*100%)/$T251))))</f>
        <v>1</v>
      </c>
      <c r="AL251" s="805" t="str">
        <f>IF(AH251="","",IF(AK251&lt;100%, IF(AK251&lt;50%, "ALERTA","EN TERMINO"), IF(AK251=100%, "OK", "EN TERMINO")))</f>
        <v>OK</v>
      </c>
      <c r="AM251" s="817" t="s">
        <v>1191</v>
      </c>
      <c r="AO251" s="807" t="str">
        <f>IF(AK251=100%,IF(AK251&gt;50%,"CUMPLIDA","PENDIENTE"),IF(AK251&lt;50%,"INCUMPLIDA","PENDIENTE"))</f>
        <v>CUMPLIDA</v>
      </c>
      <c r="BG251" s="807" t="str">
        <f>IF(AK251=100%,"CUMPLIDA","INCUMPLIDA")</f>
        <v>CUMPLIDA</v>
      </c>
      <c r="BI251" s="809" t="str">
        <f>IF(BG251="CUMPLIDA","CERRADO","ABIERTO")</f>
        <v>CERRADO</v>
      </c>
    </row>
    <row r="252" spans="1:61" s="808" customFormat="1" ht="35.1" customHeight="1" x14ac:dyDescent="0.25">
      <c r="A252" s="590"/>
      <c r="B252" s="590"/>
      <c r="C252" s="596" t="s">
        <v>154</v>
      </c>
      <c r="D252" s="590"/>
      <c r="E252" s="846"/>
      <c r="F252" s="590"/>
      <c r="G252" s="590">
        <v>17</v>
      </c>
      <c r="H252" s="672" t="s">
        <v>725</v>
      </c>
      <c r="I252" s="674" t="s">
        <v>636</v>
      </c>
      <c r="J252" s="674" t="s">
        <v>770</v>
      </c>
      <c r="K252" s="674" t="s">
        <v>788</v>
      </c>
      <c r="L252" s="674" t="s">
        <v>803</v>
      </c>
      <c r="M252" s="590">
        <v>1</v>
      </c>
      <c r="N252" s="596" t="s">
        <v>69</v>
      </c>
      <c r="O252" s="596" t="str">
        <f>IF(H252="","",VLOOKUP(H252,'[1]Procedimientos Publicar'!$C$6:$E$85,3,FALSE))</f>
        <v>SUB GERENCIA COMERCIAL</v>
      </c>
      <c r="P252" s="596" t="s">
        <v>362</v>
      </c>
      <c r="Q252" s="590"/>
      <c r="R252" s="590"/>
      <c r="S252" s="590"/>
      <c r="T252" s="597">
        <v>1</v>
      </c>
      <c r="U252" s="590"/>
      <c r="V252" s="599">
        <v>43495</v>
      </c>
      <c r="W252" s="599">
        <v>43829</v>
      </c>
      <c r="X252" s="599">
        <v>43830</v>
      </c>
      <c r="Y252" s="302" t="s">
        <v>648</v>
      </c>
      <c r="Z252" s="590">
        <v>1</v>
      </c>
      <c r="AA252" s="478">
        <f t="shared" si="101"/>
        <v>1</v>
      </c>
      <c r="AB252" s="479">
        <f t="shared" si="106"/>
        <v>1</v>
      </c>
      <c r="AC252" s="805" t="str">
        <f t="shared" si="107"/>
        <v>OK</v>
      </c>
      <c r="AF252" s="807" t="str">
        <f t="shared" si="104"/>
        <v>CUMPLIDA</v>
      </c>
      <c r="BG252" s="807" t="str">
        <f t="shared" si="108"/>
        <v>CUMPLIDA</v>
      </c>
      <c r="BI252" s="809" t="str">
        <f t="shared" ref="BI252:BI255" si="109">IF(BG252="CUMPLIDA","CERRADO","ABIERTO")</f>
        <v>CERRADO</v>
      </c>
    </row>
    <row r="253" spans="1:61" s="808" customFormat="1" ht="35.1" customHeight="1" x14ac:dyDescent="0.25">
      <c r="A253" s="590"/>
      <c r="B253" s="590"/>
      <c r="C253" s="596" t="s">
        <v>154</v>
      </c>
      <c r="D253" s="590"/>
      <c r="E253" s="846"/>
      <c r="F253" s="590"/>
      <c r="G253" s="590">
        <v>18</v>
      </c>
      <c r="H253" s="672" t="s">
        <v>725</v>
      </c>
      <c r="I253" s="674" t="s">
        <v>637</v>
      </c>
      <c r="J253" s="674" t="s">
        <v>771</v>
      </c>
      <c r="K253" s="674" t="s">
        <v>789</v>
      </c>
      <c r="L253" s="674" t="s">
        <v>804</v>
      </c>
      <c r="M253" s="590">
        <v>1</v>
      </c>
      <c r="N253" s="596" t="s">
        <v>69</v>
      </c>
      <c r="O253" s="596" t="str">
        <f>IF(H253="","",VLOOKUP(H253,'[1]Procedimientos Publicar'!$C$6:$E$85,3,FALSE))</f>
        <v>SUB GERENCIA COMERCIAL</v>
      </c>
      <c r="P253" s="596" t="s">
        <v>362</v>
      </c>
      <c r="Q253" s="590"/>
      <c r="R253" s="590"/>
      <c r="S253" s="590"/>
      <c r="T253" s="597">
        <v>1</v>
      </c>
      <c r="U253" s="590"/>
      <c r="V253" s="675" t="s">
        <v>808</v>
      </c>
      <c r="W253" s="599">
        <v>43829</v>
      </c>
      <c r="X253" s="599">
        <v>43830</v>
      </c>
      <c r="Y253" s="300" t="s">
        <v>693</v>
      </c>
      <c r="Z253" s="590">
        <v>1</v>
      </c>
      <c r="AA253" s="478">
        <f t="shared" si="101"/>
        <v>1</v>
      </c>
      <c r="AB253" s="479">
        <f t="shared" si="106"/>
        <v>1</v>
      </c>
      <c r="AC253" s="805" t="str">
        <f t="shared" si="107"/>
        <v>OK</v>
      </c>
      <c r="AF253" s="807" t="str">
        <f t="shared" si="104"/>
        <v>CUMPLIDA</v>
      </c>
      <c r="BG253" s="807" t="str">
        <f t="shared" si="108"/>
        <v>CUMPLIDA</v>
      </c>
      <c r="BI253" s="809" t="str">
        <f t="shared" si="109"/>
        <v>CERRADO</v>
      </c>
    </row>
    <row r="254" spans="1:61" s="808" customFormat="1" ht="35.1" customHeight="1" x14ac:dyDescent="0.25">
      <c r="A254" s="590"/>
      <c r="B254" s="590"/>
      <c r="C254" s="596" t="s">
        <v>154</v>
      </c>
      <c r="D254" s="590"/>
      <c r="E254" s="846"/>
      <c r="F254" s="590"/>
      <c r="G254" s="590">
        <v>19</v>
      </c>
      <c r="H254" s="672" t="s">
        <v>725</v>
      </c>
      <c r="I254" s="674" t="s">
        <v>638</v>
      </c>
      <c r="J254" s="674" t="s">
        <v>772</v>
      </c>
      <c r="K254" s="674" t="s">
        <v>790</v>
      </c>
      <c r="L254" s="674" t="s">
        <v>805</v>
      </c>
      <c r="M254" s="590">
        <v>1</v>
      </c>
      <c r="N254" s="596" t="s">
        <v>69</v>
      </c>
      <c r="O254" s="596" t="str">
        <f>IF(H254="","",VLOOKUP(H254,'[1]Procedimientos Publicar'!$C$6:$E$85,3,FALSE))</f>
        <v>SUB GERENCIA COMERCIAL</v>
      </c>
      <c r="P254" s="596" t="s">
        <v>362</v>
      </c>
      <c r="Q254" s="590"/>
      <c r="R254" s="590"/>
      <c r="S254" s="590"/>
      <c r="T254" s="597">
        <v>1</v>
      </c>
      <c r="U254" s="590"/>
      <c r="V254" s="675" t="s">
        <v>808</v>
      </c>
      <c r="W254" s="599">
        <v>43829</v>
      </c>
      <c r="X254" s="599">
        <v>43830</v>
      </c>
      <c r="Y254" s="300" t="s">
        <v>649</v>
      </c>
      <c r="Z254" s="590">
        <v>1</v>
      </c>
      <c r="AA254" s="478">
        <f t="shared" si="101"/>
        <v>1</v>
      </c>
      <c r="AB254" s="479">
        <f t="shared" si="106"/>
        <v>1</v>
      </c>
      <c r="AC254" s="805" t="str">
        <f t="shared" si="107"/>
        <v>OK</v>
      </c>
      <c r="AF254" s="807" t="str">
        <f t="shared" si="104"/>
        <v>CUMPLIDA</v>
      </c>
      <c r="BG254" s="807" t="str">
        <f t="shared" si="108"/>
        <v>CUMPLIDA</v>
      </c>
      <c r="BI254" s="809" t="str">
        <f t="shared" si="109"/>
        <v>CERRADO</v>
      </c>
    </row>
    <row r="255" spans="1:61" s="808" customFormat="1" ht="35.1" customHeight="1" x14ac:dyDescent="0.25">
      <c r="A255" s="590"/>
      <c r="B255" s="590"/>
      <c r="C255" s="596" t="s">
        <v>154</v>
      </c>
      <c r="D255" s="590"/>
      <c r="E255" s="846"/>
      <c r="F255" s="590"/>
      <c r="G255" s="590">
        <v>20</v>
      </c>
      <c r="H255" s="672" t="s">
        <v>725</v>
      </c>
      <c r="I255" s="674" t="s">
        <v>1189</v>
      </c>
      <c r="J255" s="674" t="s">
        <v>773</v>
      </c>
      <c r="K255" s="674" t="s">
        <v>1190</v>
      </c>
      <c r="L255" s="674" t="s">
        <v>806</v>
      </c>
      <c r="M255" s="590">
        <v>1</v>
      </c>
      <c r="N255" s="596" t="s">
        <v>69</v>
      </c>
      <c r="O255" s="596" t="str">
        <f>IF(H255="","",VLOOKUP(H255,'[1]Procedimientos Publicar'!$C$6:$E$85,3,FALSE))</f>
        <v>SUB GERENCIA COMERCIAL</v>
      </c>
      <c r="P255" s="596" t="s">
        <v>362</v>
      </c>
      <c r="Q255" s="590"/>
      <c r="R255" s="590"/>
      <c r="S255" s="590"/>
      <c r="T255" s="597">
        <v>1</v>
      </c>
      <c r="U255" s="590"/>
      <c r="V255" s="675" t="s">
        <v>808</v>
      </c>
      <c r="W255" s="599">
        <v>43829</v>
      </c>
      <c r="X255" s="599">
        <v>43830</v>
      </c>
      <c r="Y255" s="629" t="s">
        <v>1174</v>
      </c>
      <c r="Z255" s="590">
        <v>0.5</v>
      </c>
      <c r="AA255" s="478">
        <f t="shared" si="101"/>
        <v>0.5</v>
      </c>
      <c r="AB255" s="479">
        <f t="shared" si="106"/>
        <v>0.5</v>
      </c>
      <c r="AC255" s="805" t="str">
        <f t="shared" si="107"/>
        <v>EN TERMINO</v>
      </c>
      <c r="AF255" s="807" t="str">
        <f t="shared" si="104"/>
        <v>PENDIENTE</v>
      </c>
      <c r="AG255" s="5">
        <v>44012</v>
      </c>
      <c r="AH255" s="806" t="s">
        <v>1186</v>
      </c>
      <c r="AI255" s="808">
        <v>1</v>
      </c>
      <c r="AJ255" s="814">
        <f>(IF(AI255="","",IF(OR($M255=0,$M255="",AG255=""),"",AI255/$M255)))</f>
        <v>1</v>
      </c>
      <c r="AK255" s="813">
        <f>(IF(OR($T255="",AJ255=""),"",IF(OR($T255=0,AJ255=0),0,IF((AJ255*100%)/$T255&gt;100%,100%,(AJ255*100%)/$T255))))</f>
        <v>1</v>
      </c>
      <c r="AL255" s="805" t="str">
        <f>IF(AH255="","",IF(AK255&lt;100%, IF(AK255&lt;50%, "ALERTA","EN TERMINO"), IF(AK255=100%, "OK", "EN TERMINO")))</f>
        <v>OK</v>
      </c>
      <c r="AM255" s="817" t="s">
        <v>1191</v>
      </c>
      <c r="AO255" s="807" t="str">
        <f>IF(AK255=100%,IF(AK255&gt;50%,"CUMPLIDA","PENDIENTE"),IF(AK255&lt;50%,"INCUMPLIDA","PENDIENTE"))</f>
        <v>CUMPLIDA</v>
      </c>
      <c r="BG255" s="807" t="str">
        <f>IF(AK255=100%,"CUMPLIDA","INCUMPLIDA")</f>
        <v>CUMPLIDA</v>
      </c>
      <c r="BI255" s="809" t="str">
        <f t="shared" si="109"/>
        <v>CERRADO</v>
      </c>
    </row>
    <row r="256" spans="1:61" s="808" customFormat="1" ht="35.1" customHeight="1" x14ac:dyDescent="0.25">
      <c r="A256" s="612"/>
      <c r="B256" s="612"/>
      <c r="C256" s="616" t="s">
        <v>154</v>
      </c>
      <c r="D256" s="612"/>
      <c r="E256" s="832" t="s">
        <v>676</v>
      </c>
      <c r="F256" s="612"/>
      <c r="G256" s="612">
        <v>1</v>
      </c>
      <c r="H256" s="706" t="s">
        <v>725</v>
      </c>
      <c r="I256" s="707" t="s">
        <v>680</v>
      </c>
      <c r="J256" s="708" t="s">
        <v>809</v>
      </c>
      <c r="K256" s="709" t="s">
        <v>825</v>
      </c>
      <c r="L256" s="709" t="s">
        <v>839</v>
      </c>
      <c r="M256" s="612">
        <v>1</v>
      </c>
      <c r="N256" s="616" t="s">
        <v>69</v>
      </c>
      <c r="O256" s="616" t="str">
        <f>IF(H256="","",VLOOKUP(H256,'[1]Procedimientos Publicar'!$C$6:$E$85,3,FALSE))</f>
        <v>SUB GERENCIA COMERCIAL</v>
      </c>
      <c r="P256" s="616" t="s">
        <v>362</v>
      </c>
      <c r="Q256" s="612"/>
      <c r="R256" s="612"/>
      <c r="S256" s="612"/>
      <c r="T256" s="617">
        <v>1</v>
      </c>
      <c r="U256" s="612"/>
      <c r="V256" s="618">
        <v>43636</v>
      </c>
      <c r="W256" s="618">
        <v>43672</v>
      </c>
      <c r="X256" s="618">
        <v>43830</v>
      </c>
      <c r="Y256" s="303" t="s">
        <v>666</v>
      </c>
      <c r="Z256" s="612">
        <v>1</v>
      </c>
      <c r="AA256" s="620">
        <f t="shared" si="101"/>
        <v>1</v>
      </c>
      <c r="AB256" s="621">
        <f t="shared" si="106"/>
        <v>1</v>
      </c>
      <c r="AC256" s="805" t="str">
        <f t="shared" si="107"/>
        <v>OK</v>
      </c>
      <c r="AF256" s="807" t="str">
        <f t="shared" si="104"/>
        <v>CUMPLIDA</v>
      </c>
      <c r="AM256" s="735"/>
      <c r="BG256" s="807" t="str">
        <f t="shared" si="108"/>
        <v>CUMPLIDA</v>
      </c>
      <c r="BI256" s="809" t="str">
        <f t="shared" si="105"/>
        <v>CERRADO</v>
      </c>
    </row>
    <row r="257" spans="1:61" s="808" customFormat="1" ht="35.1" customHeight="1" x14ac:dyDescent="0.25">
      <c r="A257" s="612"/>
      <c r="B257" s="612"/>
      <c r="C257" s="616" t="s">
        <v>154</v>
      </c>
      <c r="D257" s="612"/>
      <c r="E257" s="832"/>
      <c r="F257" s="612"/>
      <c r="G257" s="612">
        <v>2</v>
      </c>
      <c r="H257" s="706" t="s">
        <v>725</v>
      </c>
      <c r="I257" s="297" t="s">
        <v>651</v>
      </c>
      <c r="J257" s="446" t="s">
        <v>810</v>
      </c>
      <c r="K257" s="448" t="s">
        <v>826</v>
      </c>
      <c r="L257" s="709" t="s">
        <v>840</v>
      </c>
      <c r="M257" s="612">
        <v>1</v>
      </c>
      <c r="N257" s="616" t="s">
        <v>69</v>
      </c>
      <c r="O257" s="616" t="str">
        <f>IF(H257="","",VLOOKUP(H257,'[1]Procedimientos Publicar'!$C$6:$E$85,3,FALSE))</f>
        <v>SUB GERENCIA COMERCIAL</v>
      </c>
      <c r="P257" s="616" t="s">
        <v>362</v>
      </c>
      <c r="Q257" s="612"/>
      <c r="R257" s="612"/>
      <c r="S257" s="612"/>
      <c r="T257" s="617">
        <v>1</v>
      </c>
      <c r="U257" s="612"/>
      <c r="V257" s="618">
        <v>43641</v>
      </c>
      <c r="W257" s="618">
        <v>43710</v>
      </c>
      <c r="X257" s="618">
        <v>43830</v>
      </c>
      <c r="Y257" s="304" t="s">
        <v>667</v>
      </c>
      <c r="Z257" s="612">
        <v>1</v>
      </c>
      <c r="AA257" s="620">
        <f t="shared" si="101"/>
        <v>1</v>
      </c>
      <c r="AB257" s="621">
        <f t="shared" si="106"/>
        <v>1</v>
      </c>
      <c r="AC257" s="805" t="str">
        <f t="shared" si="107"/>
        <v>OK</v>
      </c>
      <c r="AF257" s="807" t="str">
        <f t="shared" si="104"/>
        <v>CUMPLIDA</v>
      </c>
      <c r="AM257" s="735"/>
      <c r="BG257" s="807" t="str">
        <f t="shared" si="108"/>
        <v>CUMPLIDA</v>
      </c>
      <c r="BI257" s="809" t="str">
        <f t="shared" si="105"/>
        <v>CERRADO</v>
      </c>
    </row>
    <row r="258" spans="1:61" s="808" customFormat="1" ht="35.1" customHeight="1" x14ac:dyDescent="0.25">
      <c r="A258" s="612"/>
      <c r="B258" s="612"/>
      <c r="C258" s="616" t="s">
        <v>154</v>
      </c>
      <c r="D258" s="612"/>
      <c r="E258" s="832"/>
      <c r="F258" s="612"/>
      <c r="G258" s="612">
        <v>3</v>
      </c>
      <c r="H258" s="706" t="s">
        <v>725</v>
      </c>
      <c r="I258" s="297" t="s">
        <v>652</v>
      </c>
      <c r="J258" s="446" t="s">
        <v>811</v>
      </c>
      <c r="K258" s="448" t="s">
        <v>827</v>
      </c>
      <c r="L258" s="709" t="s">
        <v>486</v>
      </c>
      <c r="M258" s="612">
        <v>1</v>
      </c>
      <c r="N258" s="616" t="s">
        <v>69</v>
      </c>
      <c r="O258" s="616" t="str">
        <f>IF(H258="","",VLOOKUP(H258,'[1]Procedimientos Publicar'!$C$6:$E$85,3,FALSE))</f>
        <v>SUB GERENCIA COMERCIAL</v>
      </c>
      <c r="P258" s="616" t="s">
        <v>362</v>
      </c>
      <c r="Q258" s="612"/>
      <c r="R258" s="612"/>
      <c r="S258" s="612"/>
      <c r="T258" s="617">
        <v>1</v>
      </c>
      <c r="U258" s="612"/>
      <c r="V258" s="618">
        <v>43648</v>
      </c>
      <c r="W258" s="618">
        <v>43710</v>
      </c>
      <c r="X258" s="618">
        <v>43830</v>
      </c>
      <c r="Y258" s="303" t="s">
        <v>668</v>
      </c>
      <c r="Z258" s="612">
        <v>1</v>
      </c>
      <c r="AA258" s="620">
        <f t="shared" si="101"/>
        <v>1</v>
      </c>
      <c r="AB258" s="621">
        <f t="shared" si="106"/>
        <v>1</v>
      </c>
      <c r="AC258" s="805" t="str">
        <f t="shared" si="107"/>
        <v>OK</v>
      </c>
      <c r="AF258" s="807" t="str">
        <f t="shared" si="104"/>
        <v>CUMPLIDA</v>
      </c>
      <c r="AM258" s="735"/>
      <c r="BG258" s="807" t="str">
        <f t="shared" si="108"/>
        <v>CUMPLIDA</v>
      </c>
      <c r="BI258" s="809" t="str">
        <f t="shared" si="105"/>
        <v>CERRADO</v>
      </c>
    </row>
    <row r="259" spans="1:61" s="808" customFormat="1" ht="35.1" customHeight="1" x14ac:dyDescent="0.25">
      <c r="A259" s="612"/>
      <c r="B259" s="612"/>
      <c r="C259" s="616" t="s">
        <v>154</v>
      </c>
      <c r="D259" s="612"/>
      <c r="E259" s="832"/>
      <c r="F259" s="612"/>
      <c r="G259" s="612">
        <v>4</v>
      </c>
      <c r="H259" s="706" t="s">
        <v>725</v>
      </c>
      <c r="I259" s="297" t="s">
        <v>653</v>
      </c>
      <c r="J259" s="446" t="s">
        <v>812</v>
      </c>
      <c r="K259" s="448" t="str">
        <f>+K258</f>
        <v>Revisión y ajuste del procedimiento PRO410-199</v>
      </c>
      <c r="L259" s="709" t="str">
        <f>+L258</f>
        <v>Procedimiento ajustado</v>
      </c>
      <c r="M259" s="612">
        <v>1</v>
      </c>
      <c r="N259" s="616" t="s">
        <v>69</v>
      </c>
      <c r="O259" s="616" t="str">
        <f>IF(H259="","",VLOOKUP(H259,'[1]Procedimientos Publicar'!$C$6:$E$85,3,FALSE))</f>
        <v>SUB GERENCIA COMERCIAL</v>
      </c>
      <c r="P259" s="616" t="s">
        <v>362</v>
      </c>
      <c r="Q259" s="612"/>
      <c r="R259" s="612"/>
      <c r="S259" s="612"/>
      <c r="T259" s="617">
        <v>1</v>
      </c>
      <c r="U259" s="612"/>
      <c r="V259" s="618">
        <v>43648</v>
      </c>
      <c r="W259" s="618">
        <v>43710</v>
      </c>
      <c r="X259" s="618">
        <v>43830</v>
      </c>
      <c r="Y259" s="303" t="s">
        <v>668</v>
      </c>
      <c r="Z259" s="612">
        <v>1</v>
      </c>
      <c r="AA259" s="620">
        <f t="shared" si="101"/>
        <v>1</v>
      </c>
      <c r="AB259" s="621">
        <f t="shared" si="106"/>
        <v>1</v>
      </c>
      <c r="AC259" s="805" t="str">
        <f t="shared" si="107"/>
        <v>OK</v>
      </c>
      <c r="AF259" s="807" t="str">
        <f t="shared" si="104"/>
        <v>CUMPLIDA</v>
      </c>
      <c r="AM259" s="735"/>
      <c r="BG259" s="807" t="str">
        <f t="shared" si="108"/>
        <v>CUMPLIDA</v>
      </c>
      <c r="BI259" s="809" t="str">
        <f t="shared" si="105"/>
        <v>CERRADO</v>
      </c>
    </row>
    <row r="260" spans="1:61" s="808" customFormat="1" ht="35.1" customHeight="1" x14ac:dyDescent="0.25">
      <c r="A260" s="612"/>
      <c r="B260" s="612"/>
      <c r="C260" s="616" t="s">
        <v>154</v>
      </c>
      <c r="D260" s="612"/>
      <c r="E260" s="832"/>
      <c r="F260" s="612"/>
      <c r="G260" s="612">
        <v>5</v>
      </c>
      <c r="H260" s="706" t="s">
        <v>725</v>
      </c>
      <c r="I260" s="707" t="s">
        <v>681</v>
      </c>
      <c r="J260" s="708" t="s">
        <v>813</v>
      </c>
      <c r="K260" s="709" t="s">
        <v>828</v>
      </c>
      <c r="L260" s="709" t="s">
        <v>841</v>
      </c>
      <c r="M260" s="612">
        <v>1</v>
      </c>
      <c r="N260" s="616" t="s">
        <v>69</v>
      </c>
      <c r="O260" s="616" t="str">
        <f>IF(H260="","",VLOOKUP(H260,'[1]Procedimientos Publicar'!$C$6:$E$85,3,FALSE))</f>
        <v>SUB GERENCIA COMERCIAL</v>
      </c>
      <c r="P260" s="616" t="s">
        <v>362</v>
      </c>
      <c r="Q260" s="612"/>
      <c r="R260" s="612"/>
      <c r="S260" s="612"/>
      <c r="T260" s="617">
        <v>1</v>
      </c>
      <c r="U260" s="612"/>
      <c r="V260" s="618">
        <v>43641</v>
      </c>
      <c r="W260" s="618">
        <v>43738</v>
      </c>
      <c r="X260" s="618">
        <v>43830</v>
      </c>
      <c r="Y260" s="303" t="s">
        <v>669</v>
      </c>
      <c r="Z260" s="612">
        <v>1</v>
      </c>
      <c r="AA260" s="620">
        <f t="shared" si="101"/>
        <v>1</v>
      </c>
      <c r="AB260" s="621">
        <f t="shared" si="106"/>
        <v>1</v>
      </c>
      <c r="AC260" s="805" t="str">
        <f t="shared" si="107"/>
        <v>OK</v>
      </c>
      <c r="AF260" s="807" t="str">
        <f t="shared" si="104"/>
        <v>CUMPLIDA</v>
      </c>
      <c r="AM260" s="735"/>
      <c r="BG260" s="807" t="str">
        <f t="shared" si="108"/>
        <v>CUMPLIDA</v>
      </c>
      <c r="BI260" s="809" t="str">
        <f t="shared" si="105"/>
        <v>CERRADO</v>
      </c>
    </row>
    <row r="261" spans="1:61" s="808" customFormat="1" ht="35.1" customHeight="1" x14ac:dyDescent="0.25">
      <c r="A261" s="612"/>
      <c r="B261" s="612"/>
      <c r="C261" s="616" t="s">
        <v>154</v>
      </c>
      <c r="D261" s="612"/>
      <c r="E261" s="832"/>
      <c r="F261" s="612"/>
      <c r="G261" s="612">
        <v>6</v>
      </c>
      <c r="H261" s="706" t="s">
        <v>725</v>
      </c>
      <c r="I261" s="707" t="s">
        <v>682</v>
      </c>
      <c r="J261" s="708" t="s">
        <v>814</v>
      </c>
      <c r="K261" s="709" t="s">
        <v>829</v>
      </c>
      <c r="L261" s="709" t="s">
        <v>842</v>
      </c>
      <c r="M261" s="612">
        <v>1</v>
      </c>
      <c r="N261" s="616" t="s">
        <v>69</v>
      </c>
      <c r="O261" s="616" t="str">
        <f>IF(H261="","",VLOOKUP(H261,'[1]Procedimientos Publicar'!$C$6:$E$85,3,FALSE))</f>
        <v>SUB GERENCIA COMERCIAL</v>
      </c>
      <c r="P261" s="616" t="s">
        <v>362</v>
      </c>
      <c r="Q261" s="612"/>
      <c r="R261" s="612"/>
      <c r="S261" s="612"/>
      <c r="T261" s="617">
        <v>1</v>
      </c>
      <c r="U261" s="612"/>
      <c r="V261" s="618">
        <v>43648</v>
      </c>
      <c r="W261" s="618">
        <v>43738</v>
      </c>
      <c r="X261" s="618">
        <v>43830</v>
      </c>
      <c r="Y261" s="662" t="s">
        <v>670</v>
      </c>
      <c r="Z261" s="612">
        <v>1</v>
      </c>
      <c r="AA261" s="620">
        <f t="shared" si="101"/>
        <v>1</v>
      </c>
      <c r="AB261" s="621">
        <f t="shared" si="106"/>
        <v>1</v>
      </c>
      <c r="AC261" s="805" t="str">
        <f t="shared" si="107"/>
        <v>OK</v>
      </c>
      <c r="AF261" s="807" t="str">
        <f t="shared" si="104"/>
        <v>CUMPLIDA</v>
      </c>
      <c r="AG261" s="495">
        <v>44012</v>
      </c>
      <c r="AH261" s="306" t="s">
        <v>670</v>
      </c>
      <c r="AI261" s="809">
        <v>1</v>
      </c>
      <c r="AJ261" s="814">
        <f t="shared" ref="AJ261" si="110">(IF(AI261="","",IF(OR($M261=0,$M261="",$X261=""),"",AI261/$M261)))</f>
        <v>1</v>
      </c>
      <c r="AK261" s="815">
        <f t="shared" ref="AK261" si="111">(IF(OR($T261="",AJ261=""),"",IF(OR($T261=0,AJ261=0),0,IF((AJ261*100%)/$T261&gt;100%,100%,(AJ261*100%)/$T261))))</f>
        <v>1</v>
      </c>
      <c r="AL261" s="805" t="str">
        <f t="shared" ref="AL261" si="112">IF(AI261="","",IF(AK261&lt;100%, IF(AK261&lt;25%, "ALERTA","EN TERMINO"), IF(AK261=100%, "OK", "EN TERMINO")))</f>
        <v>OK</v>
      </c>
      <c r="AM261" s="494" t="s">
        <v>1106</v>
      </c>
      <c r="BG261" s="807" t="str">
        <f t="shared" si="108"/>
        <v>CUMPLIDA</v>
      </c>
      <c r="BI261" s="809" t="str">
        <f t="shared" si="105"/>
        <v>CERRADO</v>
      </c>
    </row>
    <row r="262" spans="1:61" s="808" customFormat="1" ht="35.1" customHeight="1" x14ac:dyDescent="0.25">
      <c r="A262" s="612"/>
      <c r="B262" s="612"/>
      <c r="C262" s="616" t="s">
        <v>154</v>
      </c>
      <c r="D262" s="612"/>
      <c r="E262" s="832"/>
      <c r="F262" s="612"/>
      <c r="G262" s="612">
        <v>7</v>
      </c>
      <c r="H262" s="706" t="s">
        <v>725</v>
      </c>
      <c r="I262" s="707" t="s">
        <v>683</v>
      </c>
      <c r="J262" s="708" t="s">
        <v>815</v>
      </c>
      <c r="K262" s="709" t="s">
        <v>830</v>
      </c>
      <c r="L262" s="709" t="s">
        <v>843</v>
      </c>
      <c r="M262" s="612">
        <v>1</v>
      </c>
      <c r="N262" s="616" t="s">
        <v>69</v>
      </c>
      <c r="O262" s="616" t="str">
        <f>IF(H262="","",VLOOKUP(H262,'[1]Procedimientos Publicar'!$C$6:$E$85,3,FALSE))</f>
        <v>SUB GERENCIA COMERCIAL</v>
      </c>
      <c r="P262" s="616" t="s">
        <v>362</v>
      </c>
      <c r="Q262" s="612"/>
      <c r="R262" s="612"/>
      <c r="S262" s="612"/>
      <c r="T262" s="617">
        <v>1</v>
      </c>
      <c r="U262" s="612"/>
      <c r="V262" s="618">
        <v>43641</v>
      </c>
      <c r="W262" s="618">
        <v>43671</v>
      </c>
      <c r="X262" s="618">
        <v>43830</v>
      </c>
      <c r="Y262" s="303" t="s">
        <v>671</v>
      </c>
      <c r="Z262" s="612">
        <v>1</v>
      </c>
      <c r="AA262" s="620">
        <f t="shared" si="101"/>
        <v>1</v>
      </c>
      <c r="AB262" s="621">
        <f t="shared" si="106"/>
        <v>1</v>
      </c>
      <c r="AC262" s="805" t="str">
        <f t="shared" si="107"/>
        <v>OK</v>
      </c>
      <c r="AF262" s="807" t="str">
        <f t="shared" si="104"/>
        <v>CUMPLIDA</v>
      </c>
      <c r="AM262" s="735"/>
      <c r="BG262" s="807" t="str">
        <f t="shared" si="108"/>
        <v>CUMPLIDA</v>
      </c>
      <c r="BI262" s="809" t="str">
        <f t="shared" si="105"/>
        <v>CERRADO</v>
      </c>
    </row>
    <row r="263" spans="1:61" s="808" customFormat="1" ht="35.1" customHeight="1" x14ac:dyDescent="0.25">
      <c r="A263" s="612"/>
      <c r="B263" s="612"/>
      <c r="C263" s="616" t="s">
        <v>154</v>
      </c>
      <c r="D263" s="612"/>
      <c r="E263" s="832"/>
      <c r="F263" s="612"/>
      <c r="G263" s="612">
        <v>8</v>
      </c>
      <c r="H263" s="706" t="s">
        <v>725</v>
      </c>
      <c r="I263" s="298" t="s">
        <v>654</v>
      </c>
      <c r="J263" s="708" t="s">
        <v>816</v>
      </c>
      <c r="K263" s="709" t="s">
        <v>831</v>
      </c>
      <c r="L263" s="709" t="s">
        <v>844</v>
      </c>
      <c r="M263" s="612">
        <v>3</v>
      </c>
      <c r="N263" s="616" t="s">
        <v>69</v>
      </c>
      <c r="O263" s="616" t="str">
        <f>IF(H263="","",VLOOKUP(H263,'[1]Procedimientos Publicar'!$C$6:$E$85,3,FALSE))</f>
        <v>SUB GERENCIA COMERCIAL</v>
      </c>
      <c r="P263" s="616" t="s">
        <v>362</v>
      </c>
      <c r="Q263" s="612"/>
      <c r="R263" s="612"/>
      <c r="S263" s="612"/>
      <c r="T263" s="617">
        <v>1</v>
      </c>
      <c r="U263" s="612"/>
      <c r="V263" s="618">
        <v>43641</v>
      </c>
      <c r="W263" s="618">
        <v>43707</v>
      </c>
      <c r="X263" s="618">
        <v>43830</v>
      </c>
      <c r="Y263" s="303" t="s">
        <v>672</v>
      </c>
      <c r="Z263" s="612">
        <v>3</v>
      </c>
      <c r="AA263" s="620">
        <f t="shared" si="101"/>
        <v>1</v>
      </c>
      <c r="AB263" s="621">
        <f t="shared" si="106"/>
        <v>1</v>
      </c>
      <c r="AC263" s="805" t="str">
        <f t="shared" si="107"/>
        <v>OK</v>
      </c>
      <c r="AF263" s="807" t="str">
        <f t="shared" si="104"/>
        <v>CUMPLIDA</v>
      </c>
      <c r="AM263" s="735"/>
      <c r="BG263" s="807" t="str">
        <f t="shared" si="108"/>
        <v>CUMPLIDA</v>
      </c>
      <c r="BI263" s="809" t="str">
        <f t="shared" si="105"/>
        <v>CERRADO</v>
      </c>
    </row>
    <row r="264" spans="1:61" s="808" customFormat="1" ht="35.1" customHeight="1" x14ac:dyDescent="0.25">
      <c r="A264" s="612"/>
      <c r="B264" s="612"/>
      <c r="C264" s="616" t="s">
        <v>154</v>
      </c>
      <c r="D264" s="612"/>
      <c r="E264" s="832"/>
      <c r="F264" s="612"/>
      <c r="G264" s="612">
        <v>9</v>
      </c>
      <c r="H264" s="706" t="s">
        <v>725</v>
      </c>
      <c r="I264" s="707" t="s">
        <v>684</v>
      </c>
      <c r="J264" s="708" t="s">
        <v>817</v>
      </c>
      <c r="K264" s="709" t="s">
        <v>832</v>
      </c>
      <c r="L264" s="709" t="s">
        <v>845</v>
      </c>
      <c r="M264" s="612">
        <v>1</v>
      </c>
      <c r="N264" s="616" t="s">
        <v>69</v>
      </c>
      <c r="O264" s="616" t="str">
        <f>IF(H264="","",VLOOKUP(H264,'[1]Procedimientos Publicar'!$C$6:$E$85,3,FALSE))</f>
        <v>SUB GERENCIA COMERCIAL</v>
      </c>
      <c r="P264" s="616" t="s">
        <v>362</v>
      </c>
      <c r="Q264" s="612"/>
      <c r="R264" s="612"/>
      <c r="S264" s="612"/>
      <c r="T264" s="617">
        <v>1</v>
      </c>
      <c r="U264" s="612"/>
      <c r="V264" s="618">
        <v>43641</v>
      </c>
      <c r="W264" s="618">
        <v>43707</v>
      </c>
      <c r="X264" s="618">
        <v>43830</v>
      </c>
      <c r="Y264" s="303" t="s">
        <v>673</v>
      </c>
      <c r="Z264" s="612">
        <v>1</v>
      </c>
      <c r="AA264" s="620">
        <f t="shared" si="101"/>
        <v>1</v>
      </c>
      <c r="AB264" s="621">
        <f t="shared" si="106"/>
        <v>1</v>
      </c>
      <c r="AC264" s="805" t="str">
        <f t="shared" si="107"/>
        <v>OK</v>
      </c>
      <c r="AF264" s="807" t="str">
        <f t="shared" si="104"/>
        <v>CUMPLIDA</v>
      </c>
      <c r="AM264" s="735"/>
      <c r="BG264" s="807" t="str">
        <f t="shared" si="108"/>
        <v>CUMPLIDA</v>
      </c>
      <c r="BI264" s="809" t="str">
        <f t="shared" si="105"/>
        <v>CERRADO</v>
      </c>
    </row>
    <row r="265" spans="1:61" s="808" customFormat="1" ht="35.1" customHeight="1" x14ac:dyDescent="0.25">
      <c r="A265" s="612"/>
      <c r="B265" s="612"/>
      <c r="C265" s="616" t="s">
        <v>154</v>
      </c>
      <c r="D265" s="612"/>
      <c r="E265" s="832"/>
      <c r="F265" s="612"/>
      <c r="G265" s="612">
        <v>10</v>
      </c>
      <c r="H265" s="706" t="s">
        <v>725</v>
      </c>
      <c r="I265" s="707" t="s">
        <v>685</v>
      </c>
      <c r="J265" s="708" t="s">
        <v>818</v>
      </c>
      <c r="K265" s="709" t="s">
        <v>833</v>
      </c>
      <c r="L265" s="709" t="s">
        <v>843</v>
      </c>
      <c r="M265" s="612">
        <v>1</v>
      </c>
      <c r="N265" s="616" t="s">
        <v>69</v>
      </c>
      <c r="O265" s="616" t="str">
        <f>IF(H265="","",VLOOKUP(H265,'[1]Procedimientos Publicar'!$C$6:$E$85,3,FALSE))</f>
        <v>SUB GERENCIA COMERCIAL</v>
      </c>
      <c r="P265" s="616" t="s">
        <v>362</v>
      </c>
      <c r="Q265" s="612"/>
      <c r="R265" s="612"/>
      <c r="S265" s="612"/>
      <c r="T265" s="617">
        <v>1</v>
      </c>
      <c r="U265" s="612"/>
      <c r="V265" s="618">
        <v>43648</v>
      </c>
      <c r="W265" s="618">
        <v>43707</v>
      </c>
      <c r="X265" s="618">
        <v>43830</v>
      </c>
      <c r="Y265" s="303" t="s">
        <v>674</v>
      </c>
      <c r="Z265" s="612">
        <v>1</v>
      </c>
      <c r="AA265" s="620">
        <f t="shared" si="101"/>
        <v>1</v>
      </c>
      <c r="AB265" s="621">
        <f t="shared" si="106"/>
        <v>1</v>
      </c>
      <c r="AC265" s="805" t="str">
        <f t="shared" si="107"/>
        <v>OK</v>
      </c>
      <c r="AF265" s="807" t="str">
        <f t="shared" si="104"/>
        <v>CUMPLIDA</v>
      </c>
      <c r="AM265" s="735"/>
      <c r="BG265" s="807" t="str">
        <f t="shared" si="108"/>
        <v>CUMPLIDA</v>
      </c>
      <c r="BI265" s="809" t="str">
        <f t="shared" si="105"/>
        <v>CERRADO</v>
      </c>
    </row>
    <row r="266" spans="1:61" s="808" customFormat="1" ht="35.1" customHeight="1" x14ac:dyDescent="0.25">
      <c r="A266" s="612"/>
      <c r="B266" s="612"/>
      <c r="C266" s="616" t="s">
        <v>154</v>
      </c>
      <c r="D266" s="612"/>
      <c r="E266" s="832"/>
      <c r="F266" s="612"/>
      <c r="G266" s="612">
        <v>11</v>
      </c>
      <c r="H266" s="706" t="s">
        <v>725</v>
      </c>
      <c r="I266" s="707" t="s">
        <v>686</v>
      </c>
      <c r="J266" s="708" t="s">
        <v>819</v>
      </c>
      <c r="K266" s="709" t="s">
        <v>833</v>
      </c>
      <c r="L266" s="709" t="str">
        <f>+L265</f>
        <v>Documento expedido</v>
      </c>
      <c r="M266" s="612">
        <v>1</v>
      </c>
      <c r="N266" s="616" t="s">
        <v>69</v>
      </c>
      <c r="O266" s="616" t="str">
        <f>IF(H266="","",VLOOKUP(H266,'[1]Procedimientos Publicar'!$C$6:$E$85,3,FALSE))</f>
        <v>SUB GERENCIA COMERCIAL</v>
      </c>
      <c r="P266" s="616" t="s">
        <v>362</v>
      </c>
      <c r="Q266" s="612"/>
      <c r="R266" s="612"/>
      <c r="S266" s="612"/>
      <c r="T266" s="617">
        <v>1</v>
      </c>
      <c r="U266" s="612"/>
      <c r="V266" s="618">
        <v>43648</v>
      </c>
      <c r="W266" s="618">
        <v>43707</v>
      </c>
      <c r="X266" s="618">
        <v>43830</v>
      </c>
      <c r="Y266" s="303" t="s">
        <v>674</v>
      </c>
      <c r="Z266" s="612">
        <v>1</v>
      </c>
      <c r="AA266" s="620">
        <f t="shared" si="101"/>
        <v>1</v>
      </c>
      <c r="AB266" s="621">
        <f t="shared" si="106"/>
        <v>1</v>
      </c>
      <c r="AC266" s="805" t="str">
        <f t="shared" si="107"/>
        <v>OK</v>
      </c>
      <c r="AF266" s="807" t="str">
        <f t="shared" si="104"/>
        <v>CUMPLIDA</v>
      </c>
      <c r="AM266" s="735"/>
      <c r="BG266" s="807" t="str">
        <f t="shared" si="108"/>
        <v>CUMPLIDA</v>
      </c>
      <c r="BI266" s="809" t="str">
        <f t="shared" si="105"/>
        <v>CERRADO</v>
      </c>
    </row>
    <row r="267" spans="1:61" s="808" customFormat="1" ht="35.1" customHeight="1" x14ac:dyDescent="0.25">
      <c r="A267" s="612"/>
      <c r="B267" s="612"/>
      <c r="C267" s="616" t="s">
        <v>154</v>
      </c>
      <c r="D267" s="612"/>
      <c r="E267" s="832"/>
      <c r="F267" s="612"/>
      <c r="G267" s="612">
        <v>12</v>
      </c>
      <c r="H267" s="706" t="s">
        <v>725</v>
      </c>
      <c r="I267" s="298" t="s">
        <v>655</v>
      </c>
      <c r="J267" s="708" t="str">
        <f>+J266</f>
        <v>Ausencia de documento denominado "Protocolo de seguridad del sorteo" donde se incluyan todas las condiciones y características requeridas incluyendo lo relacionado con las camaras.</v>
      </c>
      <c r="K267" s="709" t="s">
        <v>834</v>
      </c>
      <c r="L267" s="709" t="s">
        <v>846</v>
      </c>
      <c r="M267" s="612">
        <v>1</v>
      </c>
      <c r="N267" s="616" t="s">
        <v>69</v>
      </c>
      <c r="O267" s="616" t="str">
        <f>IF(H267="","",VLOOKUP(H267,'[1]Procedimientos Publicar'!$C$6:$E$85,3,FALSE))</f>
        <v>SUB GERENCIA COMERCIAL</v>
      </c>
      <c r="P267" s="616" t="s">
        <v>362</v>
      </c>
      <c r="Q267" s="612"/>
      <c r="R267" s="612"/>
      <c r="S267" s="612"/>
      <c r="T267" s="617">
        <v>1</v>
      </c>
      <c r="U267" s="612"/>
      <c r="V267" s="618">
        <v>43770</v>
      </c>
      <c r="W267" s="618">
        <v>43798</v>
      </c>
      <c r="X267" s="618">
        <v>43830</v>
      </c>
      <c r="Y267" s="305" t="s">
        <v>694</v>
      </c>
      <c r="Z267" s="612">
        <v>1</v>
      </c>
      <c r="AA267" s="620">
        <f t="shared" si="101"/>
        <v>1</v>
      </c>
      <c r="AB267" s="621">
        <f t="shared" si="106"/>
        <v>1</v>
      </c>
      <c r="AC267" s="805" t="str">
        <f t="shared" si="107"/>
        <v>OK</v>
      </c>
      <c r="AF267" s="807" t="str">
        <f t="shared" si="104"/>
        <v>CUMPLIDA</v>
      </c>
      <c r="AM267" s="735"/>
      <c r="BG267" s="807" t="str">
        <f t="shared" si="108"/>
        <v>CUMPLIDA</v>
      </c>
      <c r="BI267" s="809" t="str">
        <f t="shared" si="105"/>
        <v>CERRADO</v>
      </c>
    </row>
    <row r="268" spans="1:61" s="808" customFormat="1" ht="35.1" customHeight="1" x14ac:dyDescent="0.25">
      <c r="A268" s="612"/>
      <c r="B268" s="612"/>
      <c r="C268" s="616" t="s">
        <v>154</v>
      </c>
      <c r="D268" s="612"/>
      <c r="E268" s="832"/>
      <c r="F268" s="612"/>
      <c r="G268" s="612">
        <v>13</v>
      </c>
      <c r="H268" s="706" t="s">
        <v>725</v>
      </c>
      <c r="I268" s="707" t="s">
        <v>687</v>
      </c>
      <c r="J268" s="708" t="s">
        <v>820</v>
      </c>
      <c r="K268" s="709" t="s">
        <v>835</v>
      </c>
      <c r="L268" s="709" t="s">
        <v>842</v>
      </c>
      <c r="M268" s="612">
        <v>1</v>
      </c>
      <c r="N268" s="616" t="s">
        <v>69</v>
      </c>
      <c r="O268" s="616" t="str">
        <f>IF(H268="","",VLOOKUP(H268,'[1]Procedimientos Publicar'!$C$6:$E$85,3,FALSE))</f>
        <v>SUB GERENCIA COMERCIAL</v>
      </c>
      <c r="P268" s="616" t="s">
        <v>362</v>
      </c>
      <c r="Q268" s="612"/>
      <c r="R268" s="612"/>
      <c r="S268" s="612"/>
      <c r="T268" s="617">
        <v>1</v>
      </c>
      <c r="U268" s="612"/>
      <c r="V268" s="618">
        <v>43641</v>
      </c>
      <c r="W268" s="618">
        <v>43707</v>
      </c>
      <c r="X268" s="618">
        <v>43830</v>
      </c>
      <c r="Y268" s="304" t="s">
        <v>695</v>
      </c>
      <c r="Z268" s="612">
        <v>1</v>
      </c>
      <c r="AA268" s="620">
        <f t="shared" si="101"/>
        <v>1</v>
      </c>
      <c r="AB268" s="621">
        <f t="shared" si="106"/>
        <v>1</v>
      </c>
      <c r="AC268" s="805" t="str">
        <f t="shared" si="107"/>
        <v>OK</v>
      </c>
      <c r="AF268" s="807" t="str">
        <f t="shared" si="104"/>
        <v>CUMPLIDA</v>
      </c>
      <c r="AM268" s="735"/>
      <c r="BG268" s="807" t="str">
        <f t="shared" si="108"/>
        <v>CUMPLIDA</v>
      </c>
      <c r="BI268" s="809" t="str">
        <f t="shared" si="105"/>
        <v>CERRADO</v>
      </c>
    </row>
    <row r="269" spans="1:61" s="808" customFormat="1" ht="35.1" customHeight="1" x14ac:dyDescent="0.25">
      <c r="A269" s="612"/>
      <c r="B269" s="612"/>
      <c r="C269" s="616" t="s">
        <v>154</v>
      </c>
      <c r="D269" s="612"/>
      <c r="E269" s="832"/>
      <c r="F269" s="612"/>
      <c r="G269" s="612">
        <v>14</v>
      </c>
      <c r="H269" s="706" t="s">
        <v>725</v>
      </c>
      <c r="I269" s="707" t="s">
        <v>688</v>
      </c>
      <c r="J269" s="708" t="s">
        <v>821</v>
      </c>
      <c r="K269" s="447" t="s">
        <v>641</v>
      </c>
      <c r="L269" s="709"/>
      <c r="M269" s="612">
        <v>1</v>
      </c>
      <c r="N269" s="616" t="s">
        <v>69</v>
      </c>
      <c r="O269" s="616" t="str">
        <f>IF(H269="","",VLOOKUP(H269,'[1]Procedimientos Publicar'!$C$6:$E$85,3,FALSE))</f>
        <v>SUB GERENCIA COMERCIAL</v>
      </c>
      <c r="P269" s="616" t="s">
        <v>362</v>
      </c>
      <c r="Q269" s="612"/>
      <c r="R269" s="612"/>
      <c r="S269" s="612"/>
      <c r="T269" s="617">
        <v>1</v>
      </c>
      <c r="U269" s="612"/>
      <c r="V269" s="618">
        <v>43678</v>
      </c>
      <c r="W269" s="618">
        <v>43707</v>
      </c>
      <c r="X269" s="618">
        <v>43830</v>
      </c>
      <c r="Y269" s="305" t="s">
        <v>696</v>
      </c>
      <c r="Z269" s="612">
        <v>1</v>
      </c>
      <c r="AA269" s="620">
        <f t="shared" si="101"/>
        <v>1</v>
      </c>
      <c r="AB269" s="621">
        <f t="shared" si="106"/>
        <v>1</v>
      </c>
      <c r="AC269" s="805" t="str">
        <f t="shared" si="107"/>
        <v>OK</v>
      </c>
      <c r="AF269" s="807" t="str">
        <f t="shared" si="104"/>
        <v>CUMPLIDA</v>
      </c>
      <c r="AM269" s="735"/>
      <c r="BG269" s="807" t="str">
        <f t="shared" si="108"/>
        <v>CUMPLIDA</v>
      </c>
      <c r="BI269" s="809" t="str">
        <f t="shared" si="105"/>
        <v>CERRADO</v>
      </c>
    </row>
    <row r="270" spans="1:61" s="808" customFormat="1" ht="35.1" customHeight="1" x14ac:dyDescent="0.25">
      <c r="A270" s="612"/>
      <c r="B270" s="612"/>
      <c r="C270" s="616" t="s">
        <v>154</v>
      </c>
      <c r="D270" s="612"/>
      <c r="E270" s="832"/>
      <c r="F270" s="612"/>
      <c r="G270" s="612">
        <v>15</v>
      </c>
      <c r="H270" s="706" t="s">
        <v>725</v>
      </c>
      <c r="I270" s="707" t="s">
        <v>689</v>
      </c>
      <c r="J270" s="708" t="s">
        <v>822</v>
      </c>
      <c r="K270" s="709" t="s">
        <v>836</v>
      </c>
      <c r="L270" s="709" t="s">
        <v>842</v>
      </c>
      <c r="M270" s="612">
        <v>1</v>
      </c>
      <c r="N270" s="616" t="s">
        <v>69</v>
      </c>
      <c r="O270" s="616" t="str">
        <f>IF(H270="","",VLOOKUP(H270,'[1]Procedimientos Publicar'!$C$6:$E$85,3,FALSE))</f>
        <v>SUB GERENCIA COMERCIAL</v>
      </c>
      <c r="P270" s="616" t="s">
        <v>362</v>
      </c>
      <c r="Q270" s="612"/>
      <c r="R270" s="612"/>
      <c r="S270" s="612"/>
      <c r="T270" s="617">
        <v>1</v>
      </c>
      <c r="U270" s="612"/>
      <c r="V270" s="618">
        <v>43641</v>
      </c>
      <c r="W270" s="618">
        <v>43707</v>
      </c>
      <c r="X270" s="618">
        <v>43830</v>
      </c>
      <c r="Y270" s="303" t="s">
        <v>675</v>
      </c>
      <c r="Z270" s="612">
        <v>1</v>
      </c>
      <c r="AA270" s="620">
        <f t="shared" si="101"/>
        <v>1</v>
      </c>
      <c r="AB270" s="621">
        <f t="shared" si="106"/>
        <v>1</v>
      </c>
      <c r="AC270" s="805" t="str">
        <f t="shared" si="107"/>
        <v>OK</v>
      </c>
      <c r="AF270" s="807" t="str">
        <f t="shared" si="104"/>
        <v>CUMPLIDA</v>
      </c>
      <c r="AM270" s="735"/>
      <c r="BG270" s="807" t="str">
        <f t="shared" si="108"/>
        <v>CUMPLIDA</v>
      </c>
      <c r="BI270" s="809" t="str">
        <f t="shared" si="105"/>
        <v>CERRADO</v>
      </c>
    </row>
    <row r="271" spans="1:61" s="808" customFormat="1" ht="35.1" customHeight="1" x14ac:dyDescent="0.25">
      <c r="A271" s="612"/>
      <c r="B271" s="612"/>
      <c r="C271" s="616" t="s">
        <v>154</v>
      </c>
      <c r="D271" s="612"/>
      <c r="E271" s="832"/>
      <c r="F271" s="612"/>
      <c r="G271" s="612">
        <v>16</v>
      </c>
      <c r="H271" s="706" t="s">
        <v>725</v>
      </c>
      <c r="I271" s="707" t="s">
        <v>690</v>
      </c>
      <c r="J271" s="708" t="s">
        <v>823</v>
      </c>
      <c r="K271" s="709" t="s">
        <v>837</v>
      </c>
      <c r="L271" s="709" t="s">
        <v>846</v>
      </c>
      <c r="M271" s="612">
        <v>1</v>
      </c>
      <c r="N271" s="616" t="s">
        <v>69</v>
      </c>
      <c r="O271" s="616" t="str">
        <f>IF(H271="","",VLOOKUP(H271,'[1]Procedimientos Publicar'!$C$6:$E$85,3,FALSE))</f>
        <v>SUB GERENCIA COMERCIAL</v>
      </c>
      <c r="P271" s="616" t="s">
        <v>362</v>
      </c>
      <c r="Q271" s="612"/>
      <c r="R271" s="612"/>
      <c r="S271" s="612"/>
      <c r="T271" s="617">
        <v>1</v>
      </c>
      <c r="U271" s="612"/>
      <c r="V271" s="618">
        <v>43692</v>
      </c>
      <c r="W271" s="618">
        <v>43769</v>
      </c>
      <c r="X271" s="618">
        <v>43830</v>
      </c>
      <c r="Y271" s="303" t="s">
        <v>697</v>
      </c>
      <c r="Z271" s="612">
        <v>1</v>
      </c>
      <c r="AA271" s="620">
        <f t="shared" si="101"/>
        <v>1</v>
      </c>
      <c r="AB271" s="621">
        <f t="shared" si="106"/>
        <v>1</v>
      </c>
      <c r="AC271" s="805" t="str">
        <f t="shared" si="107"/>
        <v>OK</v>
      </c>
      <c r="AF271" s="807" t="str">
        <f t="shared" si="104"/>
        <v>CUMPLIDA</v>
      </c>
      <c r="AM271" s="735"/>
      <c r="BG271" s="807" t="str">
        <f t="shared" si="108"/>
        <v>CUMPLIDA</v>
      </c>
      <c r="BI271" s="809" t="str">
        <f t="shared" si="105"/>
        <v>CERRADO</v>
      </c>
    </row>
    <row r="272" spans="1:61" s="808" customFormat="1" ht="35.1" customHeight="1" x14ac:dyDescent="0.25">
      <c r="A272" s="612"/>
      <c r="B272" s="612"/>
      <c r="C272" s="616" t="s">
        <v>154</v>
      </c>
      <c r="D272" s="612"/>
      <c r="E272" s="832"/>
      <c r="F272" s="612"/>
      <c r="G272" s="612">
        <v>17</v>
      </c>
      <c r="H272" s="706" t="s">
        <v>725</v>
      </c>
      <c r="I272" s="707" t="s">
        <v>691</v>
      </c>
      <c r="J272" s="708" t="s">
        <v>824</v>
      </c>
      <c r="K272" s="709" t="s">
        <v>838</v>
      </c>
      <c r="L272" s="709" t="s">
        <v>486</v>
      </c>
      <c r="M272" s="612">
        <v>1</v>
      </c>
      <c r="N272" s="616" t="s">
        <v>69</v>
      </c>
      <c r="O272" s="616" t="str">
        <f>IF(H272="","",VLOOKUP(H272,'[1]Procedimientos Publicar'!$C$6:$E$85,3,FALSE))</f>
        <v>SUB GERENCIA COMERCIAL</v>
      </c>
      <c r="P272" s="616" t="s">
        <v>362</v>
      </c>
      <c r="Q272" s="612"/>
      <c r="R272" s="612"/>
      <c r="S272" s="612"/>
      <c r="T272" s="617">
        <v>1</v>
      </c>
      <c r="U272" s="612"/>
      <c r="V272" s="618">
        <v>43671</v>
      </c>
      <c r="W272" s="618">
        <v>43702</v>
      </c>
      <c r="X272" s="618">
        <v>43830</v>
      </c>
      <c r="Y272" s="303" t="s">
        <v>698</v>
      </c>
      <c r="Z272" s="612">
        <v>1</v>
      </c>
      <c r="AA272" s="620">
        <f t="shared" si="101"/>
        <v>1</v>
      </c>
      <c r="AB272" s="621">
        <f t="shared" si="106"/>
        <v>1</v>
      </c>
      <c r="AC272" s="805" t="str">
        <f t="shared" si="107"/>
        <v>OK</v>
      </c>
      <c r="AF272" s="807" t="str">
        <f t="shared" si="104"/>
        <v>CUMPLIDA</v>
      </c>
      <c r="AM272" s="735"/>
      <c r="BG272" s="807" t="str">
        <f t="shared" si="108"/>
        <v>CUMPLIDA</v>
      </c>
      <c r="BI272" s="809" t="str">
        <f t="shared" si="105"/>
        <v>CERRADO</v>
      </c>
    </row>
  </sheetData>
  <autoFilter ref="A3:CX272"/>
  <mergeCells count="134">
    <mergeCell ref="E28:E33"/>
    <mergeCell ref="E34:E48"/>
    <mergeCell ref="AQ2:AQ3"/>
    <mergeCell ref="AH77:AH80"/>
    <mergeCell ref="AY1:BG1"/>
    <mergeCell ref="G197:G199"/>
    <mergeCell ref="G200:G204"/>
    <mergeCell ref="E228:E235"/>
    <mergeCell ref="E236:E255"/>
    <mergeCell ref="E189:E193"/>
    <mergeCell ref="E194:E196"/>
    <mergeCell ref="E197:E207"/>
    <mergeCell ref="E157:E158"/>
    <mergeCell ref="E159:E160"/>
    <mergeCell ref="E161:E175"/>
    <mergeCell ref="E176:E180"/>
    <mergeCell ref="E181:E188"/>
    <mergeCell ref="E49:E51"/>
    <mergeCell ref="E52:E56"/>
    <mergeCell ref="E57:E66"/>
    <mergeCell ref="E5:E21"/>
    <mergeCell ref="E22:E27"/>
    <mergeCell ref="AP1:AW1"/>
    <mergeCell ref="AP2:AP3"/>
    <mergeCell ref="AW2:AW3"/>
    <mergeCell ref="P2:P3"/>
    <mergeCell ref="Q2:Q3"/>
    <mergeCell ref="W2:W3"/>
    <mergeCell ref="AK2:AK3"/>
    <mergeCell ref="E256:E272"/>
    <mergeCell ref="E219:E227"/>
    <mergeCell ref="G229:G231"/>
    <mergeCell ref="E208:E209"/>
    <mergeCell ref="E210:E212"/>
    <mergeCell ref="E213:E215"/>
    <mergeCell ref="E216:E218"/>
    <mergeCell ref="E67:E70"/>
    <mergeCell ref="E149:E156"/>
    <mergeCell ref="E71:E148"/>
    <mergeCell ref="AH135:AH137"/>
    <mergeCell ref="AH138:AH139"/>
    <mergeCell ref="AH140:AH147"/>
    <mergeCell ref="AH104:AH108"/>
    <mergeCell ref="AH109:AH110"/>
    <mergeCell ref="AH111:AH115"/>
    <mergeCell ref="AH117:AH120"/>
    <mergeCell ref="AH121:AH125"/>
    <mergeCell ref="AH71:AH75"/>
    <mergeCell ref="AH83:AH84"/>
    <mergeCell ref="AH87:AH93"/>
    <mergeCell ref="AH94:AH99"/>
    <mergeCell ref="BK2:BK4"/>
    <mergeCell ref="BG2:BG3"/>
    <mergeCell ref="BH2:BH3"/>
    <mergeCell ref="BI2:BI3"/>
    <mergeCell ref="BJ2:BJ3"/>
    <mergeCell ref="BF2:BF3"/>
    <mergeCell ref="BB2:BB3"/>
    <mergeCell ref="BC2:BC3"/>
    <mergeCell ref="BD2:BD3"/>
    <mergeCell ref="BE2:BE3"/>
    <mergeCell ref="AZ2:AZ3"/>
    <mergeCell ref="AL2:AL3"/>
    <mergeCell ref="AM2:AM3"/>
    <mergeCell ref="AN2:AN3"/>
    <mergeCell ref="AY2:AY3"/>
    <mergeCell ref="BA2:BA3"/>
    <mergeCell ref="AR2:AR3"/>
    <mergeCell ref="AS2:AS3"/>
    <mergeCell ref="AT2:AT3"/>
    <mergeCell ref="AU2:AU3"/>
    <mergeCell ref="AV2:AV3"/>
    <mergeCell ref="AG1:AN1"/>
    <mergeCell ref="R2:R3"/>
    <mergeCell ref="S2:S3"/>
    <mergeCell ref="T2:T3"/>
    <mergeCell ref="U2:U3"/>
    <mergeCell ref="V2:V3"/>
    <mergeCell ref="X2:X3"/>
    <mergeCell ref="Y2:Y3"/>
    <mergeCell ref="Z2:Z3"/>
    <mergeCell ref="AI2:AI3"/>
    <mergeCell ref="AJ2:AJ3"/>
    <mergeCell ref="AD2:AD3"/>
    <mergeCell ref="AE2:AE3"/>
    <mergeCell ref="AG2:AG3"/>
    <mergeCell ref="AH2:AH3"/>
    <mergeCell ref="AC2:AC3"/>
    <mergeCell ref="J1:W1"/>
    <mergeCell ref="X1:AE1"/>
    <mergeCell ref="AA2:AA3"/>
    <mergeCell ref="AB2:AB3"/>
    <mergeCell ref="J2:J3"/>
    <mergeCell ref="K2:M2"/>
    <mergeCell ref="N2:N3"/>
    <mergeCell ref="O2:O3"/>
    <mergeCell ref="F2:F3"/>
    <mergeCell ref="G2:G3"/>
    <mergeCell ref="H2:H3"/>
    <mergeCell ref="I2:I3"/>
    <mergeCell ref="A1:I1"/>
    <mergeCell ref="A2:A3"/>
    <mergeCell ref="B2:B3"/>
    <mergeCell ref="C2:C3"/>
    <mergeCell ref="D2:D3"/>
    <mergeCell ref="E2:E3"/>
    <mergeCell ref="J71:J75"/>
    <mergeCell ref="K71:K75"/>
    <mergeCell ref="L71:L75"/>
    <mergeCell ref="M71:M75"/>
    <mergeCell ref="J77:J80"/>
    <mergeCell ref="K77:K80"/>
    <mergeCell ref="J83:J84"/>
    <mergeCell ref="K83:K84"/>
    <mergeCell ref="J87:J93"/>
    <mergeCell ref="K87:K93"/>
    <mergeCell ref="J121:J134"/>
    <mergeCell ref="K121:K125"/>
    <mergeCell ref="J135:J137"/>
    <mergeCell ref="K135:K137"/>
    <mergeCell ref="J138:J139"/>
    <mergeCell ref="K138:K139"/>
    <mergeCell ref="J140:J147"/>
    <mergeCell ref="K140:K147"/>
    <mergeCell ref="J94:J99"/>
    <mergeCell ref="K94:K99"/>
    <mergeCell ref="J100:J108"/>
    <mergeCell ref="K100:K108"/>
    <mergeCell ref="J109:J110"/>
    <mergeCell ref="K109:K110"/>
    <mergeCell ref="J111:J115"/>
    <mergeCell ref="K111:K115"/>
    <mergeCell ref="J117:J120"/>
    <mergeCell ref="K117:K120"/>
  </mergeCells>
  <conditionalFormatting sqref="AC5:AC27 AC57:AC70 AC219:AC235 AC149:AC207">
    <cfRule type="containsText" dxfId="1365" priority="1027" stopIfTrue="1" operator="containsText" text="EN TERMINO">
      <formula>NOT(ISERROR(SEARCH("EN TERMINO",AC5)))</formula>
    </cfRule>
    <cfRule type="containsText" priority="1028" operator="containsText" text="AMARILLO">
      <formula>NOT(ISERROR(SEARCH("AMARILLO",AC5)))</formula>
    </cfRule>
    <cfRule type="containsText" dxfId="1364" priority="1029" stopIfTrue="1" operator="containsText" text="ALERTA">
      <formula>NOT(ISERROR(SEARCH("ALERTA",AC5)))</formula>
    </cfRule>
    <cfRule type="containsText" dxfId="1363" priority="1030" stopIfTrue="1" operator="containsText" text="OK">
      <formula>NOT(ISERROR(SEARCH("OK",AC5)))</formula>
    </cfRule>
  </conditionalFormatting>
  <conditionalFormatting sqref="AF59:AF70 BG219:BG235 AF219:AF235 BG149:BG196 AF149:AF207 BG57:BG70 AN62:BF62 BG23:BG27 AH62:AL62">
    <cfRule type="containsText" dxfId="1362" priority="1024" operator="containsText" text="Cumplida">
      <formula>NOT(ISERROR(SEARCH("Cumplida",AF23)))</formula>
    </cfRule>
    <cfRule type="containsText" dxfId="1361" priority="1025" operator="containsText" text="Pendiente">
      <formula>NOT(ISERROR(SEARCH("Pendiente",AF23)))</formula>
    </cfRule>
    <cfRule type="containsText" dxfId="1360" priority="1026" operator="containsText" text="Cumplida">
      <formula>NOT(ISERROR(SEARCH("Cumplida",AF23)))</formula>
    </cfRule>
  </conditionalFormatting>
  <conditionalFormatting sqref="AF5:AF27 AF57:AF70 BG219:BG235 AF219:AF235 BG149:BG196 AF149:AF207 BG57:BG70 AN62:BF62 BG23:BG27 AH62:AL62">
    <cfRule type="containsText" dxfId="1359" priority="1022" stopIfTrue="1" operator="containsText" text="CUMPLIDA">
      <formula>NOT(ISERROR(SEARCH("CUMPLIDA",AF5)))</formula>
    </cfRule>
  </conditionalFormatting>
  <conditionalFormatting sqref="AF5:AF27 AF57:AF70 BG219:BG235 AF219:AF235 BG149:BG196 AF149:AF207 BG57:BG70 AN62:BF62 BG23:BG27 AH62:AL62">
    <cfRule type="containsText" dxfId="1358" priority="785" stopIfTrue="1" operator="containsText" text="INCUMPLIDA">
      <formula>NOT(ISERROR(SEARCH("INCUMPLIDA",AF5)))</formula>
    </cfRule>
  </conditionalFormatting>
  <conditionalFormatting sqref="AF57:AF70 AF219:AF235 AF149:AF207">
    <cfRule type="containsText" dxfId="1357" priority="754" operator="containsText" text="PENDIENTE">
      <formula>NOT(ISERROR(SEARCH("PENDIENTE",AF57)))</formula>
    </cfRule>
  </conditionalFormatting>
  <conditionalFormatting sqref="AF5:AF27 AF57:AF70 AF219:AF235 AF149:AF207">
    <cfRule type="containsText" dxfId="1356" priority="745" stopIfTrue="1" operator="containsText" text="PENDIENTE">
      <formula>NOT(ISERROR(SEARCH("PENDIENTE",AF5)))</formula>
    </cfRule>
  </conditionalFormatting>
  <conditionalFormatting sqref="BI219:BI235 BI23:BI27 BI150:BI196 BI57:BI70">
    <cfRule type="containsText" dxfId="1355" priority="742" operator="containsText" text="cerrada">
      <formula>NOT(ISERROR(SEARCH("cerrada",BI23)))</formula>
    </cfRule>
    <cfRule type="containsText" dxfId="1354" priority="743" operator="containsText" text="cerrado">
      <formula>NOT(ISERROR(SEARCH("cerrado",BI23)))</formula>
    </cfRule>
    <cfRule type="containsText" dxfId="1353" priority="744" operator="containsText" text="Abierto">
      <formula>NOT(ISERROR(SEARCH("Abierto",BI23)))</formula>
    </cfRule>
  </conditionalFormatting>
  <conditionalFormatting sqref="BI219:BI235 BI23:BI27 BI150:BI196 BI57:BI70">
    <cfRule type="containsText" dxfId="1352" priority="739" operator="containsText" text="cerrada">
      <formula>NOT(ISERROR(SEARCH("cerrada",BI23)))</formula>
    </cfRule>
    <cfRule type="containsText" dxfId="1351" priority="740" operator="containsText" text="cerrado">
      <formula>NOT(ISERROR(SEARCH("cerrado",BI23)))</formula>
    </cfRule>
    <cfRule type="containsText" dxfId="1350" priority="741" operator="containsText" text="Abierto">
      <formula>NOT(ISERROR(SEARCH("Abierto",BI23)))</formula>
    </cfRule>
  </conditionalFormatting>
  <conditionalFormatting sqref="AC208:AC218">
    <cfRule type="containsText" dxfId="1331" priority="709" stopIfTrue="1" operator="containsText" text="EN TERMINO">
      <formula>NOT(ISERROR(SEARCH("EN TERMINO",AC208)))</formula>
    </cfRule>
    <cfRule type="containsText" priority="710" operator="containsText" text="AMARILLO">
      <formula>NOT(ISERROR(SEARCH("AMARILLO",AC208)))</formula>
    </cfRule>
    <cfRule type="containsText" dxfId="1330" priority="711" stopIfTrue="1" operator="containsText" text="ALERTA">
      <formula>NOT(ISERROR(SEARCH("ALERTA",AC208)))</formula>
    </cfRule>
    <cfRule type="containsText" dxfId="1329" priority="712" stopIfTrue="1" operator="containsText" text="OK">
      <formula>NOT(ISERROR(SEARCH("OK",AC208)))</formula>
    </cfRule>
  </conditionalFormatting>
  <conditionalFormatting sqref="AF208:AF218 BG208:BG218">
    <cfRule type="containsText" dxfId="1328" priority="706" operator="containsText" text="Cumplida">
      <formula>NOT(ISERROR(SEARCH("Cumplida",AF208)))</formula>
    </cfRule>
    <cfRule type="containsText" dxfId="1327" priority="707" operator="containsText" text="Pendiente">
      <formula>NOT(ISERROR(SEARCH("Pendiente",AF208)))</formula>
    </cfRule>
    <cfRule type="containsText" dxfId="1326" priority="708" operator="containsText" text="Cumplida">
      <formula>NOT(ISERROR(SEARCH("Cumplida",AF208)))</formula>
    </cfRule>
  </conditionalFormatting>
  <conditionalFormatting sqref="AF208:AF218 BG208:BG218">
    <cfRule type="containsText" dxfId="1325" priority="705" stopIfTrue="1" operator="containsText" text="CUMPLIDA">
      <formula>NOT(ISERROR(SEARCH("CUMPLIDA",AF208)))</formula>
    </cfRule>
  </conditionalFormatting>
  <conditionalFormatting sqref="AF208:AF218 BG208:BG218">
    <cfRule type="containsText" dxfId="1324" priority="704" stopIfTrue="1" operator="containsText" text="INCUMPLIDA">
      <formula>NOT(ISERROR(SEARCH("INCUMPLIDA",AF208)))</formula>
    </cfRule>
  </conditionalFormatting>
  <conditionalFormatting sqref="AC208:AC218">
    <cfRule type="containsText" dxfId="1323" priority="700" stopIfTrue="1" operator="containsText" text="EN TERMINO">
      <formula>NOT(ISERROR(SEARCH("EN TERMINO",AC208)))</formula>
    </cfRule>
    <cfRule type="containsText" priority="701" operator="containsText" text="AMARILLO">
      <formula>NOT(ISERROR(SEARCH("AMARILLO",AC208)))</formula>
    </cfRule>
    <cfRule type="containsText" dxfId="1322" priority="702" stopIfTrue="1" operator="containsText" text="ALERTA">
      <formula>NOT(ISERROR(SEARCH("ALERTA",AC208)))</formula>
    </cfRule>
    <cfRule type="containsText" dxfId="1321" priority="703" stopIfTrue="1" operator="containsText" text="OK">
      <formula>NOT(ISERROR(SEARCH("OK",AC208)))</formula>
    </cfRule>
  </conditionalFormatting>
  <conditionalFormatting sqref="AF208:AF218 BG208:BG218">
    <cfRule type="containsText" dxfId="1320" priority="697" operator="containsText" text="Cumplida">
      <formula>NOT(ISERROR(SEARCH("Cumplida",AF208)))</formula>
    </cfRule>
    <cfRule type="containsText" dxfId="1319" priority="698" operator="containsText" text="Pendiente">
      <formula>NOT(ISERROR(SEARCH("Pendiente",AF208)))</formula>
    </cfRule>
    <cfRule type="containsText" dxfId="1318" priority="699" operator="containsText" text="Cumplida">
      <formula>NOT(ISERROR(SEARCH("Cumplida",AF208)))</formula>
    </cfRule>
  </conditionalFormatting>
  <conditionalFormatting sqref="AF208:AF218 BG208:BG218">
    <cfRule type="containsText" dxfId="1317" priority="696" stopIfTrue="1" operator="containsText" text="CUMPLIDA">
      <formula>NOT(ISERROR(SEARCH("CUMPLIDA",AF208)))</formula>
    </cfRule>
  </conditionalFormatting>
  <conditionalFormatting sqref="AF208:AF218 BG208:BG218">
    <cfRule type="containsText" dxfId="1316" priority="695" stopIfTrue="1" operator="containsText" text="INCUMPLIDA">
      <formula>NOT(ISERROR(SEARCH("INCUMPLIDA",AF208)))</formula>
    </cfRule>
  </conditionalFormatting>
  <conditionalFormatting sqref="AF208:AF218">
    <cfRule type="containsText" dxfId="1315" priority="694" operator="containsText" text="PENDIENTE">
      <formula>NOT(ISERROR(SEARCH("PENDIENTE",AF208)))</formula>
    </cfRule>
  </conditionalFormatting>
  <conditionalFormatting sqref="AF208:AF218">
    <cfRule type="containsText" dxfId="1314" priority="693" stopIfTrue="1" operator="containsText" text="PENDIENTE">
      <formula>NOT(ISERROR(SEARCH("PENDIENTE",AF208)))</formula>
    </cfRule>
  </conditionalFormatting>
  <conditionalFormatting sqref="BI208:BI218">
    <cfRule type="containsText" dxfId="1313" priority="690" operator="containsText" text="cerrada">
      <formula>NOT(ISERROR(SEARCH("cerrada",BI208)))</formula>
    </cfRule>
    <cfRule type="containsText" dxfId="1312" priority="691" operator="containsText" text="cerrado">
      <formula>NOT(ISERROR(SEARCH("cerrado",BI208)))</formula>
    </cfRule>
    <cfRule type="containsText" dxfId="1311" priority="692" operator="containsText" text="Abierto">
      <formula>NOT(ISERROR(SEARCH("Abierto",BI208)))</formula>
    </cfRule>
  </conditionalFormatting>
  <conditionalFormatting sqref="BI208:BI218">
    <cfRule type="containsText" dxfId="1310" priority="687" operator="containsText" text="cerrada">
      <formula>NOT(ISERROR(SEARCH("cerrada",BI208)))</formula>
    </cfRule>
    <cfRule type="containsText" dxfId="1309" priority="688" operator="containsText" text="cerrado">
      <formula>NOT(ISERROR(SEARCH("cerrado",BI208)))</formula>
    </cfRule>
    <cfRule type="containsText" dxfId="1308" priority="689" operator="containsText" text="Abierto">
      <formula>NOT(ISERROR(SEARCH("Abierto",BI208)))</formula>
    </cfRule>
  </conditionalFormatting>
  <conditionalFormatting sqref="AC81:AC148">
    <cfRule type="containsText" dxfId="1307" priority="683" stopIfTrue="1" operator="containsText" text="EN TERMINO">
      <formula>NOT(ISERROR(SEARCH("EN TERMINO",AC81)))</formula>
    </cfRule>
    <cfRule type="containsText" priority="684" operator="containsText" text="AMARILLO">
      <formula>NOT(ISERROR(SEARCH("AMARILLO",AC81)))</formula>
    </cfRule>
    <cfRule type="containsText" dxfId="1306" priority="685" stopIfTrue="1" operator="containsText" text="ALERTA">
      <formula>NOT(ISERROR(SEARCH("ALERTA",AC81)))</formula>
    </cfRule>
    <cfRule type="containsText" dxfId="1305" priority="686" stopIfTrue="1" operator="containsText" text="OK">
      <formula>NOT(ISERROR(SEARCH("OK",AC81)))</formula>
    </cfRule>
  </conditionalFormatting>
  <conditionalFormatting sqref="BG81:BG148 AF108:AF148 AP111:BF111">
    <cfRule type="containsText" dxfId="1304" priority="680" operator="containsText" text="Cumplida">
      <formula>NOT(ISERROR(SEARCH("Cumplida",AF81)))</formula>
    </cfRule>
    <cfRule type="containsText" dxfId="1303" priority="681" operator="containsText" text="Pendiente">
      <formula>NOT(ISERROR(SEARCH("Pendiente",AF81)))</formula>
    </cfRule>
    <cfRule type="containsText" dxfId="1302" priority="682" operator="containsText" text="Cumplida">
      <formula>NOT(ISERROR(SEARCH("Cumplida",AF81)))</formula>
    </cfRule>
  </conditionalFormatting>
  <conditionalFormatting sqref="AF82:AF99 BG81:BG148 AF101:AF148 AP111:BF111">
    <cfRule type="containsText" dxfId="1301" priority="679" stopIfTrue="1" operator="containsText" text="CUMPLIDA">
      <formula>NOT(ISERROR(SEARCH("CUMPLIDA",AF81)))</formula>
    </cfRule>
  </conditionalFormatting>
  <conditionalFormatting sqref="AF82:AF99 BG81:BG148 AF101:AF148 AP111:BF111">
    <cfRule type="containsText" dxfId="1300" priority="678" stopIfTrue="1" operator="containsText" text="INCUMPLIDA">
      <formula>NOT(ISERROR(SEARCH("INCUMPLIDA",AF81)))</formula>
    </cfRule>
  </conditionalFormatting>
  <conditionalFormatting sqref="AF100 AF81:AF82 AF85:AF88 AF94 AF102">
    <cfRule type="containsText" dxfId="1299" priority="677" operator="containsText" text="PENDIENTE">
      <formula>NOT(ISERROR(SEARCH("PENDIENTE",AF81)))</formula>
    </cfRule>
  </conditionalFormatting>
  <conditionalFormatting sqref="AC71:AC80">
    <cfRule type="containsText" dxfId="1298" priority="673" stopIfTrue="1" operator="containsText" text="EN TERMINO">
      <formula>NOT(ISERROR(SEARCH("EN TERMINO",AC71)))</formula>
    </cfRule>
    <cfRule type="containsText" priority="674" operator="containsText" text="AMARILLO">
      <formula>NOT(ISERROR(SEARCH("AMARILLO",AC71)))</formula>
    </cfRule>
    <cfRule type="containsText" dxfId="1297" priority="675" stopIfTrue="1" operator="containsText" text="ALERTA">
      <formula>NOT(ISERROR(SEARCH("ALERTA",AC71)))</formula>
    </cfRule>
    <cfRule type="containsText" dxfId="1296" priority="676" stopIfTrue="1" operator="containsText" text="OK">
      <formula>NOT(ISERROR(SEARCH("OK",AC71)))</formula>
    </cfRule>
  </conditionalFormatting>
  <conditionalFormatting sqref="BG71:BG80">
    <cfRule type="containsText" dxfId="1295" priority="670" operator="containsText" text="Cumplida">
      <formula>NOT(ISERROR(SEARCH("Cumplida",BG71)))</formula>
    </cfRule>
    <cfRule type="containsText" dxfId="1294" priority="671" operator="containsText" text="Pendiente">
      <formula>NOT(ISERROR(SEARCH("Pendiente",BG71)))</formula>
    </cfRule>
    <cfRule type="containsText" dxfId="1293" priority="672" operator="containsText" text="Cumplida">
      <formula>NOT(ISERROR(SEARCH("Cumplida",BG71)))</formula>
    </cfRule>
  </conditionalFormatting>
  <conditionalFormatting sqref="AF71:AF80 BG71:BG80">
    <cfRule type="containsText" dxfId="1292" priority="669" stopIfTrue="1" operator="containsText" text="CUMPLIDA">
      <formula>NOT(ISERROR(SEARCH("CUMPLIDA",AF71)))</formula>
    </cfRule>
  </conditionalFormatting>
  <conditionalFormatting sqref="AF71:AF80 BG71:BG80">
    <cfRule type="containsText" dxfId="1291" priority="668" stopIfTrue="1" operator="containsText" text="INCUMPLIDA">
      <formula>NOT(ISERROR(SEARCH("INCUMPLIDA",AF71)))</formula>
    </cfRule>
  </conditionalFormatting>
  <conditionalFormatting sqref="AF71 AF77">
    <cfRule type="containsText" dxfId="1290" priority="667" operator="containsText" text="PENDIENTE">
      <formula>NOT(ISERROR(SEARCH("PENDIENTE",AF71)))</formula>
    </cfRule>
  </conditionalFormatting>
  <conditionalFormatting sqref="AL71:AL148">
    <cfRule type="containsText" dxfId="1166" priority="520" stopIfTrue="1" operator="containsText" text="EN TERMINO">
      <formula>NOT(ISERROR(SEARCH("EN TERMINO",AL71)))</formula>
    </cfRule>
    <cfRule type="containsText" priority="521" operator="containsText" text="AMARILLO">
      <formula>NOT(ISERROR(SEARCH("AMARILLO",AL71)))</formula>
    </cfRule>
    <cfRule type="containsText" dxfId="1165" priority="522" stopIfTrue="1" operator="containsText" text="ALERTA">
      <formula>NOT(ISERROR(SEARCH("ALERTA",AL71)))</formula>
    </cfRule>
    <cfRule type="containsText" dxfId="1164" priority="523" stopIfTrue="1" operator="containsText" text="OK">
      <formula>NOT(ISERROR(SEARCH("OK",AL71)))</formula>
    </cfRule>
  </conditionalFormatting>
  <conditionalFormatting sqref="AO71:AO75">
    <cfRule type="containsText" dxfId="1163" priority="519" stopIfTrue="1" operator="containsText" text="CUMPLIDA">
      <formula>NOT(ISERROR(SEARCH("CUMPLIDA",AO71)))</formula>
    </cfRule>
  </conditionalFormatting>
  <conditionalFormatting sqref="AO71:AO75">
    <cfRule type="containsText" dxfId="1162" priority="518" stopIfTrue="1" operator="containsText" text="INCUMPLIDA">
      <formula>NOT(ISERROR(SEARCH("INCUMPLIDA",AO71)))</formula>
    </cfRule>
  </conditionalFormatting>
  <conditionalFormatting sqref="AO71:AO75">
    <cfRule type="containsText" dxfId="1161" priority="517" stopIfTrue="1" operator="containsText" text="PENDIENTE">
      <formula>NOT(ISERROR(SEARCH("PENDIENTE",AO71)))</formula>
    </cfRule>
  </conditionalFormatting>
  <conditionalFormatting sqref="BI71:BI149">
    <cfRule type="containsText" dxfId="1160" priority="514" operator="containsText" text="cerrada">
      <formula>NOT(ISERROR(SEARCH("cerrada",BI71)))</formula>
    </cfRule>
    <cfRule type="containsText" dxfId="1159" priority="515" operator="containsText" text="cerrado">
      <formula>NOT(ISERROR(SEARCH("cerrado",BI71)))</formula>
    </cfRule>
    <cfRule type="containsText" dxfId="1158" priority="516" operator="containsText" text="Abierto">
      <formula>NOT(ISERROR(SEARCH("Abierto",BI71)))</formula>
    </cfRule>
  </conditionalFormatting>
  <conditionalFormatting sqref="BI71:BI149">
    <cfRule type="containsText" dxfId="1157" priority="511" operator="containsText" text="cerrada">
      <formula>NOT(ISERROR(SEARCH("cerrada",BI71)))</formula>
    </cfRule>
    <cfRule type="containsText" dxfId="1156" priority="512" operator="containsText" text="cerrado">
      <formula>NOT(ISERROR(SEARCH("cerrado",BI71)))</formula>
    </cfRule>
    <cfRule type="containsText" dxfId="1155" priority="513" operator="containsText" text="Abierto">
      <formula>NOT(ISERROR(SEARCH("Abierto",BI71)))</formula>
    </cfRule>
  </conditionalFormatting>
  <conditionalFormatting sqref="BI197:BI207">
    <cfRule type="containsText" dxfId="1154" priority="503" operator="containsText" text="cerrada">
      <formula>NOT(ISERROR(SEARCH("cerrada",BI197)))</formula>
    </cfRule>
    <cfRule type="containsText" dxfId="1153" priority="504" operator="containsText" text="cerrado">
      <formula>NOT(ISERROR(SEARCH("cerrado",BI197)))</formula>
    </cfRule>
    <cfRule type="containsText" dxfId="1152" priority="505" operator="containsText" text="Abierto">
      <formula>NOT(ISERROR(SEARCH("Abierto",BI197)))</formula>
    </cfRule>
  </conditionalFormatting>
  <conditionalFormatting sqref="BG197:BG207">
    <cfRule type="containsText" dxfId="1151" priority="508" operator="containsText" text="Cumplida">
      <formula>NOT(ISERROR(SEARCH("Cumplida",BG197)))</formula>
    </cfRule>
    <cfRule type="containsText" dxfId="1150" priority="509" operator="containsText" text="Pendiente">
      <formula>NOT(ISERROR(SEARCH("Pendiente",BG197)))</formula>
    </cfRule>
    <cfRule type="containsText" dxfId="1149" priority="510" operator="containsText" text="Cumplida">
      <formula>NOT(ISERROR(SEARCH("Cumplida",BG197)))</formula>
    </cfRule>
  </conditionalFormatting>
  <conditionalFormatting sqref="BG197:BG207">
    <cfRule type="containsText" dxfId="1148" priority="507" stopIfTrue="1" operator="containsText" text="CUMPLIDA">
      <formula>NOT(ISERROR(SEARCH("CUMPLIDA",BG197)))</formula>
    </cfRule>
  </conditionalFormatting>
  <conditionalFormatting sqref="BG197:BG207">
    <cfRule type="containsText" dxfId="1147" priority="506" stopIfTrue="1" operator="containsText" text="INCUMPLIDA">
      <formula>NOT(ISERROR(SEARCH("INCUMPLIDA",BG197)))</formula>
    </cfRule>
  </conditionalFormatting>
  <conditionalFormatting sqref="BI197:BI207">
    <cfRule type="containsText" dxfId="1146" priority="500" operator="containsText" text="cerrada">
      <formula>NOT(ISERROR(SEARCH("cerrada",BI197)))</formula>
    </cfRule>
    <cfRule type="containsText" dxfId="1145" priority="501" operator="containsText" text="cerrado">
      <formula>NOT(ISERROR(SEARCH("cerrado",BI197)))</formula>
    </cfRule>
    <cfRule type="containsText" dxfId="1144" priority="502" operator="containsText" text="Abierto">
      <formula>NOT(ISERROR(SEARCH("Abierto",BI197)))</formula>
    </cfRule>
  </conditionalFormatting>
  <conditionalFormatting sqref="AL198:AL207">
    <cfRule type="containsText" dxfId="1143" priority="496" stopIfTrue="1" operator="containsText" text="EN TERMINO">
      <formula>NOT(ISERROR(SEARCH("EN TERMINO",AL198)))</formula>
    </cfRule>
    <cfRule type="containsText" priority="497" operator="containsText" text="AMARILLO">
      <formula>NOT(ISERROR(SEARCH("AMARILLO",AL198)))</formula>
    </cfRule>
    <cfRule type="containsText" dxfId="1142" priority="498" stopIfTrue="1" operator="containsText" text="ALERTA">
      <formula>NOT(ISERROR(SEARCH("ALERTA",AL198)))</formula>
    </cfRule>
    <cfRule type="containsText" dxfId="1141" priority="499" stopIfTrue="1" operator="containsText" text="OK">
      <formula>NOT(ISERROR(SEARCH("OK",AL198)))</formula>
    </cfRule>
  </conditionalFormatting>
  <conditionalFormatting sqref="AO197:AO207">
    <cfRule type="containsText" dxfId="1140" priority="495" stopIfTrue="1" operator="containsText" text="CUMPLIDA">
      <formula>NOT(ISERROR(SEARCH("CUMPLIDA",AO197)))</formula>
    </cfRule>
  </conditionalFormatting>
  <conditionalFormatting sqref="AO197:AO207">
    <cfRule type="containsText" dxfId="1139" priority="494" stopIfTrue="1" operator="containsText" text="INCUMPLIDA">
      <formula>NOT(ISERROR(SEARCH("INCUMPLIDA",AO197)))</formula>
    </cfRule>
  </conditionalFormatting>
  <conditionalFormatting sqref="AO197:AO207">
    <cfRule type="containsText" dxfId="1138" priority="493" stopIfTrue="1" operator="containsText" text="PENDIENTE">
      <formula>NOT(ISERROR(SEARCH("PENDIENTE",AO197)))</formula>
    </cfRule>
  </conditionalFormatting>
  <conditionalFormatting sqref="AL197">
    <cfRule type="containsText" dxfId="1137" priority="489" stopIfTrue="1" operator="containsText" text="EN TERMINO">
      <formula>NOT(ISERROR(SEARCH("EN TERMINO",AL197)))</formula>
    </cfRule>
    <cfRule type="containsText" priority="490" operator="containsText" text="AMARILLO">
      <formula>NOT(ISERROR(SEARCH("AMARILLO",AL197)))</formula>
    </cfRule>
    <cfRule type="containsText" dxfId="1136" priority="491" stopIfTrue="1" operator="containsText" text="ALERTA">
      <formula>NOT(ISERROR(SEARCH("ALERTA",AL197)))</formula>
    </cfRule>
    <cfRule type="containsText" dxfId="1135" priority="492" stopIfTrue="1" operator="containsText" text="OK">
      <formula>NOT(ISERROR(SEARCH("OK",AL197)))</formula>
    </cfRule>
  </conditionalFormatting>
  <conditionalFormatting sqref="BI22">
    <cfRule type="containsText" dxfId="1134" priority="486" operator="containsText" text="cerrada">
      <formula>NOT(ISERROR(SEARCH("cerrada",BI22)))</formula>
    </cfRule>
    <cfRule type="containsText" dxfId="1133" priority="487" operator="containsText" text="cerrado">
      <formula>NOT(ISERROR(SEARCH("cerrado",BI22)))</formula>
    </cfRule>
    <cfRule type="containsText" dxfId="1132" priority="488" operator="containsText" text="Abierto">
      <formula>NOT(ISERROR(SEARCH("Abierto",BI22)))</formula>
    </cfRule>
  </conditionalFormatting>
  <conditionalFormatting sqref="BI22">
    <cfRule type="containsText" dxfId="1131" priority="483" operator="containsText" text="cerrada">
      <formula>NOT(ISERROR(SEARCH("cerrada",BI22)))</formula>
    </cfRule>
    <cfRule type="containsText" dxfId="1130" priority="484" operator="containsText" text="cerrado">
      <formula>NOT(ISERROR(SEARCH("cerrado",BI22)))</formula>
    </cfRule>
    <cfRule type="containsText" dxfId="1129" priority="485" operator="containsText" text="Abierto">
      <formula>NOT(ISERROR(SEARCH("Abierto",BI22)))</formula>
    </cfRule>
  </conditionalFormatting>
  <conditionalFormatting sqref="BG22">
    <cfRule type="containsText" dxfId="1128" priority="480" operator="containsText" text="Cumplida">
      <formula>NOT(ISERROR(SEARCH("Cumplida",BG22)))</formula>
    </cfRule>
    <cfRule type="containsText" dxfId="1127" priority="481" operator="containsText" text="Pendiente">
      <formula>NOT(ISERROR(SEARCH("Pendiente",BG22)))</formula>
    </cfRule>
    <cfRule type="containsText" dxfId="1126" priority="482" operator="containsText" text="Cumplida">
      <formula>NOT(ISERROR(SEARCH("Cumplida",BG22)))</formula>
    </cfRule>
  </conditionalFormatting>
  <conditionalFormatting sqref="BG22">
    <cfRule type="containsText" dxfId="1125" priority="479" stopIfTrue="1" operator="containsText" text="CUMPLIDA">
      <formula>NOT(ISERROR(SEARCH("CUMPLIDA",BG22)))</formula>
    </cfRule>
  </conditionalFormatting>
  <conditionalFormatting sqref="BG22">
    <cfRule type="containsText" dxfId="1124" priority="478" stopIfTrue="1" operator="containsText" text="INCUMPLIDA">
      <formula>NOT(ISERROR(SEARCH("INCUMPLIDA",BG22)))</formula>
    </cfRule>
  </conditionalFormatting>
  <conditionalFormatting sqref="AO22">
    <cfRule type="containsText" dxfId="1123" priority="477" stopIfTrue="1" operator="containsText" text="CUMPLIDA">
      <formula>NOT(ISERROR(SEARCH("CUMPLIDA",AO22)))</formula>
    </cfRule>
  </conditionalFormatting>
  <conditionalFormatting sqref="AO22">
    <cfRule type="containsText" dxfId="1122" priority="476" stopIfTrue="1" operator="containsText" text="INCUMPLIDA">
      <formula>NOT(ISERROR(SEARCH("INCUMPLIDA",AO22)))</formula>
    </cfRule>
  </conditionalFormatting>
  <conditionalFormatting sqref="AO22">
    <cfRule type="containsText" dxfId="1121" priority="475" stopIfTrue="1" operator="containsText" text="PENDIENTE">
      <formula>NOT(ISERROR(SEARCH("PENDIENTE",AO22)))</formula>
    </cfRule>
  </conditionalFormatting>
  <conditionalFormatting sqref="AL22">
    <cfRule type="containsText" dxfId="1120" priority="471" stopIfTrue="1" operator="containsText" text="EN TERMINO">
      <formula>NOT(ISERROR(SEARCH("EN TERMINO",AL22)))</formula>
    </cfRule>
    <cfRule type="containsText" priority="472" operator="containsText" text="AMARILLO">
      <formula>NOT(ISERROR(SEARCH("AMARILLO",AL22)))</formula>
    </cfRule>
    <cfRule type="containsText" dxfId="1119" priority="473" stopIfTrue="1" operator="containsText" text="ALERTA">
      <formula>NOT(ISERROR(SEARCH("ALERTA",AL22)))</formula>
    </cfRule>
    <cfRule type="containsText" dxfId="1118" priority="474" stopIfTrue="1" operator="containsText" text="OK">
      <formula>NOT(ISERROR(SEARCH("OK",AL22)))</formula>
    </cfRule>
  </conditionalFormatting>
  <conditionalFormatting sqref="AL22">
    <cfRule type="containsText" dxfId="1117" priority="467" stopIfTrue="1" operator="containsText" text="EN TERMINO">
      <formula>NOT(ISERROR(SEARCH("EN TERMINO",AL22)))</formula>
    </cfRule>
    <cfRule type="containsText" priority="468" operator="containsText" text="AMARILLO">
      <formula>NOT(ISERROR(SEARCH("AMARILLO",AL22)))</formula>
    </cfRule>
    <cfRule type="containsText" dxfId="1116" priority="469" stopIfTrue="1" operator="containsText" text="ALERTA">
      <formula>NOT(ISERROR(SEARCH("ALERTA",AL22)))</formula>
    </cfRule>
    <cfRule type="containsText" dxfId="1115" priority="470" stopIfTrue="1" operator="containsText" text="OK">
      <formula>NOT(ISERROR(SEARCH("OK",AL22)))</formula>
    </cfRule>
  </conditionalFormatting>
  <conditionalFormatting sqref="BG236:BG237 BG241:BG249 BH238 BG256:BG272 BG252:BG254">
    <cfRule type="containsText" dxfId="343" priority="382" operator="containsText" text="Cumplida">
      <formula>NOT(ISERROR(SEARCH("Cumplida",BG236)))</formula>
    </cfRule>
    <cfRule type="containsText" dxfId="342" priority="383" operator="containsText" text="Pendiente">
      <formula>NOT(ISERROR(SEARCH("Pendiente",BG236)))</formula>
    </cfRule>
    <cfRule type="containsText" dxfId="341" priority="384" operator="containsText" text="Cumplida">
      <formula>NOT(ISERROR(SEARCH("Cumplida",BG236)))</formula>
    </cfRule>
  </conditionalFormatting>
  <conditionalFormatting sqref="BG236:BG237 BG241:BG249 BH238 BG256:BG272 BG252:BG254">
    <cfRule type="containsText" dxfId="340" priority="381" stopIfTrue="1" operator="containsText" text="CUMPLIDA">
      <formula>NOT(ISERROR(SEARCH("CUMPLIDA",BG236)))</formula>
    </cfRule>
  </conditionalFormatting>
  <conditionalFormatting sqref="BG236:BG237 BG241:BG249 BH238 BG256:BG272 BG252:BG254">
    <cfRule type="containsText" dxfId="339" priority="380" stopIfTrue="1" operator="containsText" text="INCUMPLIDA">
      <formula>NOT(ISERROR(SEARCH("INCUMPLIDA",BG236)))</formula>
    </cfRule>
  </conditionalFormatting>
  <conditionalFormatting sqref="AC236:AC272">
    <cfRule type="containsText" dxfId="338" priority="376" stopIfTrue="1" operator="containsText" text="EN TERMINO">
      <formula>NOT(ISERROR(SEARCH("EN TERMINO",AC236)))</formula>
    </cfRule>
    <cfRule type="containsText" priority="377" operator="containsText" text="AMARILLO">
      <formula>NOT(ISERROR(SEARCH("AMARILLO",AC236)))</formula>
    </cfRule>
    <cfRule type="containsText" dxfId="337" priority="378" stopIfTrue="1" operator="containsText" text="ALERTA">
      <formula>NOT(ISERROR(SEARCH("ALERTA",AC236)))</formula>
    </cfRule>
    <cfRule type="containsText" dxfId="336" priority="379" stopIfTrue="1" operator="containsText" text="OK">
      <formula>NOT(ISERROR(SEARCH("OK",AC236)))</formula>
    </cfRule>
  </conditionalFormatting>
  <conditionalFormatting sqref="AF236:AF272">
    <cfRule type="containsText" dxfId="335" priority="373" operator="containsText" text="Cumplida">
      <formula>NOT(ISERROR(SEARCH("Cumplida",AF236)))</formula>
    </cfRule>
    <cfRule type="containsText" dxfId="334" priority="374" operator="containsText" text="Pendiente">
      <formula>NOT(ISERROR(SEARCH("Pendiente",AF236)))</formula>
    </cfRule>
    <cfRule type="containsText" dxfId="333" priority="375" operator="containsText" text="Cumplida">
      <formula>NOT(ISERROR(SEARCH("Cumplida",AF236)))</formula>
    </cfRule>
  </conditionalFormatting>
  <conditionalFormatting sqref="AF236:AF272">
    <cfRule type="containsText" dxfId="332" priority="372" stopIfTrue="1" operator="containsText" text="CUMPLIDA">
      <formula>NOT(ISERROR(SEARCH("CUMPLIDA",AF236)))</formula>
    </cfRule>
  </conditionalFormatting>
  <conditionalFormatting sqref="AF236:AF272">
    <cfRule type="containsText" dxfId="331" priority="371" stopIfTrue="1" operator="containsText" text="INCUMPLIDA">
      <formula>NOT(ISERROR(SEARCH("INCUMPLIDA",AF236)))</formula>
    </cfRule>
  </conditionalFormatting>
  <conditionalFormatting sqref="AF236:AF272">
    <cfRule type="containsText" dxfId="330" priority="370" operator="containsText" text="PENDIENTE">
      <formula>NOT(ISERROR(SEARCH("PENDIENTE",AF236)))</formula>
    </cfRule>
  </conditionalFormatting>
  <conditionalFormatting sqref="AF236:AF272">
    <cfRule type="containsText" dxfId="329" priority="369" stopIfTrue="1" operator="containsText" text="PENDIENTE">
      <formula>NOT(ISERROR(SEARCH("PENDIENTE",AF236)))</formula>
    </cfRule>
  </conditionalFormatting>
  <conditionalFormatting sqref="BI236:BI237 BI242:BI272">
    <cfRule type="containsText" dxfId="328" priority="366" operator="containsText" text="cerrada">
      <formula>NOT(ISERROR(SEARCH("cerrada",BI236)))</formula>
    </cfRule>
    <cfRule type="containsText" dxfId="327" priority="367" operator="containsText" text="cerrado">
      <formula>NOT(ISERROR(SEARCH("cerrado",BI236)))</formula>
    </cfRule>
    <cfRule type="containsText" dxfId="326" priority="368" operator="containsText" text="Abierto">
      <formula>NOT(ISERROR(SEARCH("Abierto",BI236)))</formula>
    </cfRule>
  </conditionalFormatting>
  <conditionalFormatting sqref="BI236:BI237 BI242:BI272">
    <cfRule type="containsText" dxfId="325" priority="363" operator="containsText" text="cerrada">
      <formula>NOT(ISERROR(SEARCH("cerrada",BI236)))</formula>
    </cfRule>
    <cfRule type="containsText" dxfId="324" priority="364" operator="containsText" text="cerrado">
      <formula>NOT(ISERROR(SEARCH("cerrado",BI236)))</formula>
    </cfRule>
    <cfRule type="containsText" dxfId="323" priority="365" operator="containsText" text="Abierto">
      <formula>NOT(ISERROR(SEARCH("Abierto",BI236)))</formula>
    </cfRule>
  </conditionalFormatting>
  <conditionalFormatting sqref="AL261">
    <cfRule type="containsText" dxfId="322" priority="359" stopIfTrue="1" operator="containsText" text="EN TERMINO">
      <formula>NOT(ISERROR(SEARCH("EN TERMINO",AL261)))</formula>
    </cfRule>
    <cfRule type="containsText" priority="360" operator="containsText" text="AMARILLO">
      <formula>NOT(ISERROR(SEARCH("AMARILLO",AL261)))</formula>
    </cfRule>
    <cfRule type="containsText" dxfId="321" priority="361" stopIfTrue="1" operator="containsText" text="ALERTA">
      <formula>NOT(ISERROR(SEARCH("ALERTA",AL261)))</formula>
    </cfRule>
    <cfRule type="containsText" dxfId="320" priority="362" stopIfTrue="1" operator="containsText" text="OK">
      <formula>NOT(ISERROR(SEARCH("OK",AL261)))</formula>
    </cfRule>
  </conditionalFormatting>
  <conditionalFormatting sqref="BI238:BI241">
    <cfRule type="containsText" dxfId="319" priority="351" operator="containsText" text="cerrada">
      <formula>NOT(ISERROR(SEARCH("cerrada",BI238)))</formula>
    </cfRule>
    <cfRule type="containsText" dxfId="318" priority="352" operator="containsText" text="cerrado">
      <formula>NOT(ISERROR(SEARCH("cerrado",BI238)))</formula>
    </cfRule>
    <cfRule type="containsText" dxfId="317" priority="353" operator="containsText" text="Abierto">
      <formula>NOT(ISERROR(SEARCH("Abierto",BI238)))</formula>
    </cfRule>
  </conditionalFormatting>
  <conditionalFormatting sqref="BG238:BG240">
    <cfRule type="containsText" dxfId="316" priority="356" operator="containsText" text="Cumplida">
      <formula>NOT(ISERROR(SEARCH("Cumplida",BG238)))</formula>
    </cfRule>
    <cfRule type="containsText" dxfId="315" priority="357" operator="containsText" text="Pendiente">
      <formula>NOT(ISERROR(SEARCH("Pendiente",BG238)))</formula>
    </cfRule>
    <cfRule type="containsText" dxfId="314" priority="358" operator="containsText" text="Cumplida">
      <formula>NOT(ISERROR(SEARCH("Cumplida",BG238)))</formula>
    </cfRule>
  </conditionalFormatting>
  <conditionalFormatting sqref="BG238:BG240">
    <cfRule type="containsText" dxfId="313" priority="355" stopIfTrue="1" operator="containsText" text="CUMPLIDA">
      <formula>NOT(ISERROR(SEARCH("CUMPLIDA",BG238)))</formula>
    </cfRule>
  </conditionalFormatting>
  <conditionalFormatting sqref="BG238:BG240">
    <cfRule type="containsText" dxfId="312" priority="354" stopIfTrue="1" operator="containsText" text="INCUMPLIDA">
      <formula>NOT(ISERROR(SEARCH("INCUMPLIDA",BG238)))</formula>
    </cfRule>
  </conditionalFormatting>
  <conditionalFormatting sqref="BI238:BI241">
    <cfRule type="containsText" dxfId="311" priority="348" operator="containsText" text="cerrada">
      <formula>NOT(ISERROR(SEARCH("cerrada",BI238)))</formula>
    </cfRule>
    <cfRule type="containsText" dxfId="310" priority="349" operator="containsText" text="cerrado">
      <formula>NOT(ISERROR(SEARCH("cerrado",BI238)))</formula>
    </cfRule>
    <cfRule type="containsText" dxfId="309" priority="350" operator="containsText" text="Abierto">
      <formula>NOT(ISERROR(SEARCH("Abierto",BI238)))</formula>
    </cfRule>
  </conditionalFormatting>
  <conditionalFormatting sqref="AO238:AO239">
    <cfRule type="containsText" dxfId="308" priority="347" stopIfTrue="1" operator="containsText" text="CUMPLIDA">
      <formula>NOT(ISERROR(SEARCH("CUMPLIDA",AO238)))</formula>
    </cfRule>
  </conditionalFormatting>
  <conditionalFormatting sqref="AO238:AO239">
    <cfRule type="containsText" dxfId="307" priority="346" stopIfTrue="1" operator="containsText" text="INCUMPLIDA">
      <formula>NOT(ISERROR(SEARCH("INCUMPLIDA",AO238)))</formula>
    </cfRule>
  </conditionalFormatting>
  <conditionalFormatting sqref="AO238:AO239">
    <cfRule type="containsText" dxfId="306" priority="345" stopIfTrue="1" operator="containsText" text="PENDIENTE">
      <formula>NOT(ISERROR(SEARCH("PENDIENTE",AO238)))</formula>
    </cfRule>
  </conditionalFormatting>
  <conditionalFormatting sqref="AL238:AL239">
    <cfRule type="containsText" dxfId="305" priority="341" stopIfTrue="1" operator="containsText" text="EN TERMINO">
      <formula>NOT(ISERROR(SEARCH("EN TERMINO",AL238)))</formula>
    </cfRule>
    <cfRule type="containsText" priority="342" operator="containsText" text="AMARILLO">
      <formula>NOT(ISERROR(SEARCH("AMARILLO",AL238)))</formula>
    </cfRule>
    <cfRule type="containsText" dxfId="304" priority="343" stopIfTrue="1" operator="containsText" text="ALERTA">
      <formula>NOT(ISERROR(SEARCH("ALERTA",AL238)))</formula>
    </cfRule>
    <cfRule type="containsText" dxfId="303" priority="344" stopIfTrue="1" operator="containsText" text="OK">
      <formula>NOT(ISERROR(SEARCH("OK",AL238)))</formula>
    </cfRule>
  </conditionalFormatting>
  <conditionalFormatting sqref="AL241">
    <cfRule type="containsText" dxfId="302" priority="337" stopIfTrue="1" operator="containsText" text="EN TERMINO">
      <formula>NOT(ISERROR(SEARCH("EN TERMINO",AL241)))</formula>
    </cfRule>
    <cfRule type="containsText" priority="338" operator="containsText" text="AMARILLO">
      <formula>NOT(ISERROR(SEARCH("AMARILLO",AL241)))</formula>
    </cfRule>
    <cfRule type="containsText" dxfId="301" priority="339" stopIfTrue="1" operator="containsText" text="ALERTA">
      <formula>NOT(ISERROR(SEARCH("ALERTA",AL241)))</formula>
    </cfRule>
    <cfRule type="containsText" dxfId="300" priority="340" stopIfTrue="1" operator="containsText" text="OK">
      <formula>NOT(ISERROR(SEARCH("OK",AL241)))</formula>
    </cfRule>
  </conditionalFormatting>
  <conditionalFormatting sqref="BG255">
    <cfRule type="containsText" dxfId="299" priority="334" operator="containsText" text="Cumplida">
      <formula>NOT(ISERROR(SEARCH("Cumplida",BG255)))</formula>
    </cfRule>
    <cfRule type="containsText" dxfId="298" priority="335" operator="containsText" text="Pendiente">
      <formula>NOT(ISERROR(SEARCH("Pendiente",BG255)))</formula>
    </cfRule>
    <cfRule type="containsText" dxfId="297" priority="336" operator="containsText" text="Cumplida">
      <formula>NOT(ISERROR(SEARCH("Cumplida",BG255)))</formula>
    </cfRule>
  </conditionalFormatting>
  <conditionalFormatting sqref="BG255">
    <cfRule type="containsText" dxfId="296" priority="333" stopIfTrue="1" operator="containsText" text="CUMPLIDA">
      <formula>NOT(ISERROR(SEARCH("CUMPLIDA",BG255)))</formula>
    </cfRule>
  </conditionalFormatting>
  <conditionalFormatting sqref="BG255">
    <cfRule type="containsText" dxfId="295" priority="332" stopIfTrue="1" operator="containsText" text="INCUMPLIDA">
      <formula>NOT(ISERROR(SEARCH("INCUMPLIDA",BG255)))</formula>
    </cfRule>
  </conditionalFormatting>
  <conditionalFormatting sqref="AO255">
    <cfRule type="containsText" dxfId="294" priority="331" stopIfTrue="1" operator="containsText" text="CUMPLIDA">
      <formula>NOT(ISERROR(SEARCH("CUMPLIDA",AO255)))</formula>
    </cfRule>
  </conditionalFormatting>
  <conditionalFormatting sqref="AO255">
    <cfRule type="containsText" dxfId="293" priority="330" stopIfTrue="1" operator="containsText" text="INCUMPLIDA">
      <formula>NOT(ISERROR(SEARCH("INCUMPLIDA",AO255)))</formula>
    </cfRule>
  </conditionalFormatting>
  <conditionalFormatting sqref="AO255">
    <cfRule type="containsText" dxfId="292" priority="329" stopIfTrue="1" operator="containsText" text="PENDIENTE">
      <formula>NOT(ISERROR(SEARCH("PENDIENTE",AO255)))</formula>
    </cfRule>
  </conditionalFormatting>
  <conditionalFormatting sqref="AL255">
    <cfRule type="containsText" dxfId="291" priority="325" stopIfTrue="1" operator="containsText" text="EN TERMINO">
      <formula>NOT(ISERROR(SEARCH("EN TERMINO",AL255)))</formula>
    </cfRule>
    <cfRule type="containsText" priority="326" operator="containsText" text="AMARILLO">
      <formula>NOT(ISERROR(SEARCH("AMARILLO",AL255)))</formula>
    </cfRule>
    <cfRule type="containsText" dxfId="290" priority="327" stopIfTrue="1" operator="containsText" text="ALERTA">
      <formula>NOT(ISERROR(SEARCH("ALERTA",AL255)))</formula>
    </cfRule>
    <cfRule type="containsText" dxfId="289" priority="328" stopIfTrue="1" operator="containsText" text="OK">
      <formula>NOT(ISERROR(SEARCH("OK",AL255)))</formula>
    </cfRule>
  </conditionalFormatting>
  <conditionalFormatting sqref="BG250:BG251">
    <cfRule type="containsText" dxfId="288" priority="322" operator="containsText" text="Cumplida">
      <formula>NOT(ISERROR(SEARCH("Cumplida",BG250)))</formula>
    </cfRule>
    <cfRule type="containsText" dxfId="287" priority="323" operator="containsText" text="Pendiente">
      <formula>NOT(ISERROR(SEARCH("Pendiente",BG250)))</formula>
    </cfRule>
    <cfRule type="containsText" dxfId="286" priority="324" operator="containsText" text="Cumplida">
      <formula>NOT(ISERROR(SEARCH("Cumplida",BG250)))</formula>
    </cfRule>
  </conditionalFormatting>
  <conditionalFormatting sqref="BG250:BG251">
    <cfRule type="containsText" dxfId="285" priority="321" stopIfTrue="1" operator="containsText" text="CUMPLIDA">
      <formula>NOT(ISERROR(SEARCH("CUMPLIDA",BG250)))</formula>
    </cfRule>
  </conditionalFormatting>
  <conditionalFormatting sqref="BG250:BG251">
    <cfRule type="containsText" dxfId="284" priority="320" stopIfTrue="1" operator="containsText" text="INCUMPLIDA">
      <formula>NOT(ISERROR(SEARCH("INCUMPLIDA",BG250)))</formula>
    </cfRule>
  </conditionalFormatting>
  <conditionalFormatting sqref="AO250:AO251">
    <cfRule type="containsText" dxfId="283" priority="319" stopIfTrue="1" operator="containsText" text="CUMPLIDA">
      <formula>NOT(ISERROR(SEARCH("CUMPLIDA",AO250)))</formula>
    </cfRule>
  </conditionalFormatting>
  <conditionalFormatting sqref="AO250:AO251">
    <cfRule type="containsText" dxfId="282" priority="318" stopIfTrue="1" operator="containsText" text="INCUMPLIDA">
      <formula>NOT(ISERROR(SEARCH("INCUMPLIDA",AO250)))</formula>
    </cfRule>
  </conditionalFormatting>
  <conditionalFormatting sqref="AO250:AO251">
    <cfRule type="containsText" dxfId="281" priority="317" stopIfTrue="1" operator="containsText" text="PENDIENTE">
      <formula>NOT(ISERROR(SEARCH("PENDIENTE",AO250)))</formula>
    </cfRule>
  </conditionalFormatting>
  <conditionalFormatting sqref="AL250:AL251">
    <cfRule type="containsText" dxfId="280" priority="313" stopIfTrue="1" operator="containsText" text="EN TERMINO">
      <formula>NOT(ISERROR(SEARCH("EN TERMINO",AL250)))</formula>
    </cfRule>
    <cfRule type="containsText" priority="314" operator="containsText" text="AMARILLO">
      <formula>NOT(ISERROR(SEARCH("AMARILLO",AL250)))</formula>
    </cfRule>
    <cfRule type="containsText" dxfId="279" priority="315" stopIfTrue="1" operator="containsText" text="ALERTA">
      <formula>NOT(ISERROR(SEARCH("ALERTA",AL250)))</formula>
    </cfRule>
    <cfRule type="containsText" dxfId="278" priority="316" stopIfTrue="1" operator="containsText" text="OK">
      <formula>NOT(ISERROR(SEARCH("OK",AL250)))</formula>
    </cfRule>
  </conditionalFormatting>
  <conditionalFormatting sqref="AO241">
    <cfRule type="containsText" dxfId="277" priority="312" stopIfTrue="1" operator="containsText" text="CUMPLIDA">
      <formula>NOT(ISERROR(SEARCH("CUMPLIDA",AO241)))</formula>
    </cfRule>
  </conditionalFormatting>
  <conditionalFormatting sqref="AO241">
    <cfRule type="containsText" dxfId="276" priority="311" stopIfTrue="1" operator="containsText" text="INCUMPLIDA">
      <formula>NOT(ISERROR(SEARCH("INCUMPLIDA",AO241)))</formula>
    </cfRule>
  </conditionalFormatting>
  <conditionalFormatting sqref="AO241">
    <cfRule type="containsText" dxfId="275" priority="310" stopIfTrue="1" operator="containsText" text="PENDIENTE">
      <formula>NOT(ISERROR(SEARCH("PENDIENTE",AO241)))</formula>
    </cfRule>
  </conditionalFormatting>
  <conditionalFormatting sqref="AC55:AC56">
    <cfRule type="containsText" dxfId="274" priority="306" stopIfTrue="1" operator="containsText" text="EN TERMINO">
      <formula>NOT(ISERROR(SEARCH("EN TERMINO",AC55)))</formula>
    </cfRule>
    <cfRule type="containsText" priority="307" operator="containsText" text="AMARILLO">
      <formula>NOT(ISERROR(SEARCH("AMARILLO",AC55)))</formula>
    </cfRule>
    <cfRule type="containsText" dxfId="273" priority="308" stopIfTrue="1" operator="containsText" text="ALERTA">
      <formula>NOT(ISERROR(SEARCH("ALERTA",AC55)))</formula>
    </cfRule>
    <cfRule type="containsText" dxfId="272" priority="309" stopIfTrue="1" operator="containsText" text="OK">
      <formula>NOT(ISERROR(SEARCH("OK",AC55)))</formula>
    </cfRule>
  </conditionalFormatting>
  <conditionalFormatting sqref="BG55:BG56">
    <cfRule type="containsText" dxfId="271" priority="303" operator="containsText" text="Cumplida">
      <formula>NOT(ISERROR(SEARCH("Cumplida",BG55)))</formula>
    </cfRule>
    <cfRule type="containsText" dxfId="270" priority="304" operator="containsText" text="Pendiente">
      <formula>NOT(ISERROR(SEARCH("Pendiente",BG55)))</formula>
    </cfRule>
    <cfRule type="containsText" dxfId="269" priority="305" operator="containsText" text="Cumplida">
      <formula>NOT(ISERROR(SEARCH("Cumplida",BG55)))</formula>
    </cfRule>
  </conditionalFormatting>
  <conditionalFormatting sqref="AF55:AF56 BG55:BG56">
    <cfRule type="containsText" dxfId="268" priority="302" stopIfTrue="1" operator="containsText" text="CUMPLIDA">
      <formula>NOT(ISERROR(SEARCH("CUMPLIDA",AF55)))</formula>
    </cfRule>
  </conditionalFormatting>
  <conditionalFormatting sqref="AF55:AF56 BG55:BG56">
    <cfRule type="containsText" dxfId="267" priority="301" stopIfTrue="1" operator="containsText" text="INCUMPLIDA">
      <formula>NOT(ISERROR(SEARCH("INCUMPLIDA",AF55)))</formula>
    </cfRule>
  </conditionalFormatting>
  <conditionalFormatting sqref="AF55:AF56">
    <cfRule type="containsText" dxfId="266" priority="300" operator="containsText" text="PENDIENTE">
      <formula>NOT(ISERROR(SEARCH("PENDIENTE",AF55)))</formula>
    </cfRule>
  </conditionalFormatting>
  <conditionalFormatting sqref="AF55:AF56">
    <cfRule type="containsText" dxfId="265" priority="299" stopIfTrue="1" operator="containsText" text="PENDIENTE">
      <formula>NOT(ISERROR(SEARCH("PENDIENTE",AF55)))</formula>
    </cfRule>
  </conditionalFormatting>
  <conditionalFormatting sqref="BI55">
    <cfRule type="containsText" dxfId="264" priority="296" operator="containsText" text="cerrada">
      <formula>NOT(ISERROR(SEARCH("cerrada",BI55)))</formula>
    </cfRule>
    <cfRule type="containsText" dxfId="263" priority="297" operator="containsText" text="cerrado">
      <formula>NOT(ISERROR(SEARCH("cerrado",BI55)))</formula>
    </cfRule>
    <cfRule type="containsText" dxfId="262" priority="298" operator="containsText" text="Abierto">
      <formula>NOT(ISERROR(SEARCH("Abierto",BI55)))</formula>
    </cfRule>
  </conditionalFormatting>
  <conditionalFormatting sqref="BI55">
    <cfRule type="containsText" dxfId="261" priority="293" operator="containsText" text="cerrada">
      <formula>NOT(ISERROR(SEARCH("cerrada",BI55)))</formula>
    </cfRule>
    <cfRule type="containsText" dxfId="260" priority="294" operator="containsText" text="cerrado">
      <formula>NOT(ISERROR(SEARCH("cerrado",BI55)))</formula>
    </cfRule>
    <cfRule type="containsText" dxfId="259" priority="295" operator="containsText" text="Abierto">
      <formula>NOT(ISERROR(SEARCH("Abierto",BI55)))</formula>
    </cfRule>
  </conditionalFormatting>
  <conditionalFormatting sqref="AL56">
    <cfRule type="containsText" dxfId="212" priority="240" stopIfTrue="1" operator="containsText" text="EN TERMINO">
      <formula>NOT(ISERROR(SEARCH("EN TERMINO",AL56)))</formula>
    </cfRule>
    <cfRule type="containsText" priority="241" operator="containsText" text="AMARILLO">
      <formula>NOT(ISERROR(SEARCH("AMARILLO",AL56)))</formula>
    </cfRule>
    <cfRule type="containsText" dxfId="211" priority="242" stopIfTrue="1" operator="containsText" text="ALERTA">
      <formula>NOT(ISERROR(SEARCH("ALERTA",AL56)))</formula>
    </cfRule>
    <cfRule type="containsText" dxfId="210" priority="243" stopIfTrue="1" operator="containsText" text="OK">
      <formula>NOT(ISERROR(SEARCH("OK",AL56)))</formula>
    </cfRule>
  </conditionalFormatting>
  <conditionalFormatting sqref="AO56">
    <cfRule type="containsText" dxfId="209" priority="239" stopIfTrue="1" operator="containsText" text="CUMPLIDA">
      <formula>NOT(ISERROR(SEARCH("CUMPLIDA",AO56)))</formula>
    </cfRule>
  </conditionalFormatting>
  <conditionalFormatting sqref="AO56">
    <cfRule type="containsText" dxfId="208" priority="238" stopIfTrue="1" operator="containsText" text="INCUMPLIDA">
      <formula>NOT(ISERROR(SEARCH("INCUMPLIDA",AO56)))</formula>
    </cfRule>
  </conditionalFormatting>
  <conditionalFormatting sqref="AO56">
    <cfRule type="containsText" dxfId="207" priority="237" stopIfTrue="1" operator="containsText" text="PENDIENTE">
      <formula>NOT(ISERROR(SEARCH("PENDIENTE",AO56)))</formula>
    </cfRule>
  </conditionalFormatting>
  <conditionalFormatting sqref="BI56">
    <cfRule type="containsText" dxfId="206" priority="234" operator="containsText" text="cerrada">
      <formula>NOT(ISERROR(SEARCH("cerrada",BI56)))</formula>
    </cfRule>
    <cfRule type="containsText" dxfId="205" priority="235" operator="containsText" text="cerrado">
      <formula>NOT(ISERROR(SEARCH("cerrado",BI56)))</formula>
    </cfRule>
    <cfRule type="containsText" dxfId="204" priority="236" operator="containsText" text="Abierto">
      <formula>NOT(ISERROR(SEARCH("Abierto",BI56)))</formula>
    </cfRule>
  </conditionalFormatting>
  <conditionalFormatting sqref="AC28:AC33 AC36:AC40 AC43:AC51">
    <cfRule type="containsText" dxfId="203" priority="230" stopIfTrue="1" operator="containsText" text="EN TERMINO">
      <formula>NOT(ISERROR(SEARCH("EN TERMINO",AC28)))</formula>
    </cfRule>
    <cfRule type="containsText" priority="231" operator="containsText" text="AMARILLO">
      <formula>NOT(ISERROR(SEARCH("AMARILLO",AC28)))</formula>
    </cfRule>
    <cfRule type="containsText" dxfId="202" priority="232" stopIfTrue="1" operator="containsText" text="ALERTA">
      <formula>NOT(ISERROR(SEARCH("ALERTA",AC28)))</formula>
    </cfRule>
    <cfRule type="containsText" dxfId="201" priority="233" stopIfTrue="1" operator="containsText" text="OK">
      <formula>NOT(ISERROR(SEARCH("OK",AC28)))</formula>
    </cfRule>
  </conditionalFormatting>
  <conditionalFormatting sqref="BG37:BG38 BG29:BG33 BG43:BG47 BG49:BG54">
    <cfRule type="containsText" dxfId="200" priority="227" operator="containsText" text="Cumplida">
      <formula>NOT(ISERROR(SEARCH("Cumplida",BG29)))</formula>
    </cfRule>
    <cfRule type="containsText" dxfId="199" priority="228" operator="containsText" text="Pendiente">
      <formula>NOT(ISERROR(SEARCH("Pendiente",BG29)))</formula>
    </cfRule>
    <cfRule type="containsText" dxfId="198" priority="229" operator="containsText" text="Cumplida">
      <formula>NOT(ISERROR(SEARCH("Cumplida",BG29)))</formula>
    </cfRule>
  </conditionalFormatting>
  <conditionalFormatting sqref="AF28:AF33 AF36:AF40 BG37:BG38 AF43:AF51 BG29:BG33 BG43:BG47 BG49:BG54">
    <cfRule type="containsText" dxfId="197" priority="226" stopIfTrue="1" operator="containsText" text="CUMPLIDA">
      <formula>NOT(ISERROR(SEARCH("CUMPLIDA",AF28)))</formula>
    </cfRule>
  </conditionalFormatting>
  <conditionalFormatting sqref="AF28:AF33 AF36:AF40 BG37:BG38 AF43:AF51 BG29:BG33 BG43:BG47 BG49:BG54">
    <cfRule type="containsText" dxfId="196" priority="225" stopIfTrue="1" operator="containsText" text="INCUMPLIDA">
      <formula>NOT(ISERROR(SEARCH("INCUMPLIDA",AF28)))</formula>
    </cfRule>
  </conditionalFormatting>
  <conditionalFormatting sqref="AF36:AF40 AF43:AF51">
    <cfRule type="containsText" dxfId="195" priority="224" operator="containsText" text="PENDIENTE">
      <formula>NOT(ISERROR(SEARCH("PENDIENTE",AF36)))</formula>
    </cfRule>
  </conditionalFormatting>
  <conditionalFormatting sqref="AF28:AF33 AF36:AF40 AF43:AF51">
    <cfRule type="containsText" dxfId="194" priority="223" stopIfTrue="1" operator="containsText" text="PENDIENTE">
      <formula>NOT(ISERROR(SEARCH("PENDIENTE",AF28)))</formula>
    </cfRule>
  </conditionalFormatting>
  <conditionalFormatting sqref="BI36:BI40 BI43:BI51 BI29:BI33">
    <cfRule type="containsText" dxfId="193" priority="220" operator="containsText" text="cerrada">
      <formula>NOT(ISERROR(SEARCH("cerrada",BI29)))</formula>
    </cfRule>
    <cfRule type="containsText" dxfId="192" priority="221" operator="containsText" text="cerrado">
      <formula>NOT(ISERROR(SEARCH("cerrado",BI29)))</formula>
    </cfRule>
    <cfRule type="containsText" dxfId="191" priority="222" operator="containsText" text="Abierto">
      <formula>NOT(ISERROR(SEARCH("Abierto",BI29)))</formula>
    </cfRule>
  </conditionalFormatting>
  <conditionalFormatting sqref="BI36:BI40 BI43:BI51 BI29:BI33">
    <cfRule type="containsText" dxfId="190" priority="217" operator="containsText" text="cerrada">
      <formula>NOT(ISERROR(SEARCH("cerrada",BI29)))</formula>
    </cfRule>
    <cfRule type="containsText" dxfId="189" priority="218" operator="containsText" text="cerrado">
      <formula>NOT(ISERROR(SEARCH("cerrado",BI29)))</formula>
    </cfRule>
    <cfRule type="containsText" dxfId="188" priority="219" operator="containsText" text="Abierto">
      <formula>NOT(ISERROR(SEARCH("Abierto",BI29)))</formula>
    </cfRule>
  </conditionalFormatting>
  <conditionalFormatting sqref="AC52:AC54">
    <cfRule type="containsText" dxfId="187" priority="213" stopIfTrue="1" operator="containsText" text="EN TERMINO">
      <formula>NOT(ISERROR(SEARCH("EN TERMINO",AC52)))</formula>
    </cfRule>
    <cfRule type="containsText" priority="214" operator="containsText" text="AMARILLO">
      <formula>NOT(ISERROR(SEARCH("AMARILLO",AC52)))</formula>
    </cfRule>
    <cfRule type="containsText" dxfId="186" priority="215" stopIfTrue="1" operator="containsText" text="ALERTA">
      <formula>NOT(ISERROR(SEARCH("ALERTA",AC52)))</formula>
    </cfRule>
    <cfRule type="containsText" dxfId="185" priority="216" stopIfTrue="1" operator="containsText" text="OK">
      <formula>NOT(ISERROR(SEARCH("OK",AC52)))</formula>
    </cfRule>
  </conditionalFormatting>
  <conditionalFormatting sqref="AF52:AF54">
    <cfRule type="containsText" dxfId="184" priority="212" stopIfTrue="1" operator="containsText" text="CUMPLIDA">
      <formula>NOT(ISERROR(SEARCH("CUMPLIDA",AF52)))</formula>
    </cfRule>
  </conditionalFormatting>
  <conditionalFormatting sqref="AF52:AF54">
    <cfRule type="containsText" dxfId="183" priority="211" stopIfTrue="1" operator="containsText" text="INCUMPLIDA">
      <formula>NOT(ISERROR(SEARCH("INCUMPLIDA",AF52)))</formula>
    </cfRule>
  </conditionalFormatting>
  <conditionalFormatting sqref="AC52:AC54">
    <cfRule type="containsText" dxfId="182" priority="207" stopIfTrue="1" operator="containsText" text="EN TERMINO">
      <formula>NOT(ISERROR(SEARCH("EN TERMINO",AC52)))</formula>
    </cfRule>
    <cfRule type="containsText" priority="208" operator="containsText" text="AMARILLO">
      <formula>NOT(ISERROR(SEARCH("AMARILLO",AC52)))</formula>
    </cfRule>
    <cfRule type="containsText" dxfId="181" priority="209" stopIfTrue="1" operator="containsText" text="ALERTA">
      <formula>NOT(ISERROR(SEARCH("ALERTA",AC52)))</formula>
    </cfRule>
    <cfRule type="containsText" dxfId="180" priority="210" stopIfTrue="1" operator="containsText" text="OK">
      <formula>NOT(ISERROR(SEARCH("OK",AC52)))</formula>
    </cfRule>
  </conditionalFormatting>
  <conditionalFormatting sqref="AF52:AF54">
    <cfRule type="containsText" dxfId="179" priority="206" stopIfTrue="1" operator="containsText" text="CUMPLIDA">
      <formula>NOT(ISERROR(SEARCH("CUMPLIDA",AF52)))</formula>
    </cfRule>
  </conditionalFormatting>
  <conditionalFormatting sqref="AF52:AF54">
    <cfRule type="containsText" dxfId="178" priority="205" stopIfTrue="1" operator="containsText" text="INCUMPLIDA">
      <formula>NOT(ISERROR(SEARCH("INCUMPLIDA",AF52)))</formula>
    </cfRule>
  </conditionalFormatting>
  <conditionalFormatting sqref="AF52:AF54">
    <cfRule type="containsText" dxfId="177" priority="204" operator="containsText" text="PENDIENTE">
      <formula>NOT(ISERROR(SEARCH("PENDIENTE",AF52)))</formula>
    </cfRule>
  </conditionalFormatting>
  <conditionalFormatting sqref="AF52:AF54">
    <cfRule type="containsText" dxfId="176" priority="203" stopIfTrue="1" operator="containsText" text="PENDIENTE">
      <formula>NOT(ISERROR(SEARCH("PENDIENTE",AF52)))</formula>
    </cfRule>
  </conditionalFormatting>
  <conditionalFormatting sqref="BI52:BI54">
    <cfRule type="containsText" dxfId="175" priority="200" operator="containsText" text="cerrada">
      <formula>NOT(ISERROR(SEARCH("cerrada",BI52)))</formula>
    </cfRule>
    <cfRule type="containsText" dxfId="174" priority="201" operator="containsText" text="cerrado">
      <formula>NOT(ISERROR(SEARCH("cerrado",BI52)))</formula>
    </cfRule>
    <cfRule type="containsText" dxfId="173" priority="202" operator="containsText" text="Abierto">
      <formula>NOT(ISERROR(SEARCH("Abierto",BI52)))</formula>
    </cfRule>
  </conditionalFormatting>
  <conditionalFormatting sqref="BI52:BI54">
    <cfRule type="containsText" dxfId="172" priority="197" operator="containsText" text="cerrada">
      <formula>NOT(ISERROR(SEARCH("cerrada",BI52)))</formula>
    </cfRule>
    <cfRule type="containsText" dxfId="171" priority="198" operator="containsText" text="cerrado">
      <formula>NOT(ISERROR(SEARCH("cerrado",BI52)))</formula>
    </cfRule>
    <cfRule type="containsText" dxfId="170" priority="199" operator="containsText" text="Abierto">
      <formula>NOT(ISERROR(SEARCH("Abierto",BI52)))</formula>
    </cfRule>
  </conditionalFormatting>
  <conditionalFormatting sqref="BG34:BG36">
    <cfRule type="containsText" dxfId="169" priority="194" operator="containsText" text="Cumplida">
      <formula>NOT(ISERROR(SEARCH("Cumplida",BG34)))</formula>
    </cfRule>
    <cfRule type="containsText" dxfId="168" priority="195" operator="containsText" text="Pendiente">
      <formula>NOT(ISERROR(SEARCH("Pendiente",BG34)))</formula>
    </cfRule>
    <cfRule type="containsText" dxfId="167" priority="196" operator="containsText" text="Cumplida">
      <formula>NOT(ISERROR(SEARCH("Cumplida",BG34)))</formula>
    </cfRule>
  </conditionalFormatting>
  <conditionalFormatting sqref="BG34:BG36">
    <cfRule type="containsText" dxfId="166" priority="193" stopIfTrue="1" operator="containsText" text="CUMPLIDA">
      <formula>NOT(ISERROR(SEARCH("CUMPLIDA",BG34)))</formula>
    </cfRule>
  </conditionalFormatting>
  <conditionalFormatting sqref="BG34:BG36">
    <cfRule type="containsText" dxfId="165" priority="192" stopIfTrue="1" operator="containsText" text="INCUMPLIDA">
      <formula>NOT(ISERROR(SEARCH("INCUMPLIDA",BG34)))</formula>
    </cfRule>
  </conditionalFormatting>
  <conditionalFormatting sqref="AC34:AC35">
    <cfRule type="containsText" dxfId="164" priority="188" stopIfTrue="1" operator="containsText" text="EN TERMINO">
      <formula>NOT(ISERROR(SEARCH("EN TERMINO",AC34)))</formula>
    </cfRule>
    <cfRule type="containsText" priority="189" operator="containsText" text="AMARILLO">
      <formula>NOT(ISERROR(SEARCH("AMARILLO",AC34)))</formula>
    </cfRule>
    <cfRule type="containsText" dxfId="163" priority="190" stopIfTrue="1" operator="containsText" text="ALERTA">
      <formula>NOT(ISERROR(SEARCH("ALERTA",AC34)))</formula>
    </cfRule>
    <cfRule type="containsText" dxfId="162" priority="191" stopIfTrue="1" operator="containsText" text="OK">
      <formula>NOT(ISERROR(SEARCH("OK",AC34)))</formula>
    </cfRule>
  </conditionalFormatting>
  <conditionalFormatting sqref="AF34:AF35">
    <cfRule type="containsText" dxfId="161" priority="187" operator="containsText" text="PENDIENTE">
      <formula>NOT(ISERROR(SEARCH("PENDIENTE",AF34)))</formula>
    </cfRule>
  </conditionalFormatting>
  <conditionalFormatting sqref="AC34:AC35">
    <cfRule type="containsText" dxfId="160" priority="183" stopIfTrue="1" operator="containsText" text="EN TERMINO">
      <formula>NOT(ISERROR(SEARCH("EN TERMINO",AC34)))</formula>
    </cfRule>
    <cfRule type="containsText" priority="184" operator="containsText" text="AMARILLO">
      <formula>NOT(ISERROR(SEARCH("AMARILLO",AC34)))</formula>
    </cfRule>
    <cfRule type="containsText" dxfId="159" priority="185" stopIfTrue="1" operator="containsText" text="ALERTA">
      <formula>NOT(ISERROR(SEARCH("ALERTA",AC34)))</formula>
    </cfRule>
    <cfRule type="containsText" dxfId="158" priority="186" stopIfTrue="1" operator="containsText" text="OK">
      <formula>NOT(ISERROR(SEARCH("OK",AC34)))</formula>
    </cfRule>
  </conditionalFormatting>
  <conditionalFormatting sqref="AF34:AF35">
    <cfRule type="containsText" dxfId="157" priority="182" stopIfTrue="1" operator="containsText" text="CUMPLIDA">
      <formula>NOT(ISERROR(SEARCH("CUMPLIDA",AF34)))</formula>
    </cfRule>
  </conditionalFormatting>
  <conditionalFormatting sqref="AF34:AF35">
    <cfRule type="containsText" dxfId="156" priority="181" stopIfTrue="1" operator="containsText" text="INCUMPLIDA">
      <formula>NOT(ISERROR(SEARCH("INCUMPLIDA",AF34)))</formula>
    </cfRule>
  </conditionalFormatting>
  <conditionalFormatting sqref="AF34:AF35">
    <cfRule type="containsText" dxfId="155" priority="180" operator="containsText" text="PENDIENTE">
      <formula>NOT(ISERROR(SEARCH("PENDIENTE",AF34)))</formula>
    </cfRule>
  </conditionalFormatting>
  <conditionalFormatting sqref="AF34:AF35">
    <cfRule type="containsText" dxfId="154" priority="179" stopIfTrue="1" operator="containsText" text="PENDIENTE">
      <formula>NOT(ISERROR(SEARCH("PENDIENTE",AF34)))</formula>
    </cfRule>
  </conditionalFormatting>
  <conditionalFormatting sqref="AL34">
    <cfRule type="containsText" dxfId="153" priority="175" stopIfTrue="1" operator="containsText" text="EN TERMINO">
      <formula>NOT(ISERROR(SEARCH("EN TERMINO",AL34)))</formula>
    </cfRule>
    <cfRule type="containsText" priority="176" operator="containsText" text="AMARILLO">
      <formula>NOT(ISERROR(SEARCH("AMARILLO",AL34)))</formula>
    </cfRule>
    <cfRule type="containsText" dxfId="152" priority="177" stopIfTrue="1" operator="containsText" text="ALERTA">
      <formula>NOT(ISERROR(SEARCH("ALERTA",AL34)))</formula>
    </cfRule>
    <cfRule type="containsText" dxfId="151" priority="178" stopIfTrue="1" operator="containsText" text="OK">
      <formula>NOT(ISERROR(SEARCH("OK",AL34)))</formula>
    </cfRule>
  </conditionalFormatting>
  <conditionalFormatting sqref="AO34">
    <cfRule type="containsText" dxfId="150" priority="174" stopIfTrue="1" operator="containsText" text="CUMPLIDA">
      <formula>NOT(ISERROR(SEARCH("CUMPLIDA",AO34)))</formula>
    </cfRule>
  </conditionalFormatting>
  <conditionalFormatting sqref="AO34">
    <cfRule type="containsText" dxfId="149" priority="173" stopIfTrue="1" operator="containsText" text="INCUMPLIDA">
      <formula>NOT(ISERROR(SEARCH("INCUMPLIDA",AO34)))</formula>
    </cfRule>
  </conditionalFormatting>
  <conditionalFormatting sqref="AO34">
    <cfRule type="containsText" dxfId="148" priority="172" stopIfTrue="1" operator="containsText" text="PENDIENTE">
      <formula>NOT(ISERROR(SEARCH("PENDIENTE",AO34)))</formula>
    </cfRule>
  </conditionalFormatting>
  <conditionalFormatting sqref="BI34:BI35">
    <cfRule type="containsText" dxfId="147" priority="169" operator="containsText" text="cerrada">
      <formula>NOT(ISERROR(SEARCH("cerrada",BI34)))</formula>
    </cfRule>
    <cfRule type="containsText" dxfId="146" priority="170" operator="containsText" text="cerrado">
      <formula>NOT(ISERROR(SEARCH("cerrado",BI34)))</formula>
    </cfRule>
    <cfRule type="containsText" dxfId="145" priority="171" operator="containsText" text="Abierto">
      <formula>NOT(ISERROR(SEARCH("Abierto",BI34)))</formula>
    </cfRule>
  </conditionalFormatting>
  <conditionalFormatting sqref="BI34:BI35">
    <cfRule type="containsText" dxfId="144" priority="166" operator="containsText" text="cerrada">
      <formula>NOT(ISERROR(SEARCH("cerrada",BI34)))</formula>
    </cfRule>
    <cfRule type="containsText" dxfId="143" priority="167" operator="containsText" text="cerrado">
      <formula>NOT(ISERROR(SEARCH("cerrado",BI34)))</formula>
    </cfRule>
    <cfRule type="containsText" dxfId="142" priority="168" operator="containsText" text="Abierto">
      <formula>NOT(ISERROR(SEARCH("Abierto",BI34)))</formula>
    </cfRule>
  </conditionalFormatting>
  <conditionalFormatting sqref="AC41:AC42">
    <cfRule type="containsText" dxfId="141" priority="162" stopIfTrue="1" operator="containsText" text="EN TERMINO">
      <formula>NOT(ISERROR(SEARCH("EN TERMINO",AC41)))</formula>
    </cfRule>
    <cfRule type="containsText" priority="163" operator="containsText" text="AMARILLO">
      <formula>NOT(ISERROR(SEARCH("AMARILLO",AC41)))</formula>
    </cfRule>
    <cfRule type="containsText" dxfId="140" priority="164" stopIfTrue="1" operator="containsText" text="ALERTA">
      <formula>NOT(ISERROR(SEARCH("ALERTA",AC41)))</formula>
    </cfRule>
    <cfRule type="containsText" dxfId="139" priority="165" stopIfTrue="1" operator="containsText" text="OK">
      <formula>NOT(ISERROR(SEARCH("OK",AC41)))</formula>
    </cfRule>
  </conditionalFormatting>
  <conditionalFormatting sqref="AF41:AF42">
    <cfRule type="containsText" dxfId="138" priority="161" stopIfTrue="1" operator="containsText" text="CUMPLIDA">
      <formula>NOT(ISERROR(SEARCH("CUMPLIDA",AF41)))</formula>
    </cfRule>
  </conditionalFormatting>
  <conditionalFormatting sqref="AF41:AF42">
    <cfRule type="containsText" dxfId="137" priority="160" stopIfTrue="1" operator="containsText" text="INCUMPLIDA">
      <formula>NOT(ISERROR(SEARCH("INCUMPLIDA",AF41)))</formula>
    </cfRule>
  </conditionalFormatting>
  <conditionalFormatting sqref="AF41:AF42">
    <cfRule type="containsText" dxfId="136" priority="159" operator="containsText" text="PENDIENTE">
      <formula>NOT(ISERROR(SEARCH("PENDIENTE",AF41)))</formula>
    </cfRule>
  </conditionalFormatting>
  <conditionalFormatting sqref="AC41:AC42">
    <cfRule type="containsText" dxfId="135" priority="155" stopIfTrue="1" operator="containsText" text="EN TERMINO">
      <formula>NOT(ISERROR(SEARCH("EN TERMINO",AC41)))</formula>
    </cfRule>
    <cfRule type="containsText" priority="156" operator="containsText" text="AMARILLO">
      <formula>NOT(ISERROR(SEARCH("AMARILLO",AC41)))</formula>
    </cfRule>
    <cfRule type="containsText" dxfId="134" priority="157" stopIfTrue="1" operator="containsText" text="ALERTA">
      <formula>NOT(ISERROR(SEARCH("ALERTA",AC41)))</formula>
    </cfRule>
    <cfRule type="containsText" dxfId="133" priority="158" stopIfTrue="1" operator="containsText" text="OK">
      <formula>NOT(ISERROR(SEARCH("OK",AC41)))</formula>
    </cfRule>
  </conditionalFormatting>
  <conditionalFormatting sqref="AF41:AF42">
    <cfRule type="containsText" dxfId="132" priority="154" stopIfTrue="1" operator="containsText" text="CUMPLIDA">
      <formula>NOT(ISERROR(SEARCH("CUMPLIDA",AF41)))</formula>
    </cfRule>
  </conditionalFormatting>
  <conditionalFormatting sqref="AF41:AF42">
    <cfRule type="containsText" dxfId="131" priority="153" stopIfTrue="1" operator="containsText" text="INCUMPLIDA">
      <formula>NOT(ISERROR(SEARCH("INCUMPLIDA",AF41)))</formula>
    </cfRule>
  </conditionalFormatting>
  <conditionalFormatting sqref="AF41:AF42">
    <cfRule type="containsText" dxfId="130" priority="152" operator="containsText" text="PENDIENTE">
      <formula>NOT(ISERROR(SEARCH("PENDIENTE",AF41)))</formula>
    </cfRule>
  </conditionalFormatting>
  <conditionalFormatting sqref="AF41:AF42">
    <cfRule type="containsText" dxfId="129" priority="151" stopIfTrue="1" operator="containsText" text="PENDIENTE">
      <formula>NOT(ISERROR(SEARCH("PENDIENTE",AF41)))</formula>
    </cfRule>
  </conditionalFormatting>
  <conditionalFormatting sqref="AO41:AO42">
    <cfRule type="containsText" dxfId="128" priority="150" stopIfTrue="1" operator="containsText" text="CUMPLIDA">
      <formula>NOT(ISERROR(SEARCH("CUMPLIDA",AO41)))</formula>
    </cfRule>
  </conditionalFormatting>
  <conditionalFormatting sqref="AO41:AO42">
    <cfRule type="containsText" dxfId="127" priority="149" stopIfTrue="1" operator="containsText" text="INCUMPLIDA">
      <formula>NOT(ISERROR(SEARCH("INCUMPLIDA",AO41)))</formula>
    </cfRule>
  </conditionalFormatting>
  <conditionalFormatting sqref="AO41:AO42">
    <cfRule type="containsText" dxfId="126" priority="148" stopIfTrue="1" operator="containsText" text="PENDIENTE">
      <formula>NOT(ISERROR(SEARCH("PENDIENTE",AO41)))</formula>
    </cfRule>
  </conditionalFormatting>
  <conditionalFormatting sqref="BI41:BI42">
    <cfRule type="containsText" dxfId="125" priority="145" operator="containsText" text="cerrada">
      <formula>NOT(ISERROR(SEARCH("cerrada",BI41)))</formula>
    </cfRule>
    <cfRule type="containsText" dxfId="124" priority="146" operator="containsText" text="cerrado">
      <formula>NOT(ISERROR(SEARCH("cerrado",BI41)))</formula>
    </cfRule>
    <cfRule type="containsText" dxfId="123" priority="147" operator="containsText" text="Abierto">
      <formula>NOT(ISERROR(SEARCH("Abierto",BI41)))</formula>
    </cfRule>
  </conditionalFormatting>
  <conditionalFormatting sqref="BI41:BI42">
    <cfRule type="containsText" dxfId="122" priority="142" operator="containsText" text="cerrada">
      <formula>NOT(ISERROR(SEARCH("cerrada",BI41)))</formula>
    </cfRule>
    <cfRule type="containsText" dxfId="121" priority="143" operator="containsText" text="cerrado">
      <formula>NOT(ISERROR(SEARCH("cerrado",BI41)))</formula>
    </cfRule>
    <cfRule type="containsText" dxfId="120" priority="144" operator="containsText" text="Abierto">
      <formula>NOT(ISERROR(SEARCH("Abierto",BI41)))</formula>
    </cfRule>
  </conditionalFormatting>
  <conditionalFormatting sqref="BG41:BG42">
    <cfRule type="containsText" dxfId="119" priority="139" operator="containsText" text="Cumplida">
      <formula>NOT(ISERROR(SEARCH("Cumplida",BG41)))</formula>
    </cfRule>
    <cfRule type="containsText" dxfId="118" priority="140" operator="containsText" text="Pendiente">
      <formula>NOT(ISERROR(SEARCH("Pendiente",BG41)))</formula>
    </cfRule>
    <cfRule type="containsText" dxfId="117" priority="141" operator="containsText" text="Cumplida">
      <formula>NOT(ISERROR(SEARCH("Cumplida",BG41)))</formula>
    </cfRule>
  </conditionalFormatting>
  <conditionalFormatting sqref="BG41:BG42">
    <cfRule type="containsText" dxfId="116" priority="138" stopIfTrue="1" operator="containsText" text="CUMPLIDA">
      <formula>NOT(ISERROR(SEARCH("CUMPLIDA",BG41)))</formula>
    </cfRule>
  </conditionalFormatting>
  <conditionalFormatting sqref="BG41:BG42">
    <cfRule type="containsText" dxfId="115" priority="137" stopIfTrue="1" operator="containsText" text="INCUMPLIDA">
      <formula>NOT(ISERROR(SEARCH("INCUMPLIDA",BG41)))</formula>
    </cfRule>
  </conditionalFormatting>
  <conditionalFormatting sqref="BI28">
    <cfRule type="containsText" dxfId="114" priority="134" operator="containsText" text="cerrada">
      <formula>NOT(ISERROR(SEARCH("cerrada",BI28)))</formula>
    </cfRule>
    <cfRule type="containsText" dxfId="113" priority="135" operator="containsText" text="cerrado">
      <formula>NOT(ISERROR(SEARCH("cerrado",BI28)))</formula>
    </cfRule>
    <cfRule type="containsText" dxfId="112" priority="136" operator="containsText" text="Abierto">
      <formula>NOT(ISERROR(SEARCH("Abierto",BI28)))</formula>
    </cfRule>
  </conditionalFormatting>
  <conditionalFormatting sqref="BI28">
    <cfRule type="containsText" dxfId="111" priority="131" operator="containsText" text="cerrada">
      <formula>NOT(ISERROR(SEARCH("cerrada",BI28)))</formula>
    </cfRule>
    <cfRule type="containsText" dxfId="110" priority="132" operator="containsText" text="cerrado">
      <formula>NOT(ISERROR(SEARCH("cerrado",BI28)))</formula>
    </cfRule>
    <cfRule type="containsText" dxfId="109" priority="133" operator="containsText" text="Abierto">
      <formula>NOT(ISERROR(SEARCH("Abierto",BI28)))</formula>
    </cfRule>
  </conditionalFormatting>
  <conditionalFormatting sqref="BG28">
    <cfRule type="containsText" dxfId="108" priority="128" operator="containsText" text="Cumplida">
      <formula>NOT(ISERROR(SEARCH("Cumplida",BG28)))</formula>
    </cfRule>
    <cfRule type="containsText" dxfId="107" priority="129" operator="containsText" text="Pendiente">
      <formula>NOT(ISERROR(SEARCH("Pendiente",BG28)))</formula>
    </cfRule>
    <cfRule type="containsText" dxfId="106" priority="130" operator="containsText" text="Cumplida">
      <formula>NOT(ISERROR(SEARCH("Cumplida",BG28)))</formula>
    </cfRule>
  </conditionalFormatting>
  <conditionalFormatting sqref="BG28">
    <cfRule type="containsText" dxfId="105" priority="127" stopIfTrue="1" operator="containsText" text="CUMPLIDA">
      <formula>NOT(ISERROR(SEARCH("CUMPLIDA",BG28)))</formula>
    </cfRule>
  </conditionalFormatting>
  <conditionalFormatting sqref="BG28">
    <cfRule type="containsText" dxfId="104" priority="126" stopIfTrue="1" operator="containsText" text="INCUMPLIDA">
      <formula>NOT(ISERROR(SEARCH("INCUMPLIDA",BG28)))</formula>
    </cfRule>
  </conditionalFormatting>
  <conditionalFormatting sqref="AL28">
    <cfRule type="containsText" dxfId="103" priority="122" stopIfTrue="1" operator="containsText" text="EN TERMINO">
      <formula>NOT(ISERROR(SEARCH("EN TERMINO",AL28)))</formula>
    </cfRule>
    <cfRule type="containsText" priority="123" operator="containsText" text="AMARILLO">
      <formula>NOT(ISERROR(SEARCH("AMARILLO",AL28)))</formula>
    </cfRule>
    <cfRule type="containsText" dxfId="102" priority="124" stopIfTrue="1" operator="containsText" text="ALERTA">
      <formula>NOT(ISERROR(SEARCH("ALERTA",AL28)))</formula>
    </cfRule>
    <cfRule type="containsText" dxfId="101" priority="125" stopIfTrue="1" operator="containsText" text="OK">
      <formula>NOT(ISERROR(SEARCH("OK",AL28)))</formula>
    </cfRule>
  </conditionalFormatting>
  <conditionalFormatting sqref="AL28">
    <cfRule type="containsText" dxfId="100" priority="118" stopIfTrue="1" operator="containsText" text="EN TERMINO">
      <formula>NOT(ISERROR(SEARCH("EN TERMINO",AL28)))</formula>
    </cfRule>
    <cfRule type="containsText" priority="119" operator="containsText" text="AMARILLO">
      <formula>NOT(ISERROR(SEARCH("AMARILLO",AL28)))</formula>
    </cfRule>
    <cfRule type="containsText" dxfId="99" priority="120" stopIfTrue="1" operator="containsText" text="ALERTA">
      <formula>NOT(ISERROR(SEARCH("ALERTA",AL28)))</formula>
    </cfRule>
    <cfRule type="containsText" dxfId="98" priority="121" stopIfTrue="1" operator="containsText" text="OK">
      <formula>NOT(ISERROR(SEARCH("OK",AL28)))</formula>
    </cfRule>
  </conditionalFormatting>
  <conditionalFormatting sqref="AL35:AL36">
    <cfRule type="containsText" dxfId="97" priority="114" stopIfTrue="1" operator="containsText" text="EN TERMINO">
      <formula>NOT(ISERROR(SEARCH("EN TERMINO",AL35)))</formula>
    </cfRule>
    <cfRule type="containsText" priority="115" operator="containsText" text="AMARILLO">
      <formula>NOT(ISERROR(SEARCH("AMARILLO",AL35)))</formula>
    </cfRule>
    <cfRule type="containsText" dxfId="96" priority="116" stopIfTrue="1" operator="containsText" text="ALERTA">
      <formula>NOT(ISERROR(SEARCH("ALERTA",AL35)))</formula>
    </cfRule>
    <cfRule type="containsText" dxfId="95" priority="117" stopIfTrue="1" operator="containsText" text="OK">
      <formula>NOT(ISERROR(SEARCH("OK",AL35)))</formula>
    </cfRule>
  </conditionalFormatting>
  <conditionalFormatting sqref="AO35">
    <cfRule type="containsText" dxfId="94" priority="113" stopIfTrue="1" operator="containsText" text="CUMPLIDA">
      <formula>NOT(ISERROR(SEARCH("CUMPLIDA",AO35)))</formula>
    </cfRule>
  </conditionalFormatting>
  <conditionalFormatting sqref="AO35">
    <cfRule type="containsText" dxfId="93" priority="112" stopIfTrue="1" operator="containsText" text="INCUMPLIDA">
      <formula>NOT(ISERROR(SEARCH("INCUMPLIDA",AO35)))</formula>
    </cfRule>
  </conditionalFormatting>
  <conditionalFormatting sqref="AO35">
    <cfRule type="containsText" dxfId="92" priority="111" stopIfTrue="1" operator="containsText" text="PENDIENTE">
      <formula>NOT(ISERROR(SEARCH("PENDIENTE",AO35)))</formula>
    </cfRule>
  </conditionalFormatting>
  <conditionalFormatting sqref="AO36">
    <cfRule type="containsText" dxfId="91" priority="110" stopIfTrue="1" operator="containsText" text="CUMPLIDA">
      <formula>NOT(ISERROR(SEARCH("CUMPLIDA",AO36)))</formula>
    </cfRule>
  </conditionalFormatting>
  <conditionalFormatting sqref="AO36">
    <cfRule type="containsText" dxfId="90" priority="109" stopIfTrue="1" operator="containsText" text="INCUMPLIDA">
      <formula>NOT(ISERROR(SEARCH("INCUMPLIDA",AO36)))</formula>
    </cfRule>
  </conditionalFormatting>
  <conditionalFormatting sqref="AO36">
    <cfRule type="containsText" dxfId="89" priority="108" stopIfTrue="1" operator="containsText" text="PENDIENTE">
      <formula>NOT(ISERROR(SEARCH("PENDIENTE",AO36)))</formula>
    </cfRule>
  </conditionalFormatting>
  <conditionalFormatting sqref="AL41:AL42">
    <cfRule type="containsText" dxfId="88" priority="104" stopIfTrue="1" operator="containsText" text="EN TERMINO">
      <formula>NOT(ISERROR(SEARCH("EN TERMINO",AL41)))</formula>
    </cfRule>
    <cfRule type="containsText" priority="105" operator="containsText" text="AMARILLO">
      <formula>NOT(ISERROR(SEARCH("AMARILLO",AL41)))</formula>
    </cfRule>
    <cfRule type="containsText" dxfId="87" priority="106" stopIfTrue="1" operator="containsText" text="ALERTA">
      <formula>NOT(ISERROR(SEARCH("ALERTA",AL41)))</formula>
    </cfRule>
    <cfRule type="containsText" dxfId="86" priority="107" stopIfTrue="1" operator="containsText" text="OK">
      <formula>NOT(ISERROR(SEARCH("OK",AL41)))</formula>
    </cfRule>
  </conditionalFormatting>
  <conditionalFormatting sqref="AL39:AL40">
    <cfRule type="containsText" dxfId="85" priority="100" stopIfTrue="1" operator="containsText" text="EN TERMINO">
      <formula>NOT(ISERROR(SEARCH("EN TERMINO",AL39)))</formula>
    </cfRule>
    <cfRule type="containsText" priority="101" operator="containsText" text="AMARILLO">
      <formula>NOT(ISERROR(SEARCH("AMARILLO",AL39)))</formula>
    </cfRule>
    <cfRule type="containsText" dxfId="84" priority="102" stopIfTrue="1" operator="containsText" text="ALERTA">
      <formula>NOT(ISERROR(SEARCH("ALERTA",AL39)))</formula>
    </cfRule>
    <cfRule type="containsText" dxfId="83" priority="103" stopIfTrue="1" operator="containsText" text="OK">
      <formula>NOT(ISERROR(SEARCH("OK",AL39)))</formula>
    </cfRule>
  </conditionalFormatting>
  <conditionalFormatting sqref="AL43:AL44">
    <cfRule type="containsText" dxfId="82" priority="96" stopIfTrue="1" operator="containsText" text="EN TERMINO">
      <formula>NOT(ISERROR(SEARCH("EN TERMINO",AL43)))</formula>
    </cfRule>
    <cfRule type="containsText" priority="97" operator="containsText" text="AMARILLO">
      <formula>NOT(ISERROR(SEARCH("AMARILLO",AL43)))</formula>
    </cfRule>
    <cfRule type="containsText" dxfId="81" priority="98" stopIfTrue="1" operator="containsText" text="ALERTA">
      <formula>NOT(ISERROR(SEARCH("ALERTA",AL43)))</formula>
    </cfRule>
    <cfRule type="containsText" dxfId="80" priority="99" stopIfTrue="1" operator="containsText" text="OK">
      <formula>NOT(ISERROR(SEARCH("OK",AL43)))</formula>
    </cfRule>
  </conditionalFormatting>
  <conditionalFormatting sqref="AL48">
    <cfRule type="containsText" dxfId="79" priority="92" stopIfTrue="1" operator="containsText" text="EN TERMINO">
      <formula>NOT(ISERROR(SEARCH("EN TERMINO",AL48)))</formula>
    </cfRule>
    <cfRule type="containsText" priority="93" operator="containsText" text="AMARILLO">
      <formula>NOT(ISERROR(SEARCH("AMARILLO",AL48)))</formula>
    </cfRule>
    <cfRule type="containsText" dxfId="78" priority="94" stopIfTrue="1" operator="containsText" text="ALERTA">
      <formula>NOT(ISERROR(SEARCH("ALERTA",AL48)))</formula>
    </cfRule>
    <cfRule type="containsText" dxfId="77" priority="95" stopIfTrue="1" operator="containsText" text="OK">
      <formula>NOT(ISERROR(SEARCH("OK",AL48)))</formula>
    </cfRule>
  </conditionalFormatting>
  <conditionalFormatting sqref="AO28">
    <cfRule type="containsText" dxfId="76" priority="91" stopIfTrue="1" operator="containsText" text="CUMPLIDA">
      <formula>NOT(ISERROR(SEARCH("CUMPLIDA",AO28)))</formula>
    </cfRule>
  </conditionalFormatting>
  <conditionalFormatting sqref="AO28">
    <cfRule type="containsText" dxfId="75" priority="90" stopIfTrue="1" operator="containsText" text="INCUMPLIDA">
      <formula>NOT(ISERROR(SEARCH("INCUMPLIDA",AO28)))</formula>
    </cfRule>
  </conditionalFormatting>
  <conditionalFormatting sqref="AO28">
    <cfRule type="containsText" dxfId="74" priority="89" stopIfTrue="1" operator="containsText" text="PENDIENTE">
      <formula>NOT(ISERROR(SEARCH("PENDIENTE",AO28)))</formula>
    </cfRule>
  </conditionalFormatting>
  <conditionalFormatting sqref="AO39:AO40">
    <cfRule type="containsText" dxfId="73" priority="88" stopIfTrue="1" operator="containsText" text="CUMPLIDA">
      <formula>NOT(ISERROR(SEARCH("CUMPLIDA",AO39)))</formula>
    </cfRule>
  </conditionalFormatting>
  <conditionalFormatting sqref="AO39:AO40">
    <cfRule type="containsText" dxfId="72" priority="87" stopIfTrue="1" operator="containsText" text="INCUMPLIDA">
      <formula>NOT(ISERROR(SEARCH("INCUMPLIDA",AO39)))</formula>
    </cfRule>
  </conditionalFormatting>
  <conditionalFormatting sqref="AO39:AO40">
    <cfRule type="containsText" dxfId="71" priority="86" stopIfTrue="1" operator="containsText" text="PENDIENTE">
      <formula>NOT(ISERROR(SEARCH("PENDIENTE",AO39)))</formula>
    </cfRule>
  </conditionalFormatting>
  <conditionalFormatting sqref="BG39:BG40">
    <cfRule type="containsText" dxfId="70" priority="83" operator="containsText" text="Cumplida">
      <formula>NOT(ISERROR(SEARCH("Cumplida",BG39)))</formula>
    </cfRule>
    <cfRule type="containsText" dxfId="69" priority="84" operator="containsText" text="Pendiente">
      <formula>NOT(ISERROR(SEARCH("Pendiente",BG39)))</formula>
    </cfRule>
    <cfRule type="containsText" dxfId="68" priority="85" operator="containsText" text="Cumplida">
      <formula>NOT(ISERROR(SEARCH("Cumplida",BG39)))</formula>
    </cfRule>
  </conditionalFormatting>
  <conditionalFormatting sqref="BG39:BG40">
    <cfRule type="containsText" dxfId="67" priority="82" stopIfTrue="1" operator="containsText" text="CUMPLIDA">
      <formula>NOT(ISERROR(SEARCH("CUMPLIDA",BG39)))</formula>
    </cfRule>
  </conditionalFormatting>
  <conditionalFormatting sqref="BG39:BG40">
    <cfRule type="containsText" dxfId="66" priority="81" stopIfTrue="1" operator="containsText" text="INCUMPLIDA">
      <formula>NOT(ISERROR(SEARCH("INCUMPLIDA",BG39)))</formula>
    </cfRule>
  </conditionalFormatting>
  <conditionalFormatting sqref="BG48">
    <cfRule type="containsText" dxfId="65" priority="78" operator="containsText" text="Cumplida">
      <formula>NOT(ISERROR(SEARCH("Cumplida",BG48)))</formula>
    </cfRule>
    <cfRule type="containsText" dxfId="64" priority="79" operator="containsText" text="Pendiente">
      <formula>NOT(ISERROR(SEARCH("Pendiente",BG48)))</formula>
    </cfRule>
    <cfRule type="containsText" dxfId="63" priority="80" operator="containsText" text="Cumplida">
      <formula>NOT(ISERROR(SEARCH("Cumplida",BG48)))</formula>
    </cfRule>
  </conditionalFormatting>
  <conditionalFormatting sqref="BG48">
    <cfRule type="containsText" dxfId="62" priority="77" stopIfTrue="1" operator="containsText" text="CUMPLIDA">
      <formula>NOT(ISERROR(SEARCH("CUMPLIDA",BG48)))</formula>
    </cfRule>
  </conditionalFormatting>
  <conditionalFormatting sqref="BG48">
    <cfRule type="containsText" dxfId="61" priority="76" stopIfTrue="1" operator="containsText" text="INCUMPLIDA">
      <formula>NOT(ISERROR(SEARCH("INCUMPLIDA",BG48)))</formula>
    </cfRule>
  </conditionalFormatting>
  <conditionalFormatting sqref="AO48">
    <cfRule type="containsText" dxfId="60" priority="75" stopIfTrue="1" operator="containsText" text="CUMPLIDA">
      <formula>NOT(ISERROR(SEARCH("CUMPLIDA",AO48)))</formula>
    </cfRule>
  </conditionalFormatting>
  <conditionalFormatting sqref="AO48">
    <cfRule type="containsText" dxfId="59" priority="74" stopIfTrue="1" operator="containsText" text="INCUMPLIDA">
      <formula>NOT(ISERROR(SEARCH("INCUMPLIDA",AO48)))</formula>
    </cfRule>
  </conditionalFormatting>
  <conditionalFormatting sqref="AO48">
    <cfRule type="containsText" dxfId="58" priority="73" stopIfTrue="1" operator="containsText" text="PENDIENTE">
      <formula>NOT(ISERROR(SEARCH("PENDIENTE",AO48)))</formula>
    </cfRule>
  </conditionalFormatting>
  <conditionalFormatting sqref="AU5:AU6 BD5:BD6 AL5:AL7">
    <cfRule type="containsText" dxfId="57" priority="68" stopIfTrue="1" operator="containsText" text="EN TERMINO">
      <formula>NOT(ISERROR(SEARCH("EN TERMINO",AL5)))</formula>
    </cfRule>
    <cfRule type="containsText" priority="69" operator="containsText" text="AMARILLO">
      <formula>NOT(ISERROR(SEARCH("AMARILLO",AL5)))</formula>
    </cfRule>
    <cfRule type="containsText" dxfId="56" priority="70" stopIfTrue="1" operator="containsText" text="ALERTA">
      <formula>NOT(ISERROR(SEARCH("ALERTA",AL5)))</formula>
    </cfRule>
    <cfRule type="containsText" dxfId="55" priority="71" stopIfTrue="1" operator="containsText" text="OK">
      <formula>NOT(ISERROR(SEARCH("OK",AL5)))</formula>
    </cfRule>
  </conditionalFormatting>
  <conditionalFormatting sqref="BG5:BG21">
    <cfRule type="containsText" dxfId="54" priority="65" operator="containsText" text="Cumplida">
      <formula>NOT(ISERROR(SEARCH("Cumplida",BG5)))</formula>
    </cfRule>
    <cfRule type="containsText" dxfId="53" priority="66" operator="containsText" text="Pendiente">
      <formula>NOT(ISERROR(SEARCH("Pendiente",BG5)))</formula>
    </cfRule>
    <cfRule type="containsText" dxfId="52" priority="67" operator="containsText" text="Cumplida">
      <formula>NOT(ISERROR(SEARCH("Cumplida",BG5)))</formula>
    </cfRule>
  </conditionalFormatting>
  <conditionalFormatting sqref="BG5:BG21">
    <cfRule type="containsText" dxfId="51" priority="64" stopIfTrue="1" operator="containsText" text="CUMPLIDA">
      <formula>NOT(ISERROR(SEARCH("CUMPLIDA",BG5)))</formula>
    </cfRule>
  </conditionalFormatting>
  <conditionalFormatting sqref="BI5:BI21">
    <cfRule type="containsText" dxfId="50" priority="61" operator="containsText" text="cerrada">
      <formula>NOT(ISERROR(SEARCH("cerrada",BI5)))</formula>
    </cfRule>
    <cfRule type="containsText" dxfId="49" priority="62" operator="containsText" text="cerrado">
      <formula>NOT(ISERROR(SEARCH("cerrado",BI5)))</formula>
    </cfRule>
    <cfRule type="containsText" dxfId="48" priority="63" operator="containsText" text="Abierto">
      <formula>NOT(ISERROR(SEARCH("Abierto",BI5)))</formula>
    </cfRule>
  </conditionalFormatting>
  <conditionalFormatting sqref="BD5:BD6">
    <cfRule type="dataBar" priority="60">
      <dataBar>
        <cfvo type="min"/>
        <cfvo type="max"/>
        <color rgb="FF638EC6"/>
      </dataBar>
    </cfRule>
  </conditionalFormatting>
  <conditionalFormatting sqref="BG5:BG21">
    <cfRule type="containsText" dxfId="47" priority="59" stopIfTrue="1" operator="containsText" text="INCUMPLIDA">
      <formula>NOT(ISERROR(SEARCH("INCUMPLIDA",BG5)))</formula>
    </cfRule>
  </conditionalFormatting>
  <conditionalFormatting sqref="AU5:AU6">
    <cfRule type="dataBar" priority="72">
      <dataBar>
        <cfvo type="min"/>
        <cfvo type="max"/>
        <color rgb="FF638EC6"/>
      </dataBar>
    </cfRule>
  </conditionalFormatting>
  <conditionalFormatting sqref="AU5:AU6 BD5:BD6 AL5:AL7">
    <cfRule type="containsText" dxfId="46" priority="55" stopIfTrue="1" operator="containsText" text="EN TERMINO">
      <formula>NOT(ISERROR(SEARCH("EN TERMINO",AL5)))</formula>
    </cfRule>
    <cfRule type="containsText" priority="56" operator="containsText" text="AMARILLO">
      <formula>NOT(ISERROR(SEARCH("AMARILLO",AL5)))</formula>
    </cfRule>
    <cfRule type="containsText" dxfId="45" priority="57" stopIfTrue="1" operator="containsText" text="ALERTA">
      <formula>NOT(ISERROR(SEARCH("ALERTA",AL5)))</formula>
    </cfRule>
    <cfRule type="containsText" dxfId="44" priority="58" stopIfTrue="1" operator="containsText" text="OK">
      <formula>NOT(ISERROR(SEARCH("OK",AL5)))</formula>
    </cfRule>
  </conditionalFormatting>
  <conditionalFormatting sqref="BG5:BG21">
    <cfRule type="containsText" dxfId="43" priority="52" operator="containsText" text="Cumplida">
      <formula>NOT(ISERROR(SEARCH("Cumplida",BG5)))</formula>
    </cfRule>
    <cfRule type="containsText" dxfId="42" priority="53" operator="containsText" text="Pendiente">
      <formula>NOT(ISERROR(SEARCH("Pendiente",BG5)))</formula>
    </cfRule>
    <cfRule type="containsText" dxfId="41" priority="54" operator="containsText" text="Cumplida">
      <formula>NOT(ISERROR(SEARCH("Cumplida",BG5)))</formula>
    </cfRule>
  </conditionalFormatting>
  <conditionalFormatting sqref="BG5:BG21">
    <cfRule type="containsText" dxfId="40" priority="51" stopIfTrue="1" operator="containsText" text="CUMPLIDA">
      <formula>NOT(ISERROR(SEARCH("CUMPLIDA",BG5)))</formula>
    </cfRule>
  </conditionalFormatting>
  <conditionalFormatting sqref="BI5:BI21">
    <cfRule type="containsText" dxfId="39" priority="48" operator="containsText" text="cerrada">
      <formula>NOT(ISERROR(SEARCH("cerrada",BI5)))</formula>
    </cfRule>
    <cfRule type="containsText" dxfId="38" priority="49" operator="containsText" text="cerrado">
      <formula>NOT(ISERROR(SEARCH("cerrado",BI5)))</formula>
    </cfRule>
    <cfRule type="containsText" dxfId="37" priority="50" operator="containsText" text="Abierto">
      <formula>NOT(ISERROR(SEARCH("Abierto",BI5)))</formula>
    </cfRule>
  </conditionalFormatting>
  <conditionalFormatting sqref="BD5:BD6">
    <cfRule type="dataBar" priority="47">
      <dataBar>
        <cfvo type="min"/>
        <cfvo type="max"/>
        <color rgb="FF638EC6"/>
      </dataBar>
    </cfRule>
  </conditionalFormatting>
  <conditionalFormatting sqref="BG5:BG21">
    <cfRule type="containsText" dxfId="36" priority="46" stopIfTrue="1" operator="containsText" text="INCUMPLIDA">
      <formula>NOT(ISERROR(SEARCH("INCUMPLIDA",BG5)))</formula>
    </cfRule>
  </conditionalFormatting>
  <conditionalFormatting sqref="AU5:AU6">
    <cfRule type="dataBar" priority="45">
      <dataBar>
        <cfvo type="min"/>
        <cfvo type="max"/>
        <color rgb="FF638EC6"/>
      </dataBar>
    </cfRule>
  </conditionalFormatting>
  <conditionalFormatting sqref="AL10">
    <cfRule type="containsText" dxfId="35" priority="41" stopIfTrue="1" operator="containsText" text="EN TERMINO">
      <formula>NOT(ISERROR(SEARCH("EN TERMINO",AL10)))</formula>
    </cfRule>
    <cfRule type="containsText" priority="42" operator="containsText" text="AMARILLO">
      <formula>NOT(ISERROR(SEARCH("AMARILLO",AL10)))</formula>
    </cfRule>
    <cfRule type="containsText" dxfId="34" priority="43" stopIfTrue="1" operator="containsText" text="ALERTA">
      <formula>NOT(ISERROR(SEARCH("ALERTA",AL10)))</formula>
    </cfRule>
    <cfRule type="containsText" dxfId="33" priority="44" stopIfTrue="1" operator="containsText" text="OK">
      <formula>NOT(ISERROR(SEARCH("OK",AL10)))</formula>
    </cfRule>
  </conditionalFormatting>
  <conditionalFormatting sqref="AL10">
    <cfRule type="containsText" dxfId="32" priority="37" stopIfTrue="1" operator="containsText" text="EN TERMINO">
      <formula>NOT(ISERROR(SEARCH("EN TERMINO",AL10)))</formula>
    </cfRule>
    <cfRule type="containsText" priority="38" operator="containsText" text="AMARILLO">
      <formula>NOT(ISERROR(SEARCH("AMARILLO",AL10)))</formula>
    </cfRule>
    <cfRule type="containsText" dxfId="31" priority="39" stopIfTrue="1" operator="containsText" text="ALERTA">
      <formula>NOT(ISERROR(SEARCH("ALERTA",AL10)))</formula>
    </cfRule>
    <cfRule type="containsText" dxfId="30" priority="40" stopIfTrue="1" operator="containsText" text="OK">
      <formula>NOT(ISERROR(SEARCH("OK",AL10)))</formula>
    </cfRule>
  </conditionalFormatting>
  <conditionalFormatting sqref="AL12:AL15">
    <cfRule type="containsText" dxfId="29" priority="33" stopIfTrue="1" operator="containsText" text="EN TERMINO">
      <formula>NOT(ISERROR(SEARCH("EN TERMINO",AL12)))</formula>
    </cfRule>
    <cfRule type="containsText" priority="34" operator="containsText" text="AMARILLO">
      <formula>NOT(ISERROR(SEARCH("AMARILLO",AL12)))</formula>
    </cfRule>
    <cfRule type="containsText" dxfId="28" priority="35" stopIfTrue="1" operator="containsText" text="ALERTA">
      <formula>NOT(ISERROR(SEARCH("ALERTA",AL12)))</formula>
    </cfRule>
    <cfRule type="containsText" dxfId="27" priority="36" stopIfTrue="1" operator="containsText" text="OK">
      <formula>NOT(ISERROR(SEARCH("OK",AL12)))</formula>
    </cfRule>
  </conditionalFormatting>
  <conditionalFormatting sqref="AL12:AL15">
    <cfRule type="containsText" dxfId="26" priority="29" stopIfTrue="1" operator="containsText" text="EN TERMINO">
      <formula>NOT(ISERROR(SEARCH("EN TERMINO",AL12)))</formula>
    </cfRule>
    <cfRule type="containsText" priority="30" operator="containsText" text="AMARILLO">
      <formula>NOT(ISERROR(SEARCH("AMARILLO",AL12)))</formula>
    </cfRule>
    <cfRule type="containsText" dxfId="25" priority="31" stopIfTrue="1" operator="containsText" text="ALERTA">
      <formula>NOT(ISERROR(SEARCH("ALERTA",AL12)))</formula>
    </cfRule>
    <cfRule type="containsText" dxfId="24" priority="32" stopIfTrue="1" operator="containsText" text="OK">
      <formula>NOT(ISERROR(SEARCH("OK",AL12)))</formula>
    </cfRule>
  </conditionalFormatting>
  <conditionalFormatting sqref="AL16:AL18">
    <cfRule type="containsText" dxfId="23" priority="25" stopIfTrue="1" operator="containsText" text="EN TERMINO">
      <formula>NOT(ISERROR(SEARCH("EN TERMINO",AL16)))</formula>
    </cfRule>
    <cfRule type="containsText" priority="26" operator="containsText" text="AMARILLO">
      <formula>NOT(ISERROR(SEARCH("AMARILLO",AL16)))</formula>
    </cfRule>
    <cfRule type="containsText" dxfId="22" priority="27" stopIfTrue="1" operator="containsText" text="ALERTA">
      <formula>NOT(ISERROR(SEARCH("ALERTA",AL16)))</formula>
    </cfRule>
    <cfRule type="containsText" dxfId="21" priority="28" stopIfTrue="1" operator="containsText" text="OK">
      <formula>NOT(ISERROR(SEARCH("OK",AL16)))</formula>
    </cfRule>
  </conditionalFormatting>
  <conditionalFormatting sqref="AL16:AL18">
    <cfRule type="containsText" dxfId="20" priority="21" stopIfTrue="1" operator="containsText" text="EN TERMINO">
      <formula>NOT(ISERROR(SEARCH("EN TERMINO",AL16)))</formula>
    </cfRule>
    <cfRule type="containsText" priority="22" operator="containsText" text="AMARILLO">
      <formula>NOT(ISERROR(SEARCH("AMARILLO",AL16)))</formula>
    </cfRule>
    <cfRule type="containsText" dxfId="19" priority="23" stopIfTrue="1" operator="containsText" text="ALERTA">
      <formula>NOT(ISERROR(SEARCH("ALERTA",AL16)))</formula>
    </cfRule>
    <cfRule type="containsText" dxfId="18" priority="24" stopIfTrue="1" operator="containsText" text="OK">
      <formula>NOT(ISERROR(SEARCH("OK",AL16)))</formula>
    </cfRule>
  </conditionalFormatting>
  <conditionalFormatting sqref="AL20">
    <cfRule type="containsText" dxfId="17" priority="17" stopIfTrue="1" operator="containsText" text="EN TERMINO">
      <formula>NOT(ISERROR(SEARCH("EN TERMINO",AL20)))</formula>
    </cfRule>
    <cfRule type="containsText" priority="18" operator="containsText" text="AMARILLO">
      <formula>NOT(ISERROR(SEARCH("AMARILLO",AL20)))</formula>
    </cfRule>
    <cfRule type="containsText" dxfId="16" priority="19" stopIfTrue="1" operator="containsText" text="ALERTA">
      <formula>NOT(ISERROR(SEARCH("ALERTA",AL20)))</formula>
    </cfRule>
    <cfRule type="containsText" dxfId="15" priority="20" stopIfTrue="1" operator="containsText" text="OK">
      <formula>NOT(ISERROR(SEARCH("OK",AL20)))</formula>
    </cfRule>
  </conditionalFormatting>
  <conditionalFormatting sqref="AL20">
    <cfRule type="containsText" dxfId="14" priority="13" stopIfTrue="1" operator="containsText" text="EN TERMINO">
      <formula>NOT(ISERROR(SEARCH("EN TERMINO",AL20)))</formula>
    </cfRule>
    <cfRule type="containsText" priority="14" operator="containsText" text="AMARILLO">
      <formula>NOT(ISERROR(SEARCH("AMARILLO",AL20)))</formula>
    </cfRule>
    <cfRule type="containsText" dxfId="13" priority="15" stopIfTrue="1" operator="containsText" text="ALERTA">
      <formula>NOT(ISERROR(SEARCH("ALERTA",AL20)))</formula>
    </cfRule>
    <cfRule type="containsText" dxfId="12" priority="16" stopIfTrue="1" operator="containsText" text="OK">
      <formula>NOT(ISERROR(SEARCH("OK",AL20)))</formula>
    </cfRule>
  </conditionalFormatting>
  <conditionalFormatting sqref="AO10">
    <cfRule type="containsText" dxfId="11" priority="12" stopIfTrue="1" operator="containsText" text="CUMPLIDA">
      <formula>NOT(ISERROR(SEARCH("CUMPLIDA",AO10)))</formula>
    </cfRule>
  </conditionalFormatting>
  <conditionalFormatting sqref="AO10">
    <cfRule type="containsText" dxfId="10" priority="11" stopIfTrue="1" operator="containsText" text="INCUMPLIDA">
      <formula>NOT(ISERROR(SEARCH("INCUMPLIDA",AO10)))</formula>
    </cfRule>
  </conditionalFormatting>
  <conditionalFormatting sqref="AO10">
    <cfRule type="containsText" dxfId="9" priority="10" stopIfTrue="1" operator="containsText" text="PENDIENTE">
      <formula>NOT(ISERROR(SEARCH("PENDIENTE",AO10)))</formula>
    </cfRule>
  </conditionalFormatting>
  <conditionalFormatting sqref="AO12:AO18">
    <cfRule type="containsText" dxfId="8" priority="9" stopIfTrue="1" operator="containsText" text="CUMPLIDA">
      <formula>NOT(ISERROR(SEARCH("CUMPLIDA",AO12)))</formula>
    </cfRule>
  </conditionalFormatting>
  <conditionalFormatting sqref="AO12:AO18">
    <cfRule type="containsText" dxfId="7" priority="8" stopIfTrue="1" operator="containsText" text="INCUMPLIDA">
      <formula>NOT(ISERROR(SEARCH("INCUMPLIDA",AO12)))</formula>
    </cfRule>
  </conditionalFormatting>
  <conditionalFormatting sqref="AO12:AO18">
    <cfRule type="containsText" dxfId="6" priority="7" stopIfTrue="1" operator="containsText" text="PENDIENTE">
      <formula>NOT(ISERROR(SEARCH("PENDIENTE",AO12)))</formula>
    </cfRule>
  </conditionalFormatting>
  <conditionalFormatting sqref="AO5:AO7">
    <cfRule type="containsText" dxfId="5" priority="6" stopIfTrue="1" operator="containsText" text="CUMPLIDA">
      <formula>NOT(ISERROR(SEARCH("CUMPLIDA",AO5)))</formula>
    </cfRule>
  </conditionalFormatting>
  <conditionalFormatting sqref="AO5:AO7">
    <cfRule type="containsText" dxfId="4" priority="5" stopIfTrue="1" operator="containsText" text="INCUMPLIDA">
      <formula>NOT(ISERROR(SEARCH("INCUMPLIDA",AO5)))</formula>
    </cfRule>
  </conditionalFormatting>
  <conditionalFormatting sqref="AO5:AO7">
    <cfRule type="containsText" dxfId="3" priority="4" stopIfTrue="1" operator="containsText" text="PENDIENTE">
      <formula>NOT(ISERROR(SEARCH("PENDIENTE",AO5)))</formula>
    </cfRule>
  </conditionalFormatting>
  <conditionalFormatting sqref="AO20">
    <cfRule type="containsText" dxfId="2" priority="3" stopIfTrue="1" operator="containsText" text="CUMPLIDA">
      <formula>NOT(ISERROR(SEARCH("CUMPLIDA",AO20)))</formula>
    </cfRule>
  </conditionalFormatting>
  <conditionalFormatting sqref="AO20">
    <cfRule type="containsText" dxfId="1" priority="2" stopIfTrue="1" operator="containsText" text="INCUMPLIDA">
      <formula>NOT(ISERROR(SEARCH("INCUMPLIDA",AO20)))</formula>
    </cfRule>
  </conditionalFormatting>
  <conditionalFormatting sqref="AO20">
    <cfRule type="containsText" dxfId="0" priority="1" stopIfTrue="1" operator="containsText" text="PENDIENTE">
      <formula>NOT(ISERROR(SEARCH("PENDIENTE",AO20)))</formula>
    </cfRule>
  </conditionalFormatting>
  <dataValidations count="12">
    <dataValidation type="list" allowBlank="1" showInputMessage="1" showErrorMessage="1" sqref="H55:H56 H189:H207 P176:P177 H161:H180 P181:P193 P169 P208:P227 P56:P153 P236:P272 P156:P165 H228:H235 H149:H158 P5:P54">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81:AD88 W152 W59:W65 AD77 AD94 AD71 AD48 AD34:AD42">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58 I68:I70 I149:I156 I57:I66 I210:I218 I22:I48">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52 S64:S66 K22:K36 K208:K211 K64:K66 S57:S62 S22:S25 K57:K62 U152 L64 L62 S48 J40 S28:S31 K48 S35 S41:S42 K41:K42">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208:I209">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J22:J39 K63 S63 J60:J70 J57:J58 J41:J48">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22:L33 L59 L62 S26:S27 L66 S43:S47 S36:S40 K37:K40 K43:K47 S32:S3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150 M57 M59:M66 M22:M48">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7 W22:W48">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9:V66 V57 W66 V58:W58 V22:V48">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151 L65 L57:L58 L60:L61 L63 L34:L48">
      <formula1>0</formula1>
      <formula2>390</formula2>
    </dataValidation>
    <dataValidation type="list" allowBlank="1" showInputMessage="1" showErrorMessage="1" sqref="N5:N272">
      <formula1>"Correctiva, Preventiva, Acción de mejora"</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89"/>
  <sheetViews>
    <sheetView zoomScale="64" zoomScaleNormal="64" workbookViewId="0">
      <pane xSplit="12" ySplit="2" topLeftCell="AB3" activePane="bottomRight" state="frozen"/>
      <selection pane="topRight" activeCell="M1" sqref="M1"/>
      <selection pane="bottomLeft" activeCell="A3" sqref="A3"/>
      <selection pane="bottomRight" activeCell="I5" sqref="I5"/>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385"/>
      <c r="AG1" s="824" t="s">
        <v>862</v>
      </c>
      <c r="AH1" s="824"/>
      <c r="AI1" s="824"/>
      <c r="AJ1" s="824"/>
      <c r="AK1" s="824"/>
      <c r="AL1" s="824"/>
      <c r="AM1" s="824"/>
      <c r="AN1" s="824"/>
      <c r="AO1" s="386"/>
      <c r="AP1" s="860" t="s">
        <v>863</v>
      </c>
      <c r="AQ1" s="860"/>
      <c r="AR1" s="860"/>
      <c r="AS1" s="860"/>
      <c r="AT1" s="860"/>
      <c r="AU1" s="860"/>
      <c r="AV1" s="860"/>
      <c r="AW1" s="860"/>
      <c r="AX1" s="391"/>
      <c r="AY1" s="843" t="s">
        <v>864</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387"/>
      <c r="AG2" s="826" t="s">
        <v>30</v>
      </c>
      <c r="AH2" s="826" t="s">
        <v>31</v>
      </c>
      <c r="AI2" s="826" t="s">
        <v>32</v>
      </c>
      <c r="AJ2" s="826" t="s">
        <v>33</v>
      </c>
      <c r="AK2" s="826" t="s">
        <v>74</v>
      </c>
      <c r="AL2" s="826" t="s">
        <v>34</v>
      </c>
      <c r="AM2" s="826" t="s">
        <v>35</v>
      </c>
      <c r="AN2" s="826" t="s">
        <v>36</v>
      </c>
      <c r="AO2" s="388"/>
      <c r="AP2" s="823" t="s">
        <v>37</v>
      </c>
      <c r="AQ2" s="823" t="s">
        <v>38</v>
      </c>
      <c r="AR2" s="823" t="s">
        <v>39</v>
      </c>
      <c r="AS2" s="823" t="s">
        <v>40</v>
      </c>
      <c r="AT2" s="823" t="s">
        <v>75</v>
      </c>
      <c r="AU2" s="823" t="s">
        <v>41</v>
      </c>
      <c r="AV2" s="823" t="s">
        <v>42</v>
      </c>
      <c r="AW2" s="823" t="s">
        <v>43</v>
      </c>
      <c r="AX2" s="392"/>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384" t="s">
        <v>49</v>
      </c>
      <c r="L3" s="384" t="s">
        <v>70</v>
      </c>
      <c r="M3" s="384" t="s">
        <v>71</v>
      </c>
      <c r="N3" s="820"/>
      <c r="O3" s="820"/>
      <c r="P3" s="820"/>
      <c r="Q3" s="820"/>
      <c r="R3" s="820"/>
      <c r="S3" s="820"/>
      <c r="T3" s="820"/>
      <c r="U3" s="820"/>
      <c r="V3" s="820"/>
      <c r="W3" s="820"/>
      <c r="X3" s="825"/>
      <c r="Y3" s="825"/>
      <c r="Z3" s="825"/>
      <c r="AA3" s="825"/>
      <c r="AB3" s="825"/>
      <c r="AC3" s="825"/>
      <c r="AD3" s="825"/>
      <c r="AE3" s="825"/>
      <c r="AF3" s="387" t="s">
        <v>44</v>
      </c>
      <c r="AG3" s="826"/>
      <c r="AH3" s="826"/>
      <c r="AI3" s="826"/>
      <c r="AJ3" s="826"/>
      <c r="AK3" s="826"/>
      <c r="AL3" s="826"/>
      <c r="AM3" s="826"/>
      <c r="AN3" s="826"/>
      <c r="AO3" s="388" t="s">
        <v>44</v>
      </c>
      <c r="AP3" s="823"/>
      <c r="AQ3" s="823"/>
      <c r="AR3" s="823"/>
      <c r="AS3" s="823"/>
      <c r="AT3" s="823"/>
      <c r="AU3" s="823"/>
      <c r="AV3" s="823"/>
      <c r="AW3" s="823"/>
      <c r="AX3" s="392" t="s">
        <v>44</v>
      </c>
      <c r="AY3" s="821"/>
      <c r="AZ3" s="821"/>
      <c r="BA3" s="821"/>
      <c r="BB3" s="821"/>
      <c r="BC3" s="821"/>
      <c r="BD3" s="821"/>
      <c r="BE3" s="821"/>
      <c r="BF3" s="821"/>
      <c r="BG3" s="831"/>
      <c r="BH3" s="831"/>
      <c r="BI3" s="831"/>
      <c r="BJ3" s="831"/>
      <c r="BK3" s="830"/>
    </row>
    <row r="4" spans="1:63" ht="117" customHeight="1" x14ac:dyDescent="0.25">
      <c r="A4" s="393" t="s">
        <v>50</v>
      </c>
      <c r="B4" s="393" t="s">
        <v>51</v>
      </c>
      <c r="C4" s="393" t="s">
        <v>52</v>
      </c>
      <c r="D4" s="393" t="s">
        <v>53</v>
      </c>
      <c r="E4" s="393" t="s">
        <v>54</v>
      </c>
      <c r="F4" s="393" t="s">
        <v>51</v>
      </c>
      <c r="G4" s="393" t="s">
        <v>55</v>
      </c>
      <c r="H4" s="393" t="s">
        <v>52</v>
      </c>
      <c r="I4" s="39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90" t="s">
        <v>51</v>
      </c>
      <c r="AQ4" s="390" t="s">
        <v>64</v>
      </c>
      <c r="AR4" s="390" t="s">
        <v>65</v>
      </c>
      <c r="AS4" s="390" t="s">
        <v>66</v>
      </c>
      <c r="AT4" s="390" t="s">
        <v>66</v>
      </c>
      <c r="AU4" s="390" t="s">
        <v>60</v>
      </c>
      <c r="AV4" s="390" t="s">
        <v>67</v>
      </c>
      <c r="AW4" s="390" t="s">
        <v>52</v>
      </c>
      <c r="AX4" s="390"/>
      <c r="AY4" s="393" t="s">
        <v>51</v>
      </c>
      <c r="AZ4" s="393" t="s">
        <v>64</v>
      </c>
      <c r="BA4" s="393" t="s">
        <v>65</v>
      </c>
      <c r="BB4" s="393" t="s">
        <v>66</v>
      </c>
      <c r="BC4" s="393" t="s">
        <v>66</v>
      </c>
      <c r="BD4" s="393" t="s">
        <v>60</v>
      </c>
      <c r="BE4" s="393" t="s">
        <v>67</v>
      </c>
      <c r="BF4" s="393" t="s">
        <v>52</v>
      </c>
      <c r="BG4" s="389" t="s">
        <v>68</v>
      </c>
      <c r="BH4" s="389"/>
      <c r="BI4" s="442" t="s">
        <v>68</v>
      </c>
      <c r="BJ4" s="389"/>
      <c r="BK4" s="830"/>
    </row>
    <row r="5" spans="1:63" s="512" customFormat="1" ht="35.1" customHeight="1" x14ac:dyDescent="0.25">
      <c r="A5" s="663"/>
      <c r="B5" s="663"/>
      <c r="C5" s="664" t="s">
        <v>154</v>
      </c>
      <c r="D5" s="663"/>
      <c r="E5" s="833" t="s">
        <v>596</v>
      </c>
      <c r="F5" s="663"/>
      <c r="G5" s="663">
        <v>1</v>
      </c>
      <c r="H5" s="665" t="s">
        <v>727</v>
      </c>
      <c r="I5" s="666" t="s">
        <v>587</v>
      </c>
      <c r="J5" s="663"/>
      <c r="K5" s="663"/>
      <c r="L5" s="663"/>
      <c r="M5" s="663"/>
      <c r="N5" s="664" t="s">
        <v>69</v>
      </c>
      <c r="O5" s="664" t="str">
        <f>IF(H5="","",VLOOKUP(H5,'[2]Procedimientos Publicar'!$C$5:$E$85,3,FALSE))</f>
        <v>SUB GERENCIA COMERCIAL</v>
      </c>
      <c r="P5" s="664" t="s">
        <v>579</v>
      </c>
      <c r="Q5" s="663"/>
      <c r="R5" s="663"/>
      <c r="S5" s="663"/>
      <c r="T5" s="667">
        <v>1</v>
      </c>
      <c r="U5" s="663"/>
      <c r="V5" s="663"/>
      <c r="W5" s="663"/>
      <c r="X5" s="668">
        <v>43830</v>
      </c>
      <c r="Y5" s="663"/>
      <c r="Z5" s="663"/>
      <c r="AA5" s="669" t="str">
        <f t="shared" ref="AA5:AA13" si="0">(IF(Z5="","",IF(OR($M5=0,$M5="",$X5=""),"",Z5/$M5)))</f>
        <v/>
      </c>
      <c r="AB5" s="670" t="str">
        <f t="shared" ref="AB5:AB13" si="1">(IF(OR($T5="",AA5=""),"",IF(OR($T5=0,AA5=0),0,IF((AA5*100%)/$T5&gt;100%,100%,(AA5*100%)/$T5))))</f>
        <v/>
      </c>
      <c r="AC5" s="508" t="str">
        <f t="shared" ref="AC5:AC13" si="2">IF(Z5="","",IF(AB5&lt;100%, IF(AB5&lt;25%, "ALERTA","EN TERMINO"), IF(AB5=100%, "OK", "EN TERMINO")))</f>
        <v/>
      </c>
      <c r="AF5" s="510" t="str">
        <f t="shared" ref="AF5:AF13" si="3">IF(AB5=100%,IF(AB5&gt;25%,"CUMPLIDA","PENDIENTE"),IF(AB5&lt;25%,"INCUMPLIDA","PENDIENTE"))</f>
        <v>PENDIENTE</v>
      </c>
      <c r="AG5" s="495">
        <v>44012</v>
      </c>
      <c r="AM5" s="401" t="s">
        <v>1125</v>
      </c>
      <c r="BG5" s="510"/>
      <c r="BI5" s="515" t="str">
        <f t="shared" ref="BI5:BI13" si="4">IF(AF5="CUMPLIDA","CERRADO","ABIERTO")</f>
        <v>ABIERTO</v>
      </c>
    </row>
    <row r="6" spans="1:63" s="512" customFormat="1" ht="35.1" customHeight="1" x14ac:dyDescent="0.25">
      <c r="A6" s="663"/>
      <c r="B6" s="663"/>
      <c r="C6" s="664" t="s">
        <v>154</v>
      </c>
      <c r="D6" s="663"/>
      <c r="E6" s="833"/>
      <c r="F6" s="663"/>
      <c r="G6" s="663">
        <v>2</v>
      </c>
      <c r="H6" s="665" t="s">
        <v>727</v>
      </c>
      <c r="I6" s="666" t="s">
        <v>588</v>
      </c>
      <c r="J6" s="663"/>
      <c r="K6" s="663"/>
      <c r="L6" s="663"/>
      <c r="M6" s="663"/>
      <c r="N6" s="664" t="s">
        <v>69</v>
      </c>
      <c r="O6" s="664" t="str">
        <f>IF(H6="","",VLOOKUP(H6,'[1]Procedimientos Publicar'!$C$6:$E$85,3,FALSE))</f>
        <v>SUB GERENCIA COMERCIAL</v>
      </c>
      <c r="P6" s="664" t="s">
        <v>579</v>
      </c>
      <c r="Q6" s="663"/>
      <c r="R6" s="663"/>
      <c r="S6" s="663"/>
      <c r="T6" s="667">
        <v>1</v>
      </c>
      <c r="U6" s="663"/>
      <c r="V6" s="663"/>
      <c r="W6" s="663"/>
      <c r="X6" s="668">
        <v>43830</v>
      </c>
      <c r="Y6" s="663"/>
      <c r="Z6" s="663"/>
      <c r="AA6" s="669" t="str">
        <f t="shared" si="0"/>
        <v/>
      </c>
      <c r="AB6" s="670" t="str">
        <f t="shared" si="1"/>
        <v/>
      </c>
      <c r="AC6" s="508" t="str">
        <f t="shared" si="2"/>
        <v/>
      </c>
      <c r="AF6" s="510" t="str">
        <f t="shared" si="3"/>
        <v>PENDIENTE</v>
      </c>
      <c r="AG6" s="495">
        <v>44012</v>
      </c>
      <c r="AM6" s="401" t="s">
        <v>1125</v>
      </c>
      <c r="BG6" s="510"/>
      <c r="BI6" s="515" t="str">
        <f t="shared" si="4"/>
        <v>ABIERTO</v>
      </c>
    </row>
    <row r="7" spans="1:63" s="512" customFormat="1" ht="35.1" customHeight="1" x14ac:dyDescent="0.25">
      <c r="A7" s="663"/>
      <c r="B7" s="663"/>
      <c r="C7" s="664" t="s">
        <v>154</v>
      </c>
      <c r="D7" s="663"/>
      <c r="E7" s="833"/>
      <c r="F7" s="663"/>
      <c r="G7" s="663">
        <v>3</v>
      </c>
      <c r="H7" s="665" t="s">
        <v>727</v>
      </c>
      <c r="I7" s="671" t="s">
        <v>589</v>
      </c>
      <c r="J7" s="663"/>
      <c r="K7" s="663"/>
      <c r="L7" s="663"/>
      <c r="M7" s="663"/>
      <c r="N7" s="664" t="s">
        <v>69</v>
      </c>
      <c r="O7" s="664" t="str">
        <f>IF(H7="","",VLOOKUP(H7,'[1]Procedimientos Publicar'!$C$6:$E$85,3,FALSE))</f>
        <v>SUB GERENCIA COMERCIAL</v>
      </c>
      <c r="P7" s="664" t="s">
        <v>579</v>
      </c>
      <c r="Q7" s="663"/>
      <c r="R7" s="663"/>
      <c r="S7" s="663"/>
      <c r="T7" s="667">
        <v>1</v>
      </c>
      <c r="U7" s="663"/>
      <c r="V7" s="663"/>
      <c r="W7" s="663"/>
      <c r="X7" s="668">
        <v>43830</v>
      </c>
      <c r="Y7" s="663"/>
      <c r="Z7" s="663"/>
      <c r="AA7" s="669" t="str">
        <f t="shared" si="0"/>
        <v/>
      </c>
      <c r="AB7" s="670" t="str">
        <f t="shared" si="1"/>
        <v/>
      </c>
      <c r="AC7" s="508" t="str">
        <f t="shared" si="2"/>
        <v/>
      </c>
      <c r="AF7" s="510" t="str">
        <f t="shared" si="3"/>
        <v>PENDIENTE</v>
      </c>
      <c r="AG7" s="495">
        <v>44012</v>
      </c>
      <c r="AM7" s="401" t="s">
        <v>1125</v>
      </c>
      <c r="BG7" s="510"/>
      <c r="BI7" s="515" t="str">
        <f t="shared" si="4"/>
        <v>ABIERTO</v>
      </c>
    </row>
    <row r="8" spans="1:63" s="512" customFormat="1" ht="35.1" customHeight="1" x14ac:dyDescent="0.25">
      <c r="A8" s="663"/>
      <c r="B8" s="663"/>
      <c r="C8" s="664" t="s">
        <v>154</v>
      </c>
      <c r="D8" s="663"/>
      <c r="E8" s="833"/>
      <c r="F8" s="663"/>
      <c r="G8" s="663">
        <v>4</v>
      </c>
      <c r="H8" s="665" t="s">
        <v>727</v>
      </c>
      <c r="I8" s="666" t="s">
        <v>590</v>
      </c>
      <c r="J8" s="663"/>
      <c r="K8" s="663"/>
      <c r="L8" s="663"/>
      <c r="M8" s="663"/>
      <c r="N8" s="664" t="s">
        <v>69</v>
      </c>
      <c r="O8" s="664" t="str">
        <f>IF(H8="","",VLOOKUP(H8,'[1]Procedimientos Publicar'!$C$6:$E$85,3,FALSE))</f>
        <v>SUB GERENCIA COMERCIAL</v>
      </c>
      <c r="P8" s="664" t="s">
        <v>579</v>
      </c>
      <c r="Q8" s="663"/>
      <c r="R8" s="663"/>
      <c r="S8" s="663"/>
      <c r="T8" s="667">
        <v>1</v>
      </c>
      <c r="U8" s="663"/>
      <c r="V8" s="663"/>
      <c r="W8" s="663"/>
      <c r="X8" s="668">
        <v>43830</v>
      </c>
      <c r="Y8" s="663"/>
      <c r="Z8" s="663"/>
      <c r="AA8" s="669" t="str">
        <f t="shared" si="0"/>
        <v/>
      </c>
      <c r="AB8" s="670" t="str">
        <f t="shared" si="1"/>
        <v/>
      </c>
      <c r="AC8" s="508" t="str">
        <f t="shared" si="2"/>
        <v/>
      </c>
      <c r="AF8" s="510" t="str">
        <f t="shared" si="3"/>
        <v>PENDIENTE</v>
      </c>
      <c r="AG8" s="495">
        <v>44012</v>
      </c>
      <c r="AM8" s="401" t="s">
        <v>1125</v>
      </c>
      <c r="BG8" s="510"/>
      <c r="BI8" s="515" t="str">
        <f t="shared" si="4"/>
        <v>ABIERTO</v>
      </c>
    </row>
    <row r="9" spans="1:63" s="512" customFormat="1" ht="35.1" customHeight="1" x14ac:dyDescent="0.25">
      <c r="A9" s="663"/>
      <c r="B9" s="663"/>
      <c r="C9" s="664" t="s">
        <v>154</v>
      </c>
      <c r="D9" s="663"/>
      <c r="E9" s="833"/>
      <c r="F9" s="663"/>
      <c r="G9" s="663">
        <v>5</v>
      </c>
      <c r="H9" s="665" t="s">
        <v>727</v>
      </c>
      <c r="I9" s="671" t="s">
        <v>591</v>
      </c>
      <c r="J9" s="663"/>
      <c r="K9" s="663"/>
      <c r="L9" s="663"/>
      <c r="M9" s="663"/>
      <c r="N9" s="664" t="s">
        <v>69</v>
      </c>
      <c r="O9" s="664" t="str">
        <f>IF(H9="","",VLOOKUP(H9,'[1]Procedimientos Publicar'!$C$6:$E$85,3,FALSE))</f>
        <v>SUB GERENCIA COMERCIAL</v>
      </c>
      <c r="P9" s="664" t="s">
        <v>579</v>
      </c>
      <c r="Q9" s="663"/>
      <c r="R9" s="663"/>
      <c r="S9" s="663"/>
      <c r="T9" s="667">
        <v>1</v>
      </c>
      <c r="U9" s="663"/>
      <c r="V9" s="663"/>
      <c r="W9" s="663"/>
      <c r="X9" s="668">
        <v>43830</v>
      </c>
      <c r="Y9" s="663"/>
      <c r="Z9" s="663"/>
      <c r="AA9" s="669" t="str">
        <f t="shared" si="0"/>
        <v/>
      </c>
      <c r="AB9" s="670" t="str">
        <f t="shared" si="1"/>
        <v/>
      </c>
      <c r="AC9" s="508" t="str">
        <f t="shared" si="2"/>
        <v/>
      </c>
      <c r="AF9" s="510" t="str">
        <f t="shared" si="3"/>
        <v>PENDIENTE</v>
      </c>
      <c r="AG9" s="495">
        <v>44012</v>
      </c>
      <c r="AM9" s="401" t="s">
        <v>1125</v>
      </c>
      <c r="BG9" s="510"/>
      <c r="BI9" s="515" t="str">
        <f t="shared" si="4"/>
        <v>ABIERTO</v>
      </c>
    </row>
    <row r="10" spans="1:63" s="512" customFormat="1" ht="35.1" customHeight="1" x14ac:dyDescent="0.25">
      <c r="A10" s="663"/>
      <c r="B10" s="663"/>
      <c r="C10" s="664" t="s">
        <v>154</v>
      </c>
      <c r="D10" s="663"/>
      <c r="E10" s="833"/>
      <c r="F10" s="663"/>
      <c r="G10" s="663">
        <v>6</v>
      </c>
      <c r="H10" s="665" t="s">
        <v>727</v>
      </c>
      <c r="I10" s="666" t="s">
        <v>592</v>
      </c>
      <c r="J10" s="663"/>
      <c r="K10" s="663"/>
      <c r="L10" s="663"/>
      <c r="M10" s="663"/>
      <c r="N10" s="664" t="s">
        <v>69</v>
      </c>
      <c r="O10" s="664" t="str">
        <f>IF(H10="","",VLOOKUP(H10,'[1]Procedimientos Publicar'!$C$6:$E$85,3,FALSE))</f>
        <v>SUB GERENCIA COMERCIAL</v>
      </c>
      <c r="P10" s="664" t="s">
        <v>579</v>
      </c>
      <c r="Q10" s="663"/>
      <c r="R10" s="663"/>
      <c r="S10" s="663"/>
      <c r="T10" s="667">
        <v>1</v>
      </c>
      <c r="U10" s="663"/>
      <c r="V10" s="663"/>
      <c r="W10" s="663"/>
      <c r="X10" s="668">
        <v>43830</v>
      </c>
      <c r="Y10" s="663"/>
      <c r="Z10" s="663"/>
      <c r="AA10" s="669" t="str">
        <f t="shared" si="0"/>
        <v/>
      </c>
      <c r="AB10" s="670" t="str">
        <f t="shared" si="1"/>
        <v/>
      </c>
      <c r="AC10" s="508" t="str">
        <f t="shared" si="2"/>
        <v/>
      </c>
      <c r="AF10" s="510" t="str">
        <f t="shared" si="3"/>
        <v>PENDIENTE</v>
      </c>
      <c r="AG10" s="495">
        <v>44012</v>
      </c>
      <c r="AM10" s="401" t="s">
        <v>1125</v>
      </c>
      <c r="BG10" s="510"/>
      <c r="BI10" s="515" t="str">
        <f t="shared" si="4"/>
        <v>ABIERTO</v>
      </c>
    </row>
    <row r="11" spans="1:63" s="512" customFormat="1" ht="35.1" customHeight="1" x14ac:dyDescent="0.25">
      <c r="A11" s="663"/>
      <c r="B11" s="663"/>
      <c r="C11" s="664" t="s">
        <v>154</v>
      </c>
      <c r="D11" s="663"/>
      <c r="E11" s="833"/>
      <c r="F11" s="663"/>
      <c r="G11" s="663">
        <v>7</v>
      </c>
      <c r="H11" s="665" t="s">
        <v>727</v>
      </c>
      <c r="I11" s="671" t="s">
        <v>593</v>
      </c>
      <c r="J11" s="663"/>
      <c r="K11" s="663"/>
      <c r="L11" s="663"/>
      <c r="M11" s="663"/>
      <c r="N11" s="664" t="s">
        <v>69</v>
      </c>
      <c r="O11" s="664" t="str">
        <f>IF(H11="","",VLOOKUP(H11,'[1]Procedimientos Publicar'!$C$6:$E$85,3,FALSE))</f>
        <v>SUB GERENCIA COMERCIAL</v>
      </c>
      <c r="P11" s="664" t="s">
        <v>579</v>
      </c>
      <c r="Q11" s="663"/>
      <c r="R11" s="663"/>
      <c r="S11" s="663"/>
      <c r="T11" s="667">
        <v>1</v>
      </c>
      <c r="U11" s="663"/>
      <c r="V11" s="663"/>
      <c r="W11" s="663"/>
      <c r="X11" s="668">
        <v>43830</v>
      </c>
      <c r="Y11" s="663"/>
      <c r="Z11" s="663"/>
      <c r="AA11" s="669" t="str">
        <f t="shared" si="0"/>
        <v/>
      </c>
      <c r="AB11" s="670" t="str">
        <f t="shared" si="1"/>
        <v/>
      </c>
      <c r="AC11" s="508" t="str">
        <f t="shared" si="2"/>
        <v/>
      </c>
      <c r="AF11" s="510" t="str">
        <f t="shared" si="3"/>
        <v>PENDIENTE</v>
      </c>
      <c r="AG11" s="495">
        <v>44012</v>
      </c>
      <c r="AM11" s="401" t="s">
        <v>1125</v>
      </c>
      <c r="BG11" s="510"/>
      <c r="BI11" s="515" t="str">
        <f t="shared" si="4"/>
        <v>ABIERTO</v>
      </c>
    </row>
    <row r="12" spans="1:63" s="512" customFormat="1" ht="35.1" customHeight="1" x14ac:dyDescent="0.25">
      <c r="A12" s="663"/>
      <c r="B12" s="663"/>
      <c r="C12" s="664" t="s">
        <v>154</v>
      </c>
      <c r="D12" s="663"/>
      <c r="E12" s="833"/>
      <c r="F12" s="663"/>
      <c r="G12" s="663">
        <v>8</v>
      </c>
      <c r="H12" s="665" t="s">
        <v>727</v>
      </c>
      <c r="I12" s="666" t="s">
        <v>594</v>
      </c>
      <c r="J12" s="663"/>
      <c r="K12" s="663"/>
      <c r="L12" s="663"/>
      <c r="M12" s="663"/>
      <c r="N12" s="664" t="s">
        <v>69</v>
      </c>
      <c r="O12" s="664" t="str">
        <f>IF(H12="","",VLOOKUP(H12,'[1]Procedimientos Publicar'!$C$6:$E$85,3,FALSE))</f>
        <v>SUB GERENCIA COMERCIAL</v>
      </c>
      <c r="P12" s="664" t="s">
        <v>579</v>
      </c>
      <c r="Q12" s="663"/>
      <c r="R12" s="663"/>
      <c r="S12" s="663"/>
      <c r="T12" s="667">
        <v>1</v>
      </c>
      <c r="U12" s="663"/>
      <c r="V12" s="663"/>
      <c r="W12" s="663"/>
      <c r="X12" s="668">
        <v>43830</v>
      </c>
      <c r="Y12" s="663"/>
      <c r="Z12" s="663"/>
      <c r="AA12" s="669" t="str">
        <f t="shared" si="0"/>
        <v/>
      </c>
      <c r="AB12" s="670" t="str">
        <f t="shared" si="1"/>
        <v/>
      </c>
      <c r="AC12" s="508" t="str">
        <f t="shared" si="2"/>
        <v/>
      </c>
      <c r="AF12" s="510" t="str">
        <f t="shared" si="3"/>
        <v>PENDIENTE</v>
      </c>
      <c r="AG12" s="495">
        <v>44012</v>
      </c>
      <c r="AM12" s="401" t="s">
        <v>1125</v>
      </c>
      <c r="BG12" s="510"/>
      <c r="BI12" s="515" t="str">
        <f t="shared" si="4"/>
        <v>ABIERTO</v>
      </c>
    </row>
    <row r="13" spans="1:63" s="512" customFormat="1" ht="35.1" customHeight="1" x14ac:dyDescent="0.25">
      <c r="A13" s="663"/>
      <c r="B13" s="663"/>
      <c r="C13" s="664" t="s">
        <v>154</v>
      </c>
      <c r="D13" s="663"/>
      <c r="E13" s="833"/>
      <c r="F13" s="663"/>
      <c r="G13" s="663">
        <v>9</v>
      </c>
      <c r="H13" s="665" t="s">
        <v>727</v>
      </c>
      <c r="I13" s="666" t="s">
        <v>595</v>
      </c>
      <c r="J13" s="663"/>
      <c r="K13" s="663"/>
      <c r="L13" s="663"/>
      <c r="M13" s="663"/>
      <c r="N13" s="664" t="s">
        <v>69</v>
      </c>
      <c r="O13" s="664" t="str">
        <f>IF(H13="","",VLOOKUP(H13,'[1]Procedimientos Publicar'!$C$6:$E$85,3,FALSE))</f>
        <v>SUB GERENCIA COMERCIAL</v>
      </c>
      <c r="P13" s="664" t="s">
        <v>579</v>
      </c>
      <c r="Q13" s="663"/>
      <c r="R13" s="663"/>
      <c r="S13" s="663"/>
      <c r="T13" s="667">
        <v>1</v>
      </c>
      <c r="U13" s="663"/>
      <c r="V13" s="663"/>
      <c r="W13" s="663"/>
      <c r="X13" s="668">
        <v>43830</v>
      </c>
      <c r="Y13" s="663"/>
      <c r="Z13" s="663"/>
      <c r="AA13" s="669" t="str">
        <f t="shared" si="0"/>
        <v/>
      </c>
      <c r="AB13" s="670" t="str">
        <f t="shared" si="1"/>
        <v/>
      </c>
      <c r="AC13" s="508" t="str">
        <f t="shared" si="2"/>
        <v/>
      </c>
      <c r="AF13" s="510" t="str">
        <f t="shared" si="3"/>
        <v>PENDIENTE</v>
      </c>
      <c r="AG13" s="495">
        <v>44012</v>
      </c>
      <c r="AM13" s="401" t="s">
        <v>1125</v>
      </c>
      <c r="BG13" s="510"/>
      <c r="BI13" s="515" t="str">
        <f t="shared" si="4"/>
        <v>ABIERTO</v>
      </c>
    </row>
    <row r="14" spans="1:63" s="396" customFormat="1" ht="69" customHeight="1" x14ac:dyDescent="0.25">
      <c r="C14" s="394"/>
      <c r="E14" s="427"/>
      <c r="G14" s="430"/>
      <c r="H14" s="418"/>
      <c r="I14" s="324"/>
      <c r="J14" s="321"/>
      <c r="K14" s="311"/>
      <c r="N14" s="394"/>
      <c r="O14" s="394"/>
      <c r="P14" s="209"/>
      <c r="T14" s="97"/>
      <c r="V14" s="350"/>
      <c r="W14" s="313"/>
      <c r="X14" s="98"/>
      <c r="Y14" s="306"/>
      <c r="AA14" s="307"/>
      <c r="AB14" s="310"/>
      <c r="AF14" s="399"/>
      <c r="BG14" s="399"/>
    </row>
    <row r="15" spans="1:63" s="396" customFormat="1" ht="69" customHeight="1" x14ac:dyDescent="0.25">
      <c r="C15" s="394"/>
      <c r="E15" s="427"/>
      <c r="G15" s="430"/>
      <c r="H15" s="418"/>
      <c r="I15" s="324"/>
      <c r="J15" s="330"/>
      <c r="K15" s="311"/>
      <c r="N15" s="394"/>
      <c r="O15" s="394"/>
      <c r="P15" s="209"/>
      <c r="T15" s="97"/>
      <c r="V15" s="350"/>
      <c r="W15" s="313"/>
      <c r="X15" s="98"/>
      <c r="Y15" s="306"/>
      <c r="AA15" s="307"/>
      <c r="AB15" s="310"/>
      <c r="AF15" s="399"/>
      <c r="BG15" s="399"/>
    </row>
    <row r="16" spans="1:63" s="396" customFormat="1" ht="69" customHeight="1" x14ac:dyDescent="0.2">
      <c r="C16" s="394"/>
      <c r="E16" s="427"/>
      <c r="H16" s="418"/>
      <c r="I16" s="355"/>
      <c r="J16" s="311"/>
      <c r="K16" s="311"/>
      <c r="N16" s="394"/>
      <c r="O16" s="394"/>
      <c r="P16" s="209"/>
      <c r="T16" s="97"/>
      <c r="V16" s="350"/>
      <c r="W16" s="356"/>
      <c r="X16" s="98"/>
      <c r="Y16" s="306"/>
      <c r="AA16" s="307"/>
      <c r="AB16" s="310"/>
      <c r="AF16" s="399"/>
      <c r="BG16" s="399"/>
    </row>
    <row r="17" spans="3:59" s="396" customFormat="1" ht="69" customHeight="1" x14ac:dyDescent="0.25">
      <c r="C17" s="394"/>
      <c r="E17" s="427"/>
      <c r="H17" s="418"/>
      <c r="I17" s="306"/>
      <c r="J17" s="311"/>
      <c r="K17" s="311"/>
      <c r="N17" s="394"/>
      <c r="O17" s="394"/>
      <c r="P17" s="209"/>
      <c r="T17" s="97"/>
      <c r="V17" s="350"/>
      <c r="W17" s="350"/>
      <c r="X17" s="98"/>
      <c r="Y17" s="306"/>
      <c r="AA17" s="307"/>
      <c r="AB17" s="310"/>
      <c r="AF17" s="399"/>
      <c r="BG17" s="399"/>
    </row>
    <row r="18" spans="3:59" s="396" customFormat="1" ht="69" customHeight="1" x14ac:dyDescent="0.25">
      <c r="C18" s="394"/>
      <c r="E18" s="427"/>
      <c r="H18" s="418"/>
      <c r="I18" s="306"/>
      <c r="J18" s="311"/>
      <c r="K18" s="311"/>
      <c r="N18" s="394"/>
      <c r="O18" s="394"/>
      <c r="P18" s="209"/>
      <c r="T18" s="97"/>
      <c r="V18" s="350"/>
      <c r="W18" s="356"/>
      <c r="X18" s="98"/>
      <c r="Y18" s="306"/>
      <c r="AA18" s="307"/>
      <c r="AB18" s="310"/>
      <c r="AF18" s="399"/>
      <c r="BG18" s="399"/>
    </row>
    <row r="19" spans="3:59" s="396" customFormat="1" ht="69" customHeight="1" x14ac:dyDescent="0.25">
      <c r="C19" s="394"/>
      <c r="E19" s="425"/>
      <c r="H19" s="418"/>
      <c r="I19" s="315"/>
      <c r="J19" s="319"/>
      <c r="K19" s="26"/>
      <c r="L19" s="26"/>
      <c r="M19" s="148"/>
      <c r="N19" s="394"/>
      <c r="O19" s="394"/>
      <c r="P19" s="394"/>
      <c r="S19" s="26"/>
      <c r="T19" s="97"/>
      <c r="V19" s="18"/>
      <c r="W19" s="18"/>
      <c r="X19" s="98"/>
      <c r="Y19" s="320"/>
      <c r="AA19" s="307"/>
      <c r="AB19" s="310"/>
      <c r="AD19" s="27"/>
      <c r="AF19" s="399"/>
      <c r="BG19" s="399"/>
    </row>
    <row r="20" spans="3:59" s="396" customFormat="1" ht="69" customHeight="1" x14ac:dyDescent="0.25">
      <c r="C20" s="394"/>
      <c r="E20" s="425"/>
      <c r="H20" s="418"/>
      <c r="I20" s="153"/>
      <c r="J20" s="314"/>
      <c r="K20" s="26"/>
      <c r="L20" s="26"/>
      <c r="M20" s="148"/>
      <c r="N20" s="394"/>
      <c r="O20" s="394"/>
      <c r="P20" s="394"/>
      <c r="S20" s="26"/>
      <c r="T20" s="97"/>
      <c r="V20" s="18"/>
      <c r="W20" s="18"/>
      <c r="X20" s="98"/>
      <c r="Y20" s="27"/>
      <c r="AA20" s="307"/>
      <c r="AB20" s="310"/>
      <c r="AD20" s="153"/>
      <c r="AF20" s="399"/>
      <c r="BG20" s="399"/>
    </row>
    <row r="21" spans="3:59" s="396" customFormat="1" ht="69" customHeight="1" x14ac:dyDescent="0.25">
      <c r="C21" s="394"/>
      <c r="E21" s="425"/>
      <c r="H21" s="418"/>
      <c r="I21" s="153"/>
      <c r="J21" s="314"/>
      <c r="K21" s="26"/>
      <c r="L21" s="26"/>
      <c r="M21" s="148"/>
      <c r="N21" s="394"/>
      <c r="O21" s="394"/>
      <c r="P21" s="394"/>
      <c r="S21" s="26"/>
      <c r="T21" s="97"/>
      <c r="V21" s="18"/>
      <c r="W21" s="18"/>
      <c r="X21" s="98"/>
      <c r="Y21" s="27"/>
      <c r="AA21" s="307"/>
      <c r="AB21" s="310"/>
      <c r="AD21" s="153"/>
      <c r="AF21" s="399"/>
      <c r="BG21" s="399"/>
    </row>
    <row r="22" spans="3:59" s="396" customFormat="1" ht="69" customHeight="1" x14ac:dyDescent="0.25">
      <c r="C22" s="394"/>
      <c r="E22" s="425"/>
      <c r="H22" s="418"/>
      <c r="I22" s="153"/>
      <c r="J22" s="314"/>
      <c r="K22" s="26"/>
      <c r="L22" s="26"/>
      <c r="M22" s="148"/>
      <c r="N22" s="394"/>
      <c r="O22" s="394"/>
      <c r="P22" s="394"/>
      <c r="S22" s="26"/>
      <c r="T22" s="97"/>
      <c r="V22" s="18"/>
      <c r="W22" s="18"/>
      <c r="X22" s="98"/>
      <c r="Y22" s="27"/>
      <c r="AA22" s="307"/>
      <c r="AB22" s="310"/>
      <c r="AD22" s="153"/>
      <c r="AF22" s="399"/>
      <c r="BG22" s="399"/>
    </row>
    <row r="23" spans="3:59" s="396" customFormat="1" ht="69" customHeight="1" x14ac:dyDescent="0.2">
      <c r="C23" s="394"/>
      <c r="E23" s="425"/>
      <c r="H23" s="418"/>
      <c r="I23" s="153"/>
      <c r="J23" s="314"/>
      <c r="K23" s="27"/>
      <c r="L23" s="26"/>
      <c r="M23" s="148"/>
      <c r="N23" s="394"/>
      <c r="O23" s="394"/>
      <c r="P23" s="394"/>
      <c r="S23" s="27"/>
      <c r="T23" s="97"/>
      <c r="V23" s="18"/>
      <c r="W23" s="18"/>
      <c r="X23" s="98"/>
      <c r="Y23" s="317"/>
      <c r="AA23" s="307"/>
      <c r="AB23" s="310"/>
      <c r="AD23" s="106"/>
      <c r="BG23" s="399"/>
    </row>
    <row r="24" spans="3:59" s="396" customFormat="1" ht="69" customHeight="1" x14ac:dyDescent="0.25">
      <c r="C24" s="394"/>
      <c r="E24" s="425"/>
      <c r="H24" s="418"/>
      <c r="I24" s="153"/>
      <c r="N24" s="394"/>
      <c r="O24" s="394"/>
      <c r="P24" s="394"/>
      <c r="T24" s="97"/>
      <c r="X24" s="98"/>
      <c r="AA24" s="307"/>
      <c r="AB24" s="310"/>
      <c r="AF24" s="399"/>
      <c r="BG24" s="399"/>
    </row>
    <row r="25" spans="3:59" s="396" customFormat="1" ht="69" customHeight="1" x14ac:dyDescent="0.25">
      <c r="C25" s="394"/>
      <c r="E25" s="425"/>
      <c r="H25" s="418"/>
      <c r="I25" s="153"/>
      <c r="N25" s="394"/>
      <c r="O25" s="394"/>
      <c r="P25" s="394"/>
      <c r="T25" s="97"/>
      <c r="X25" s="98"/>
      <c r="AA25" s="307"/>
      <c r="AB25" s="310"/>
      <c r="AF25" s="399"/>
      <c r="BG25" s="399"/>
    </row>
    <row r="26" spans="3:59" s="396" customFormat="1" ht="69" customHeight="1" x14ac:dyDescent="0.25">
      <c r="C26" s="394"/>
      <c r="E26" s="425"/>
      <c r="H26" s="418"/>
      <c r="I26" s="321"/>
      <c r="N26" s="394"/>
      <c r="O26" s="394"/>
      <c r="P26" s="394"/>
      <c r="T26" s="97"/>
      <c r="X26" s="98"/>
      <c r="AA26" s="307"/>
      <c r="AB26" s="310"/>
      <c r="AF26" s="399"/>
      <c r="BG26" s="399"/>
    </row>
    <row r="27" spans="3:59" s="396" customFormat="1" ht="69" customHeight="1" x14ac:dyDescent="0.2">
      <c r="C27" s="394"/>
      <c r="E27" s="425"/>
      <c r="H27" s="418"/>
      <c r="I27" s="314"/>
      <c r="J27" s="316"/>
      <c r="K27" s="26"/>
      <c r="L27" s="26"/>
      <c r="M27" s="148"/>
      <c r="N27" s="394"/>
      <c r="O27" s="394"/>
      <c r="P27" s="394"/>
      <c r="S27" s="26"/>
      <c r="T27" s="97"/>
      <c r="V27" s="18"/>
      <c r="W27" s="18"/>
      <c r="X27" s="98"/>
      <c r="Y27" s="317"/>
      <c r="AA27" s="307"/>
      <c r="AB27" s="310"/>
      <c r="AD27" s="106"/>
      <c r="BG27" s="399"/>
    </row>
    <row r="28" spans="3:59" s="396" customFormat="1" ht="69" customHeight="1" x14ac:dyDescent="0.2">
      <c r="C28" s="394"/>
      <c r="E28" s="425"/>
      <c r="H28" s="418"/>
      <c r="I28" s="314"/>
      <c r="J28" s="316"/>
      <c r="K28" s="26"/>
      <c r="L28" s="26"/>
      <c r="M28" s="148"/>
      <c r="N28" s="394"/>
      <c r="O28" s="394"/>
      <c r="P28" s="394"/>
      <c r="S28" s="26"/>
      <c r="T28" s="97"/>
      <c r="V28" s="18"/>
      <c r="W28" s="18"/>
      <c r="X28" s="98"/>
      <c r="Y28" s="317"/>
      <c r="AA28" s="307"/>
      <c r="AB28" s="310"/>
      <c r="AD28" s="106"/>
      <c r="BG28" s="399"/>
    </row>
    <row r="29" spans="3:59" s="396" customFormat="1" ht="69" customHeight="1" x14ac:dyDescent="0.25">
      <c r="C29" s="394"/>
      <c r="E29" s="425"/>
      <c r="H29" s="418"/>
      <c r="I29" s="314"/>
      <c r="J29" s="314"/>
      <c r="K29" s="26"/>
      <c r="L29" s="26"/>
      <c r="M29" s="148"/>
      <c r="N29" s="394"/>
      <c r="O29" s="394"/>
      <c r="P29" s="394"/>
      <c r="S29" s="26"/>
      <c r="T29" s="97"/>
      <c r="V29" s="18"/>
      <c r="W29" s="18"/>
      <c r="X29" s="98"/>
      <c r="Y29" s="27"/>
      <c r="AA29" s="307"/>
      <c r="AB29" s="310"/>
      <c r="AD29" s="153"/>
      <c r="AF29" s="399"/>
      <c r="BG29" s="399"/>
    </row>
    <row r="30" spans="3:59" s="396" customFormat="1" ht="69" customHeight="1" x14ac:dyDescent="0.25">
      <c r="C30" s="394"/>
      <c r="E30" s="425"/>
      <c r="H30" s="418"/>
      <c r="I30" s="314"/>
      <c r="J30" s="314"/>
      <c r="K30" s="26"/>
      <c r="L30" s="26"/>
      <c r="M30" s="148"/>
      <c r="N30" s="394"/>
      <c r="O30" s="394"/>
      <c r="P30" s="394"/>
      <c r="S30" s="26"/>
      <c r="T30" s="97"/>
      <c r="V30" s="18"/>
      <c r="W30" s="18"/>
      <c r="X30" s="98"/>
      <c r="Y30" s="27"/>
      <c r="AA30" s="307"/>
      <c r="AB30" s="310"/>
      <c r="AD30" s="153"/>
      <c r="AF30" s="399"/>
      <c r="BG30" s="399"/>
    </row>
    <row r="31" spans="3:59" s="396" customFormat="1" ht="69" customHeight="1" x14ac:dyDescent="0.2">
      <c r="C31" s="394"/>
      <c r="E31" s="425"/>
      <c r="H31" s="418"/>
      <c r="I31" s="314"/>
      <c r="J31" s="314"/>
      <c r="K31" s="26"/>
      <c r="L31" s="26"/>
      <c r="M31" s="148"/>
      <c r="N31" s="394"/>
      <c r="O31" s="394"/>
      <c r="P31" s="394"/>
      <c r="S31" s="26"/>
      <c r="T31" s="97"/>
      <c r="V31" s="18"/>
      <c r="W31" s="18"/>
      <c r="X31" s="98"/>
      <c r="Y31" s="317"/>
      <c r="AA31" s="307"/>
      <c r="AB31" s="310"/>
      <c r="AD31" s="106"/>
      <c r="BG31" s="399"/>
    </row>
    <row r="32" spans="3:59" s="396" customFormat="1" ht="69" customHeight="1" x14ac:dyDescent="0.2">
      <c r="C32" s="394"/>
      <c r="E32" s="425"/>
      <c r="H32" s="418"/>
      <c r="I32" s="314"/>
      <c r="J32" s="26"/>
      <c r="K32" s="26"/>
      <c r="L32" s="26"/>
      <c r="M32" s="148"/>
      <c r="N32" s="394"/>
      <c r="O32" s="394"/>
      <c r="P32" s="394"/>
      <c r="S32" s="26"/>
      <c r="T32" s="97"/>
      <c r="V32" s="18"/>
      <c r="W32" s="18"/>
      <c r="X32" s="98"/>
      <c r="Y32" s="317"/>
      <c r="AA32" s="307"/>
      <c r="AB32" s="310"/>
      <c r="AD32" s="106"/>
      <c r="BG32" s="399"/>
    </row>
    <row r="33" spans="3:59" s="396" customFormat="1" ht="69" customHeight="1" x14ac:dyDescent="0.2">
      <c r="C33" s="394"/>
      <c r="E33" s="425"/>
      <c r="H33" s="418"/>
      <c r="I33" s="318"/>
      <c r="J33" s="26"/>
      <c r="K33" s="27"/>
      <c r="L33" s="26"/>
      <c r="M33" s="148"/>
      <c r="N33" s="394"/>
      <c r="O33" s="394"/>
      <c r="P33" s="394"/>
      <c r="S33" s="27"/>
      <c r="T33" s="97"/>
      <c r="V33" s="18"/>
      <c r="W33" s="18"/>
      <c r="X33" s="98"/>
      <c r="Y33" s="317"/>
      <c r="AA33" s="307"/>
      <c r="AB33" s="310"/>
      <c r="AD33" s="106"/>
      <c r="BG33" s="399"/>
    </row>
    <row r="34" spans="3:59" s="396" customFormat="1" ht="69" customHeight="1" x14ac:dyDescent="0.2">
      <c r="C34" s="394"/>
      <c r="E34" s="425"/>
      <c r="H34" s="418"/>
      <c r="I34" s="314"/>
      <c r="J34" s="26"/>
      <c r="K34" s="27"/>
      <c r="L34" s="26"/>
      <c r="M34" s="148"/>
      <c r="N34" s="394"/>
      <c r="O34" s="394"/>
      <c r="P34" s="394"/>
      <c r="S34" s="27"/>
      <c r="T34" s="97"/>
      <c r="V34" s="18"/>
      <c r="W34" s="18"/>
      <c r="X34" s="98"/>
      <c r="Y34" s="317"/>
      <c r="AA34" s="307"/>
      <c r="AB34" s="310"/>
      <c r="AD34" s="106"/>
      <c r="BG34" s="399"/>
    </row>
    <row r="35" spans="3:59" s="396" customFormat="1" ht="69" customHeight="1" x14ac:dyDescent="0.25">
      <c r="C35" s="394"/>
      <c r="E35" s="425"/>
      <c r="H35" s="418"/>
      <c r="I35" s="315"/>
      <c r="J35" s="319"/>
      <c r="K35" s="26"/>
      <c r="L35" s="26"/>
      <c r="M35" s="148"/>
      <c r="N35" s="394"/>
      <c r="O35" s="394"/>
      <c r="P35" s="394"/>
      <c r="S35" s="26"/>
      <c r="T35" s="97"/>
      <c r="V35" s="18"/>
      <c r="W35" s="18"/>
      <c r="X35" s="98"/>
      <c r="Y35" s="320"/>
      <c r="AA35" s="307"/>
      <c r="AB35" s="310"/>
      <c r="AD35" s="27"/>
      <c r="AF35" s="399"/>
      <c r="BG35" s="399"/>
    </row>
    <row r="36" spans="3:59" s="396" customFormat="1" ht="69" customHeight="1" x14ac:dyDescent="0.25">
      <c r="C36" s="394"/>
      <c r="E36" s="425"/>
      <c r="H36" s="418"/>
      <c r="I36" s="315"/>
      <c r="J36" s="319"/>
      <c r="K36" s="26"/>
      <c r="L36" s="26"/>
      <c r="M36" s="148"/>
      <c r="N36" s="394"/>
      <c r="O36" s="394"/>
      <c r="P36" s="394"/>
      <c r="S36" s="26"/>
      <c r="T36" s="97"/>
      <c r="V36" s="18"/>
      <c r="W36" s="18"/>
      <c r="X36" s="98"/>
      <c r="Y36" s="320"/>
      <c r="AA36" s="307"/>
      <c r="AB36" s="310"/>
      <c r="AD36" s="27"/>
      <c r="AF36" s="399"/>
      <c r="BG36" s="399"/>
    </row>
    <row r="37" spans="3:59" s="396" customFormat="1" ht="69" customHeight="1" x14ac:dyDescent="0.25">
      <c r="C37" s="394"/>
      <c r="E37" s="425"/>
      <c r="H37" s="418"/>
      <c r="I37" s="153"/>
      <c r="J37" s="314"/>
      <c r="K37" s="26"/>
      <c r="L37" s="26"/>
      <c r="M37" s="148"/>
      <c r="N37" s="394"/>
      <c r="O37" s="394"/>
      <c r="P37" s="394"/>
      <c r="S37" s="26"/>
      <c r="T37" s="97"/>
      <c r="V37" s="18"/>
      <c r="W37" s="18"/>
      <c r="X37" s="98"/>
      <c r="Y37" s="27"/>
      <c r="AA37" s="307"/>
      <c r="AB37" s="310"/>
      <c r="AD37" s="153"/>
      <c r="AF37" s="399"/>
      <c r="BG37" s="399"/>
    </row>
    <row r="38" spans="3:59" s="396" customFormat="1" ht="69" customHeight="1" x14ac:dyDescent="0.25">
      <c r="C38" s="394"/>
      <c r="E38" s="425"/>
      <c r="H38" s="418"/>
      <c r="I38" s="153"/>
      <c r="J38" s="314"/>
      <c r="K38" s="26"/>
      <c r="L38" s="26"/>
      <c r="M38" s="148"/>
      <c r="N38" s="394"/>
      <c r="O38" s="394"/>
      <c r="P38" s="394"/>
      <c r="S38" s="26"/>
      <c r="T38" s="97"/>
      <c r="V38" s="18"/>
      <c r="W38" s="18"/>
      <c r="X38" s="98"/>
      <c r="Y38" s="27"/>
      <c r="AA38" s="307"/>
      <c r="AB38" s="310"/>
      <c r="AD38" s="153"/>
      <c r="AF38" s="399"/>
      <c r="BG38" s="399"/>
    </row>
    <row r="39" spans="3:59" s="396" customFormat="1" ht="69" customHeight="1" x14ac:dyDescent="0.25">
      <c r="C39" s="394"/>
      <c r="E39" s="425"/>
      <c r="H39" s="418"/>
      <c r="I39" s="153"/>
      <c r="J39" s="314"/>
      <c r="K39" s="26"/>
      <c r="L39" s="26"/>
      <c r="M39" s="148"/>
      <c r="N39" s="394"/>
      <c r="O39" s="394"/>
      <c r="P39" s="394"/>
      <c r="S39" s="26"/>
      <c r="T39" s="97"/>
      <c r="V39" s="18"/>
      <c r="W39" s="18"/>
      <c r="X39" s="98"/>
      <c r="Y39" s="27"/>
      <c r="AA39" s="307"/>
      <c r="AB39" s="310"/>
      <c r="AD39" s="153"/>
      <c r="AF39" s="399"/>
      <c r="BG39" s="399"/>
    </row>
    <row r="40" spans="3:59" s="396" customFormat="1" ht="69" customHeight="1" x14ac:dyDescent="0.2">
      <c r="C40" s="394"/>
      <c r="E40" s="425"/>
      <c r="H40" s="418"/>
      <c r="I40" s="153"/>
      <c r="J40" s="314"/>
      <c r="K40" s="27"/>
      <c r="L40" s="26"/>
      <c r="M40" s="148"/>
      <c r="N40" s="394"/>
      <c r="O40" s="394"/>
      <c r="P40" s="394"/>
      <c r="S40" s="27"/>
      <c r="T40" s="97"/>
      <c r="V40" s="18"/>
      <c r="W40" s="18"/>
      <c r="X40" s="98"/>
      <c r="Y40" s="317"/>
      <c r="AA40" s="307"/>
      <c r="AB40" s="310"/>
      <c r="AD40" s="106"/>
      <c r="BG40" s="399"/>
    </row>
    <row r="41" spans="3:59" s="396" customFormat="1" ht="69" customHeight="1" x14ac:dyDescent="0.25">
      <c r="C41" s="394"/>
      <c r="E41" s="426"/>
      <c r="H41" s="418"/>
      <c r="I41" s="153"/>
      <c r="N41" s="394"/>
      <c r="O41" s="394"/>
      <c r="P41" s="394"/>
      <c r="T41" s="97"/>
      <c r="X41" s="98"/>
      <c r="AA41" s="307"/>
      <c r="AB41" s="310"/>
      <c r="AF41" s="399"/>
      <c r="BG41" s="399"/>
    </row>
    <row r="42" spans="3:59" s="396" customFormat="1" ht="69" customHeight="1" x14ac:dyDescent="0.25">
      <c r="C42" s="394"/>
      <c r="E42" s="426"/>
      <c r="H42" s="418"/>
      <c r="I42" s="153"/>
      <c r="N42" s="394"/>
      <c r="O42" s="394"/>
      <c r="P42" s="394"/>
      <c r="T42" s="97"/>
      <c r="X42" s="98"/>
      <c r="AA42" s="307"/>
      <c r="AB42" s="310"/>
      <c r="AF42" s="399"/>
      <c r="BG42" s="399"/>
    </row>
    <row r="43" spans="3:59" s="396" customFormat="1" ht="69" customHeight="1" x14ac:dyDescent="0.25">
      <c r="C43" s="394"/>
      <c r="E43" s="426"/>
      <c r="H43" s="418"/>
      <c r="I43" s="321"/>
      <c r="N43" s="394"/>
      <c r="O43" s="394"/>
      <c r="P43" s="394"/>
      <c r="T43" s="97"/>
      <c r="X43" s="98"/>
      <c r="AA43" s="307"/>
      <c r="AB43" s="310"/>
      <c r="AF43" s="399"/>
      <c r="BG43" s="399"/>
    </row>
    <row r="44" spans="3:59" s="396" customFormat="1" ht="69" customHeight="1" x14ac:dyDescent="0.25">
      <c r="C44" s="394"/>
      <c r="E44" s="420"/>
      <c r="H44" s="209"/>
      <c r="I44" s="395"/>
      <c r="J44" s="395"/>
      <c r="K44" s="395"/>
      <c r="L44" s="322"/>
      <c r="N44" s="394"/>
      <c r="O44" s="394"/>
      <c r="P44" s="394"/>
      <c r="S44" s="395"/>
      <c r="T44" s="97"/>
      <c r="V44" s="419"/>
      <c r="W44" s="419"/>
      <c r="X44" s="98"/>
      <c r="Y44" s="395"/>
      <c r="AA44" s="307"/>
      <c r="AB44" s="310"/>
      <c r="AD44" s="306"/>
      <c r="AF44" s="399"/>
      <c r="BG44" s="399"/>
    </row>
    <row r="45" spans="3:59" s="396" customFormat="1" ht="69" customHeight="1" x14ac:dyDescent="0.25">
      <c r="C45" s="394"/>
      <c r="E45" s="420"/>
      <c r="H45" s="209"/>
      <c r="I45" s="324"/>
      <c r="J45" s="395"/>
      <c r="K45" s="395"/>
      <c r="L45" s="325"/>
      <c r="N45" s="394"/>
      <c r="O45" s="394"/>
      <c r="P45" s="394"/>
      <c r="S45" s="395"/>
      <c r="T45" s="97"/>
      <c r="V45" s="326"/>
      <c r="W45" s="327"/>
      <c r="X45" s="98"/>
      <c r="Y45" s="395"/>
      <c r="AA45" s="307"/>
      <c r="AB45" s="310"/>
      <c r="AD45" s="306"/>
      <c r="AF45" s="399"/>
      <c r="BG45" s="399"/>
    </row>
    <row r="46" spans="3:59" s="396" customFormat="1" ht="69" customHeight="1" x14ac:dyDescent="0.25">
      <c r="C46" s="394"/>
      <c r="E46" s="420"/>
      <c r="H46" s="209"/>
      <c r="I46" s="153"/>
      <c r="J46" s="153"/>
      <c r="K46" s="153"/>
      <c r="L46" s="321"/>
      <c r="N46" s="394"/>
      <c r="O46" s="394"/>
      <c r="P46" s="394"/>
      <c r="S46" s="153"/>
      <c r="T46" s="97"/>
      <c r="V46" s="419"/>
      <c r="W46" s="419"/>
      <c r="X46" s="98"/>
      <c r="Y46" s="395"/>
      <c r="AA46" s="307"/>
      <c r="AB46" s="310"/>
      <c r="AD46" s="395"/>
      <c r="BG46" s="399"/>
    </row>
    <row r="47" spans="3:59" s="396" customFormat="1" ht="69" customHeight="1" x14ac:dyDescent="0.25">
      <c r="C47" s="394"/>
      <c r="E47" s="425"/>
      <c r="H47" s="418"/>
      <c r="I47" s="312"/>
      <c r="J47" s="312"/>
      <c r="K47" s="312"/>
      <c r="L47" s="312"/>
      <c r="N47" s="394"/>
      <c r="O47" s="394"/>
      <c r="P47" s="418"/>
      <c r="S47" s="312"/>
      <c r="T47" s="97"/>
      <c r="V47" s="328"/>
      <c r="W47" s="328"/>
      <c r="X47" s="98"/>
      <c r="Y47" s="329"/>
      <c r="AA47" s="307"/>
      <c r="AB47" s="310"/>
      <c r="AD47" s="330"/>
      <c r="AF47" s="399"/>
      <c r="BG47" s="399"/>
    </row>
    <row r="48" spans="3:59" s="396" customFormat="1" ht="69" customHeight="1" x14ac:dyDescent="0.2">
      <c r="C48" s="394"/>
      <c r="E48" s="425"/>
      <c r="H48" s="418"/>
      <c r="I48" s="312"/>
      <c r="J48" s="331"/>
      <c r="K48" s="331"/>
      <c r="L48" s="331"/>
      <c r="N48" s="394"/>
      <c r="O48" s="394"/>
      <c r="P48" s="418"/>
      <c r="S48" s="331"/>
      <c r="T48" s="97"/>
      <c r="U48" s="331"/>
      <c r="V48" s="328"/>
      <c r="W48" s="328"/>
      <c r="X48" s="98"/>
      <c r="Y48" s="395"/>
      <c r="AA48" s="307"/>
      <c r="AB48" s="310"/>
      <c r="AD48" s="312"/>
      <c r="BG48" s="399"/>
    </row>
    <row r="49" spans="3:59" s="396" customFormat="1" ht="69" customHeight="1" x14ac:dyDescent="0.2">
      <c r="C49" s="394"/>
      <c r="E49" s="425"/>
      <c r="H49" s="418"/>
      <c r="I49" s="312"/>
      <c r="J49" s="331"/>
      <c r="K49" s="331"/>
      <c r="L49" s="331"/>
      <c r="N49" s="394"/>
      <c r="O49" s="394"/>
      <c r="P49" s="418"/>
      <c r="S49" s="331"/>
      <c r="T49" s="97"/>
      <c r="V49" s="328"/>
      <c r="W49" s="328"/>
      <c r="X49" s="98"/>
      <c r="Y49" s="395"/>
      <c r="AA49" s="307"/>
      <c r="AB49" s="310"/>
      <c r="AD49" s="395"/>
      <c r="AF49" s="399"/>
      <c r="BG49" s="399"/>
    </row>
    <row r="50" spans="3:59" s="396" customFormat="1" ht="69" customHeight="1" x14ac:dyDescent="0.2">
      <c r="C50" s="394"/>
      <c r="E50" s="425"/>
      <c r="H50" s="418"/>
      <c r="I50" s="312"/>
      <c r="J50" s="332"/>
      <c r="K50" s="312"/>
      <c r="L50" s="331"/>
      <c r="N50" s="394"/>
      <c r="O50" s="394"/>
      <c r="P50" s="331"/>
      <c r="S50" s="312"/>
      <c r="T50" s="97"/>
      <c r="V50" s="333"/>
      <c r="W50" s="333"/>
      <c r="X50" s="98"/>
      <c r="Y50" s="395"/>
      <c r="AA50" s="307"/>
      <c r="AB50" s="310"/>
      <c r="AD50" s="395"/>
      <c r="AF50" s="399"/>
      <c r="BG50" s="399"/>
    </row>
    <row r="51" spans="3:59" s="396" customFormat="1" ht="69" customHeight="1" x14ac:dyDescent="0.2">
      <c r="C51" s="394"/>
      <c r="E51" s="425"/>
      <c r="H51" s="418"/>
      <c r="I51" s="312"/>
      <c r="J51" s="331"/>
      <c r="K51" s="331"/>
      <c r="L51" s="331"/>
      <c r="N51" s="394"/>
      <c r="O51" s="394"/>
      <c r="P51" s="418"/>
      <c r="S51" s="331"/>
      <c r="T51" s="97"/>
      <c r="V51" s="328"/>
      <c r="W51" s="328"/>
      <c r="X51" s="98"/>
      <c r="Y51" s="395"/>
      <c r="AA51" s="307"/>
      <c r="AB51" s="310"/>
      <c r="AD51" s="306"/>
      <c r="AF51" s="399"/>
      <c r="BG51" s="399"/>
    </row>
    <row r="52" spans="3:59" s="396" customFormat="1" ht="69" customHeight="1" x14ac:dyDescent="0.25">
      <c r="C52" s="394"/>
      <c r="E52" s="427"/>
      <c r="H52" s="418"/>
      <c r="I52" s="153"/>
      <c r="J52" s="104"/>
      <c r="K52" s="104"/>
      <c r="L52" s="104"/>
      <c r="M52" s="105"/>
      <c r="N52" s="394"/>
      <c r="O52" s="394"/>
      <c r="P52" s="394"/>
      <c r="S52" s="104"/>
      <c r="T52" s="97"/>
      <c r="V52" s="18"/>
      <c r="W52" s="18"/>
      <c r="X52" s="98"/>
      <c r="Y52" s="15"/>
      <c r="AA52" s="307"/>
      <c r="AB52" s="310"/>
      <c r="AD52" s="309"/>
      <c r="AF52" s="399"/>
      <c r="BG52" s="399"/>
    </row>
    <row r="53" spans="3:59" s="396" customFormat="1" ht="69" customHeight="1" x14ac:dyDescent="0.25">
      <c r="C53" s="394"/>
      <c r="E53" s="427"/>
      <c r="H53" s="418"/>
      <c r="I53" s="153"/>
      <c r="J53" s="334"/>
      <c r="K53" s="104"/>
      <c r="L53" s="104"/>
      <c r="M53" s="108"/>
      <c r="N53" s="394"/>
      <c r="O53" s="394"/>
      <c r="P53" s="394"/>
      <c r="S53" s="104"/>
      <c r="T53" s="97"/>
      <c r="V53" s="109"/>
      <c r="W53" s="109"/>
      <c r="X53" s="98"/>
      <c r="Y53" s="15"/>
      <c r="AA53" s="307"/>
      <c r="AB53" s="310"/>
      <c r="AD53" s="309"/>
      <c r="AF53" s="399"/>
      <c r="BG53" s="399"/>
    </row>
    <row r="54" spans="3:59" s="396" customFormat="1" ht="69" customHeight="1" x14ac:dyDescent="0.25">
      <c r="C54" s="394"/>
      <c r="E54" s="427"/>
      <c r="H54" s="418"/>
      <c r="I54" s="321"/>
      <c r="J54" s="321"/>
      <c r="K54" s="15"/>
      <c r="L54" s="104"/>
      <c r="M54" s="105"/>
      <c r="N54" s="394"/>
      <c r="O54" s="394"/>
      <c r="P54" s="394"/>
      <c r="S54" s="15"/>
      <c r="T54" s="97"/>
      <c r="V54" s="18"/>
      <c r="W54" s="18"/>
      <c r="X54" s="98"/>
      <c r="Y54" s="15"/>
      <c r="AA54" s="307"/>
      <c r="AB54" s="310"/>
      <c r="AD54" s="17"/>
      <c r="AF54" s="399"/>
      <c r="BG54" s="399"/>
    </row>
    <row r="55" spans="3:59" s="396" customFormat="1" ht="69" customHeight="1" x14ac:dyDescent="0.25">
      <c r="C55" s="394"/>
      <c r="E55" s="427"/>
      <c r="H55" s="418"/>
      <c r="I55" s="335"/>
      <c r="J55" s="15"/>
      <c r="K55" s="15"/>
      <c r="L55" s="17"/>
      <c r="M55" s="113"/>
      <c r="N55" s="394"/>
      <c r="O55" s="394"/>
      <c r="P55" s="394"/>
      <c r="S55" s="15"/>
      <c r="T55" s="97"/>
      <c r="V55" s="18"/>
      <c r="W55" s="18"/>
      <c r="X55" s="98"/>
      <c r="Y55" s="15"/>
      <c r="AA55" s="307"/>
      <c r="AB55" s="310"/>
      <c r="AD55" s="309"/>
      <c r="AF55" s="399"/>
      <c r="BG55" s="399"/>
    </row>
    <row r="56" spans="3:59" s="396" customFormat="1" ht="69" customHeight="1" x14ac:dyDescent="0.25">
      <c r="C56" s="394"/>
      <c r="E56" s="427"/>
      <c r="H56" s="418"/>
      <c r="I56" s="153"/>
      <c r="J56" s="15"/>
      <c r="K56" s="15"/>
      <c r="L56" s="336"/>
      <c r="M56" s="115"/>
      <c r="N56" s="394"/>
      <c r="O56" s="394"/>
      <c r="P56" s="394"/>
      <c r="S56" s="15"/>
      <c r="T56" s="97"/>
      <c r="V56" s="18"/>
      <c r="W56" s="106"/>
      <c r="X56" s="98"/>
      <c r="Y56" s="15"/>
      <c r="AA56" s="307"/>
      <c r="AB56" s="310"/>
      <c r="AD56" s="17"/>
      <c r="AF56" s="399"/>
      <c r="BG56" s="399"/>
    </row>
    <row r="57" spans="3:59" s="396" customFormat="1" ht="69" customHeight="1" x14ac:dyDescent="0.25">
      <c r="C57" s="394"/>
      <c r="E57" s="427"/>
      <c r="H57" s="418"/>
      <c r="I57" s="321"/>
      <c r="J57" s="15"/>
      <c r="K57" s="26"/>
      <c r="L57" s="26"/>
      <c r="M57" s="105"/>
      <c r="N57" s="394"/>
      <c r="O57" s="394"/>
      <c r="P57" s="394"/>
      <c r="S57" s="26"/>
      <c r="T57" s="97"/>
      <c r="V57" s="18"/>
      <c r="W57" s="18"/>
      <c r="X57" s="98"/>
      <c r="Y57" s="15"/>
      <c r="AA57" s="307"/>
      <c r="AB57" s="310"/>
      <c r="AD57" s="17"/>
      <c r="AF57" s="399"/>
      <c r="AG57" s="399"/>
      <c r="AH57" s="399"/>
      <c r="AI57" s="399"/>
      <c r="AJ57" s="399"/>
      <c r="AK57" s="399"/>
      <c r="AL57" s="399"/>
      <c r="AM57" s="399"/>
      <c r="AN57" s="399"/>
      <c r="AO57" s="399"/>
      <c r="AP57" s="399"/>
      <c r="AQ57" s="399"/>
      <c r="AR57" s="399"/>
      <c r="AS57" s="399"/>
      <c r="AT57" s="399"/>
      <c r="AU57" s="399"/>
      <c r="AV57" s="399"/>
      <c r="AW57" s="399"/>
      <c r="AX57" s="399"/>
      <c r="AY57" s="399"/>
      <c r="AZ57" s="399"/>
      <c r="BA57" s="399"/>
      <c r="BB57" s="399"/>
      <c r="BC57" s="399"/>
      <c r="BD57" s="399"/>
      <c r="BE57" s="399"/>
      <c r="BF57" s="399"/>
      <c r="BG57" s="399"/>
    </row>
    <row r="58" spans="3:59" s="396" customFormat="1" ht="69" customHeight="1" x14ac:dyDescent="0.25">
      <c r="C58" s="394"/>
      <c r="E58" s="427"/>
      <c r="H58" s="418"/>
      <c r="I58" s="153"/>
      <c r="J58" s="15"/>
      <c r="K58" s="15"/>
      <c r="L58" s="15"/>
      <c r="M58" s="113"/>
      <c r="N58" s="394"/>
      <c r="O58" s="394"/>
      <c r="P58" s="394"/>
      <c r="S58" s="15"/>
      <c r="T58" s="97"/>
      <c r="V58" s="18"/>
      <c r="W58" s="18"/>
      <c r="X58" s="98"/>
      <c r="Y58" s="15"/>
      <c r="AA58" s="307"/>
      <c r="AB58" s="310"/>
      <c r="AD58" s="17"/>
      <c r="AF58" s="399"/>
      <c r="BG58" s="399"/>
    </row>
    <row r="59" spans="3:59" s="396" customFormat="1" ht="69" customHeight="1" x14ac:dyDescent="0.25">
      <c r="C59" s="394"/>
      <c r="E59" s="427"/>
      <c r="H59" s="418"/>
      <c r="I59" s="153"/>
      <c r="J59" s="15"/>
      <c r="K59" s="15"/>
      <c r="L59" s="15"/>
      <c r="M59" s="113"/>
      <c r="N59" s="394"/>
      <c r="O59" s="394"/>
      <c r="P59" s="394"/>
      <c r="S59" s="15"/>
      <c r="T59" s="97"/>
      <c r="V59" s="18"/>
      <c r="W59" s="18"/>
      <c r="X59" s="98"/>
      <c r="Y59" s="15"/>
      <c r="AA59" s="307"/>
      <c r="AB59" s="310"/>
      <c r="AD59" s="17"/>
      <c r="AF59" s="399"/>
      <c r="BG59" s="399"/>
    </row>
    <row r="60" spans="3:59" s="396" customFormat="1" ht="69" customHeight="1" x14ac:dyDescent="0.25">
      <c r="C60" s="394"/>
      <c r="E60" s="427"/>
      <c r="H60" s="418"/>
      <c r="I60" s="153"/>
      <c r="J60" s="15"/>
      <c r="K60" s="15"/>
      <c r="L60" s="15"/>
      <c r="M60" s="113"/>
      <c r="N60" s="394"/>
      <c r="O60" s="394"/>
      <c r="P60" s="394"/>
      <c r="S60" s="15"/>
      <c r="T60" s="97"/>
      <c r="V60" s="18"/>
      <c r="W60" s="18"/>
      <c r="X60" s="98"/>
      <c r="Y60" s="15"/>
      <c r="AA60" s="307"/>
      <c r="AB60" s="310"/>
      <c r="AD60" s="126"/>
      <c r="AF60" s="399"/>
      <c r="BG60" s="399"/>
    </row>
    <row r="61" spans="3:59" s="396" customFormat="1" ht="69" customHeight="1" x14ac:dyDescent="0.25">
      <c r="C61" s="394"/>
      <c r="E61" s="427"/>
      <c r="H61" s="418"/>
      <c r="I61" s="153"/>
      <c r="J61" s="26"/>
      <c r="K61" s="26"/>
      <c r="L61" s="26"/>
      <c r="M61" s="115"/>
      <c r="N61" s="394"/>
      <c r="O61" s="394"/>
      <c r="P61" s="394"/>
      <c r="S61" s="26"/>
      <c r="T61" s="97"/>
      <c r="V61" s="18"/>
      <c r="W61" s="18"/>
      <c r="X61" s="98"/>
      <c r="Y61" s="15"/>
      <c r="AA61" s="307"/>
      <c r="AB61" s="310"/>
      <c r="AD61" s="17"/>
      <c r="AF61" s="399"/>
      <c r="BG61" s="399"/>
    </row>
    <row r="62" spans="3:59" s="396" customFormat="1" ht="69" customHeight="1" x14ac:dyDescent="0.25">
      <c r="C62" s="394"/>
      <c r="E62" s="425"/>
      <c r="H62" s="418"/>
      <c r="I62" s="312"/>
      <c r="J62" s="337"/>
      <c r="N62" s="394"/>
      <c r="O62" s="394"/>
      <c r="P62" s="394"/>
      <c r="T62" s="97"/>
      <c r="X62" s="98"/>
      <c r="Y62" s="154"/>
      <c r="AA62" s="307"/>
      <c r="AB62" s="310"/>
      <c r="AD62" s="15"/>
      <c r="AF62" s="399"/>
      <c r="BG62" s="399"/>
    </row>
    <row r="63" spans="3:59" s="396" customFormat="1" ht="69" customHeight="1" x14ac:dyDescent="0.25">
      <c r="C63" s="394"/>
      <c r="E63" s="425"/>
      <c r="H63" s="418"/>
      <c r="I63" s="153"/>
      <c r="J63" s="337"/>
      <c r="N63" s="394"/>
      <c r="O63" s="394"/>
      <c r="P63" s="394"/>
      <c r="T63" s="97"/>
      <c r="X63" s="98"/>
      <c r="Y63" s="154"/>
      <c r="AA63" s="307"/>
      <c r="AB63" s="310"/>
      <c r="AD63" s="15"/>
      <c r="AF63" s="399"/>
      <c r="BG63" s="399"/>
    </row>
    <row r="64" spans="3:59" s="396" customFormat="1" ht="69" customHeight="1" x14ac:dyDescent="0.25">
      <c r="C64" s="394"/>
      <c r="E64" s="425"/>
      <c r="H64" s="418"/>
      <c r="I64" s="153"/>
      <c r="J64" s="337"/>
      <c r="N64" s="394"/>
      <c r="O64" s="394"/>
      <c r="P64" s="394"/>
      <c r="T64" s="97"/>
      <c r="X64" s="98"/>
      <c r="Y64" s="154"/>
      <c r="AA64" s="307"/>
      <c r="AB64" s="310"/>
      <c r="AD64" s="15"/>
      <c r="AF64" s="399"/>
      <c r="BG64" s="399"/>
    </row>
    <row r="65" spans="3:59" s="396" customFormat="1" ht="69" customHeight="1" x14ac:dyDescent="0.25">
      <c r="C65" s="394"/>
      <c r="E65" s="425"/>
      <c r="H65" s="418"/>
      <c r="I65" s="153"/>
      <c r="J65" s="337"/>
      <c r="N65" s="394"/>
      <c r="O65" s="394"/>
      <c r="P65" s="394"/>
      <c r="T65" s="97"/>
      <c r="X65" s="98"/>
      <c r="Y65" s="154"/>
      <c r="AA65" s="307"/>
      <c r="AB65" s="310"/>
      <c r="AD65" s="15"/>
      <c r="AF65" s="399"/>
      <c r="BG65" s="399"/>
    </row>
    <row r="66" spans="3:59" s="396" customFormat="1" ht="69" customHeight="1" x14ac:dyDescent="0.2">
      <c r="C66" s="394"/>
      <c r="E66" s="420"/>
      <c r="H66" s="418"/>
      <c r="I66" s="315"/>
      <c r="N66" s="394"/>
      <c r="O66" s="394"/>
      <c r="P66" s="394"/>
      <c r="T66" s="97"/>
      <c r="X66" s="98"/>
      <c r="Y66" s="317"/>
      <c r="AA66" s="307"/>
      <c r="AB66" s="310"/>
      <c r="AF66" s="399"/>
      <c r="BG66" s="399"/>
    </row>
    <row r="67" spans="3:59" s="396" customFormat="1" ht="69" customHeight="1" x14ac:dyDescent="0.25">
      <c r="C67" s="394"/>
      <c r="E67" s="420"/>
      <c r="H67" s="418"/>
      <c r="I67" s="153"/>
      <c r="J67" s="154"/>
      <c r="K67" s="26"/>
      <c r="L67" s="20"/>
      <c r="M67" s="148"/>
      <c r="N67" s="394"/>
      <c r="O67" s="394"/>
      <c r="P67" s="394"/>
      <c r="T67" s="97"/>
      <c r="U67" s="26"/>
      <c r="V67" s="338"/>
      <c r="W67" s="338"/>
      <c r="X67" s="98"/>
      <c r="Y67" s="26"/>
      <c r="AA67" s="307"/>
      <c r="AB67" s="310"/>
      <c r="AF67" s="399"/>
      <c r="BG67" s="399"/>
    </row>
    <row r="68" spans="3:59" s="396" customFormat="1" ht="69" customHeight="1" x14ac:dyDescent="0.25">
      <c r="C68" s="394"/>
      <c r="E68" s="420"/>
      <c r="H68" s="418"/>
      <c r="I68" s="153"/>
      <c r="J68" s="154"/>
      <c r="K68" s="17"/>
      <c r="L68" s="150"/>
      <c r="M68" s="115"/>
      <c r="N68" s="394"/>
      <c r="O68" s="394"/>
      <c r="P68" s="394"/>
      <c r="T68" s="97"/>
      <c r="U68" s="17"/>
      <c r="V68" s="338"/>
      <c r="W68" s="338"/>
      <c r="X68" s="98"/>
      <c r="Y68" s="26"/>
      <c r="AA68" s="307"/>
      <c r="AB68" s="310"/>
      <c r="AF68" s="399"/>
      <c r="BG68" s="399"/>
    </row>
    <row r="69" spans="3:59" s="396" customFormat="1" ht="69" customHeight="1" x14ac:dyDescent="0.2">
      <c r="C69" s="394"/>
      <c r="E69" s="420"/>
      <c r="H69" s="418"/>
      <c r="I69" s="395"/>
      <c r="J69" s="154"/>
      <c r="K69" s="395"/>
      <c r="L69" s="151"/>
      <c r="M69" s="395"/>
      <c r="N69" s="394"/>
      <c r="O69" s="394"/>
      <c r="P69" s="340"/>
      <c r="T69" s="97"/>
      <c r="U69" s="395"/>
      <c r="V69" s="323"/>
      <c r="W69" s="152"/>
      <c r="X69" s="98"/>
      <c r="Y69" s="348"/>
      <c r="AA69" s="307"/>
      <c r="AB69" s="310"/>
      <c r="AF69" s="399"/>
      <c r="BG69" s="399"/>
    </row>
    <row r="70" spans="3:59" s="396" customFormat="1" ht="69" customHeight="1" x14ac:dyDescent="0.2">
      <c r="C70" s="394"/>
      <c r="E70" s="420"/>
      <c r="H70" s="418"/>
      <c r="I70" s="153"/>
      <c r="J70" s="150"/>
      <c r="K70" s="16"/>
      <c r="L70" s="150"/>
      <c r="M70" s="115"/>
      <c r="N70" s="394"/>
      <c r="O70" s="394"/>
      <c r="P70" s="394"/>
      <c r="T70" s="97"/>
      <c r="U70" s="16"/>
      <c r="V70" s="338"/>
      <c r="W70" s="338"/>
      <c r="X70" s="98"/>
      <c r="Y70" s="348"/>
      <c r="AA70" s="307"/>
      <c r="AB70" s="310"/>
      <c r="AF70" s="399"/>
      <c r="BG70" s="399"/>
    </row>
    <row r="71" spans="3:59" s="396" customFormat="1" ht="69" customHeight="1" x14ac:dyDescent="0.2">
      <c r="C71" s="394"/>
      <c r="E71" s="420"/>
      <c r="H71" s="418"/>
      <c r="I71" s="315"/>
      <c r="N71" s="394"/>
      <c r="O71" s="394"/>
      <c r="T71" s="97"/>
      <c r="X71" s="98"/>
      <c r="Y71" s="317"/>
      <c r="AA71" s="307"/>
      <c r="AB71" s="310"/>
      <c r="AF71" s="399"/>
      <c r="BG71" s="399"/>
    </row>
    <row r="72" spans="3:59" s="396" customFormat="1" ht="69" customHeight="1" x14ac:dyDescent="0.2">
      <c r="C72" s="394"/>
      <c r="E72" s="420"/>
      <c r="H72" s="418"/>
      <c r="I72" s="315"/>
      <c r="N72" s="394"/>
      <c r="O72" s="394"/>
      <c r="T72" s="97"/>
      <c r="X72" s="98"/>
      <c r="Y72" s="317"/>
      <c r="AA72" s="307"/>
      <c r="AB72" s="310"/>
      <c r="AF72" s="399"/>
      <c r="BG72" s="399"/>
    </row>
    <row r="73" spans="3:59" s="396" customFormat="1" ht="69" customHeight="1" x14ac:dyDescent="0.25">
      <c r="C73" s="394"/>
      <c r="E73" s="420"/>
      <c r="H73" s="418"/>
      <c r="I73" s="153"/>
      <c r="N73" s="394"/>
      <c r="O73" s="394"/>
      <c r="P73" s="340"/>
      <c r="T73" s="97"/>
      <c r="X73" s="98"/>
      <c r="Y73" s="311"/>
      <c r="AA73" s="307"/>
      <c r="AB73" s="310"/>
      <c r="AF73" s="399"/>
      <c r="BG73" s="399"/>
    </row>
    <row r="74" spans="3:59" s="396" customFormat="1" ht="69" customHeight="1" x14ac:dyDescent="0.2">
      <c r="C74" s="394"/>
      <c r="E74" s="420"/>
      <c r="H74" s="209"/>
      <c r="I74" s="331"/>
      <c r="J74" s="150"/>
      <c r="K74" s="17"/>
      <c r="L74" s="17"/>
      <c r="N74" s="394"/>
      <c r="O74" s="394"/>
      <c r="P74" s="394"/>
      <c r="T74" s="97"/>
      <c r="U74" s="17"/>
      <c r="V74" s="338"/>
      <c r="W74" s="338"/>
      <c r="X74" s="98"/>
      <c r="Y74" s="311"/>
      <c r="AA74" s="307"/>
      <c r="AB74" s="310"/>
      <c r="AF74" s="399"/>
      <c r="BG74" s="399"/>
    </row>
    <row r="75" spans="3:59" s="396" customFormat="1" ht="69" customHeight="1" x14ac:dyDescent="0.25">
      <c r="C75" s="394"/>
      <c r="E75" s="420"/>
      <c r="H75" s="209"/>
      <c r="I75" s="315"/>
      <c r="J75" s="341"/>
      <c r="N75" s="394"/>
      <c r="O75" s="394"/>
      <c r="P75" s="394"/>
      <c r="T75" s="97"/>
      <c r="X75" s="98"/>
      <c r="AA75" s="307"/>
      <c r="AB75" s="310"/>
      <c r="AF75" s="399"/>
      <c r="BG75" s="399"/>
    </row>
    <row r="76" spans="3:59" s="396" customFormat="1" ht="69" customHeight="1" x14ac:dyDescent="0.2">
      <c r="C76" s="394"/>
      <c r="E76" s="420"/>
      <c r="H76" s="209"/>
      <c r="I76" s="342"/>
      <c r="J76" s="150"/>
      <c r="K76" s="17"/>
      <c r="L76" s="17"/>
      <c r="N76" s="394"/>
      <c r="O76" s="394"/>
      <c r="P76" s="394"/>
      <c r="T76" s="97"/>
      <c r="U76" s="17"/>
      <c r="V76" s="338"/>
      <c r="W76" s="338"/>
      <c r="X76" s="98"/>
      <c r="Y76" s="306"/>
      <c r="AA76" s="307"/>
      <c r="AB76" s="310"/>
      <c r="AF76" s="399"/>
      <c r="BG76" s="399"/>
    </row>
    <row r="77" spans="3:59" s="396" customFormat="1" ht="69" customHeight="1" x14ac:dyDescent="0.2">
      <c r="C77" s="394"/>
      <c r="E77" s="420"/>
      <c r="H77" s="209"/>
      <c r="I77" s="331"/>
      <c r="J77" s="343"/>
      <c r="K77" s="343"/>
      <c r="N77" s="394"/>
      <c r="O77" s="394"/>
      <c r="P77" s="394"/>
      <c r="T77" s="97"/>
      <c r="X77" s="98"/>
      <c r="AA77" s="307"/>
      <c r="AB77" s="310"/>
      <c r="AF77" s="399"/>
      <c r="BG77" s="399"/>
    </row>
    <row r="78" spans="3:59" s="396" customFormat="1" ht="69" customHeight="1" x14ac:dyDescent="0.2">
      <c r="C78" s="394"/>
      <c r="E78" s="427"/>
      <c r="H78" s="209"/>
      <c r="I78" s="344"/>
      <c r="K78" s="420"/>
      <c r="M78" s="345"/>
      <c r="N78" s="394"/>
      <c r="O78" s="394"/>
      <c r="P78" s="394"/>
      <c r="T78" s="97"/>
      <c r="V78" s="327"/>
      <c r="W78" s="327"/>
      <c r="X78" s="98"/>
      <c r="Y78" s="147"/>
      <c r="AA78" s="307"/>
      <c r="AB78" s="310"/>
      <c r="AF78" s="399"/>
      <c r="BG78" s="399"/>
    </row>
    <row r="79" spans="3:59" s="396" customFormat="1" ht="69" customHeight="1" x14ac:dyDescent="0.25">
      <c r="C79" s="394"/>
      <c r="E79" s="427"/>
      <c r="H79" s="209"/>
      <c r="I79" s="346"/>
      <c r="K79" s="420"/>
      <c r="M79" s="345"/>
      <c r="N79" s="394"/>
      <c r="O79" s="394"/>
      <c r="P79" s="394"/>
      <c r="T79" s="97"/>
      <c r="V79" s="327"/>
      <c r="W79" s="327"/>
      <c r="X79" s="98"/>
      <c r="Y79" s="147"/>
      <c r="AA79" s="307"/>
      <c r="AB79" s="310"/>
      <c r="AF79" s="399"/>
      <c r="BG79" s="399"/>
    </row>
    <row r="80" spans="3:59" s="396" customFormat="1" ht="69" customHeight="1" x14ac:dyDescent="0.25">
      <c r="C80" s="394"/>
      <c r="E80" s="427"/>
      <c r="H80" s="209"/>
      <c r="I80" s="346"/>
      <c r="K80" s="325"/>
      <c r="M80" s="345"/>
      <c r="N80" s="394"/>
      <c r="O80" s="394"/>
      <c r="P80" s="340"/>
      <c r="T80" s="97"/>
      <c r="V80" s="327"/>
      <c r="W80" s="327"/>
      <c r="X80" s="98"/>
      <c r="Y80" s="147"/>
      <c r="AA80" s="307"/>
      <c r="AB80" s="310"/>
      <c r="AF80" s="399"/>
      <c r="BG80" s="399"/>
    </row>
    <row r="81" spans="3:59" s="396" customFormat="1" ht="69" customHeight="1" x14ac:dyDescent="0.2">
      <c r="C81" s="394"/>
      <c r="E81" s="427"/>
      <c r="H81" s="209"/>
      <c r="I81" s="347"/>
      <c r="M81" s="345"/>
      <c r="N81" s="394"/>
      <c r="O81" s="394"/>
      <c r="P81" s="394"/>
      <c r="T81" s="97"/>
      <c r="V81" s="327"/>
      <c r="W81" s="327"/>
      <c r="X81" s="98"/>
      <c r="Y81" s="317"/>
      <c r="AA81" s="307"/>
      <c r="AB81" s="310"/>
      <c r="AF81" s="399"/>
      <c r="BG81" s="399"/>
    </row>
    <row r="82" spans="3:59" s="396" customFormat="1" ht="69" customHeight="1" x14ac:dyDescent="0.2">
      <c r="C82" s="394"/>
      <c r="E82" s="427"/>
      <c r="H82" s="209"/>
      <c r="I82" s="347"/>
      <c r="M82" s="345"/>
      <c r="N82" s="394"/>
      <c r="O82" s="394"/>
      <c r="P82" s="394"/>
      <c r="T82" s="97"/>
      <c r="V82" s="327"/>
      <c r="W82" s="327"/>
      <c r="X82" s="98"/>
      <c r="Y82" s="317"/>
      <c r="AA82" s="307"/>
      <c r="AB82" s="310"/>
      <c r="AF82" s="399"/>
      <c r="BG82" s="399"/>
    </row>
    <row r="83" spans="3:59" s="396" customFormat="1" ht="69" customHeight="1" x14ac:dyDescent="0.25">
      <c r="C83" s="394"/>
      <c r="E83" s="427"/>
      <c r="H83" s="209"/>
      <c r="I83" s="346"/>
      <c r="M83" s="345"/>
      <c r="N83" s="394"/>
      <c r="O83" s="394"/>
      <c r="P83" s="339"/>
      <c r="T83" s="97"/>
      <c r="V83" s="327"/>
      <c r="W83" s="327"/>
      <c r="X83" s="98"/>
      <c r="Y83" s="147"/>
      <c r="AA83" s="307"/>
      <c r="AB83" s="310"/>
      <c r="AF83" s="399"/>
      <c r="BG83" s="399"/>
    </row>
    <row r="84" spans="3:59" s="396" customFormat="1" ht="69" customHeight="1" x14ac:dyDescent="0.25">
      <c r="C84" s="394"/>
      <c r="E84" s="427"/>
      <c r="H84" s="209"/>
      <c r="I84" s="346"/>
      <c r="M84" s="345"/>
      <c r="N84" s="394"/>
      <c r="O84" s="394"/>
      <c r="P84" s="339"/>
      <c r="T84" s="97"/>
      <c r="V84" s="327"/>
      <c r="W84" s="327"/>
      <c r="X84" s="98"/>
      <c r="Y84" s="147"/>
      <c r="AA84" s="307"/>
      <c r="AB84" s="310"/>
      <c r="AF84" s="399"/>
      <c r="BG84" s="399"/>
    </row>
    <row r="85" spans="3:59" s="396" customFormat="1" ht="69" customHeight="1" x14ac:dyDescent="0.25">
      <c r="C85" s="394"/>
      <c r="E85" s="427"/>
      <c r="H85" s="209"/>
      <c r="I85" s="346"/>
      <c r="J85" s="150"/>
      <c r="K85" s="394"/>
      <c r="L85" s="325"/>
      <c r="M85" s="345"/>
      <c r="N85" s="394"/>
      <c r="O85" s="394"/>
      <c r="P85" s="209"/>
      <c r="S85" s="394"/>
      <c r="T85" s="97"/>
      <c r="V85" s="338"/>
      <c r="W85" s="338"/>
      <c r="X85" s="98"/>
      <c r="Y85" s="147"/>
      <c r="AA85" s="307"/>
      <c r="AB85" s="310"/>
      <c r="AF85" s="399"/>
      <c r="BG85" s="399"/>
    </row>
    <row r="86" spans="3:59" s="396" customFormat="1" ht="69" customHeight="1" x14ac:dyDescent="0.2">
      <c r="C86" s="394"/>
      <c r="E86" s="427"/>
      <c r="H86" s="209"/>
      <c r="I86" s="348"/>
      <c r="J86" s="340"/>
      <c r="K86" s="340"/>
      <c r="L86" s="340"/>
      <c r="M86" s="209"/>
      <c r="N86" s="394"/>
      <c r="O86" s="394"/>
      <c r="P86" s="394"/>
      <c r="T86" s="97"/>
      <c r="V86" s="338"/>
      <c r="W86" s="338"/>
      <c r="X86" s="98"/>
      <c r="Y86" s="317"/>
      <c r="AA86" s="307"/>
      <c r="AB86" s="310"/>
      <c r="AF86" s="399"/>
      <c r="BG86" s="399"/>
    </row>
    <row r="87" spans="3:59" s="396" customFormat="1" ht="69" customHeight="1" x14ac:dyDescent="0.25">
      <c r="C87" s="394"/>
      <c r="E87" s="427"/>
      <c r="H87" s="209"/>
      <c r="I87" s="321"/>
      <c r="J87" s="150"/>
      <c r="K87" s="209"/>
      <c r="L87" s="209"/>
      <c r="M87" s="209"/>
      <c r="N87" s="394"/>
      <c r="O87" s="394"/>
      <c r="P87" s="209"/>
      <c r="S87" s="209"/>
      <c r="T87" s="97"/>
      <c r="V87" s="338"/>
      <c r="W87" s="338"/>
      <c r="X87" s="98"/>
      <c r="Y87" s="147"/>
      <c r="AA87" s="307"/>
      <c r="AB87" s="310"/>
      <c r="AF87" s="399"/>
      <c r="BG87" s="399"/>
    </row>
    <row r="88" spans="3:59" s="396" customFormat="1" ht="69" customHeight="1" x14ac:dyDescent="0.25">
      <c r="C88" s="394"/>
      <c r="E88" s="427"/>
      <c r="H88" s="209"/>
      <c r="I88" s="321"/>
      <c r="J88" s="150"/>
      <c r="K88" s="209"/>
      <c r="L88" s="209"/>
      <c r="M88" s="209"/>
      <c r="N88" s="394"/>
      <c r="O88" s="394"/>
      <c r="P88" s="209"/>
      <c r="S88" s="209"/>
      <c r="T88" s="97"/>
      <c r="V88" s="338"/>
      <c r="W88" s="338"/>
      <c r="X88" s="98"/>
      <c r="Y88" s="209"/>
      <c r="AA88" s="307"/>
      <c r="AB88" s="310"/>
      <c r="AF88" s="399"/>
      <c r="BG88" s="399"/>
    </row>
    <row r="89" spans="3:59" s="396" customFormat="1" ht="69" customHeight="1" x14ac:dyDescent="0.25">
      <c r="C89" s="394"/>
      <c r="E89" s="427"/>
      <c r="H89" s="209"/>
      <c r="I89" s="321"/>
      <c r="J89" s="150"/>
      <c r="K89" s="209"/>
      <c r="L89" s="209"/>
      <c r="M89" s="209"/>
      <c r="N89" s="394"/>
      <c r="O89" s="394"/>
      <c r="P89" s="209"/>
      <c r="S89" s="209"/>
      <c r="T89" s="97"/>
      <c r="V89" s="338"/>
      <c r="W89" s="338"/>
      <c r="X89" s="98"/>
      <c r="Y89" s="26"/>
      <c r="AA89" s="307"/>
      <c r="AB89" s="310"/>
      <c r="AF89" s="399"/>
      <c r="BG89" s="399"/>
    </row>
    <row r="90" spans="3:59" s="396" customFormat="1" ht="69" customHeight="1" x14ac:dyDescent="0.25">
      <c r="C90" s="394"/>
      <c r="E90" s="427"/>
      <c r="H90" s="209"/>
      <c r="I90" s="321"/>
      <c r="J90" s="150"/>
      <c r="K90" s="209"/>
      <c r="L90" s="209"/>
      <c r="M90" s="209"/>
      <c r="N90" s="394"/>
      <c r="O90" s="394"/>
      <c r="P90" s="209"/>
      <c r="S90" s="209"/>
      <c r="T90" s="97"/>
      <c r="V90" s="338"/>
      <c r="W90" s="338"/>
      <c r="X90" s="98"/>
      <c r="Y90" s="26"/>
      <c r="AA90" s="307"/>
      <c r="AB90" s="310"/>
      <c r="AF90" s="399"/>
      <c r="BG90" s="399"/>
    </row>
    <row r="91" spans="3:59" s="396" customFormat="1" ht="69" customHeight="1" x14ac:dyDescent="0.25">
      <c r="C91" s="394"/>
      <c r="E91" s="427"/>
      <c r="H91" s="209"/>
      <c r="I91" s="321"/>
      <c r="J91" s="150"/>
      <c r="K91" s="209"/>
      <c r="L91" s="209"/>
      <c r="M91" s="209"/>
      <c r="N91" s="394"/>
      <c r="O91" s="394"/>
      <c r="P91" s="209"/>
      <c r="S91" s="209"/>
      <c r="T91" s="97"/>
      <c r="V91" s="338"/>
      <c r="W91" s="338"/>
      <c r="X91" s="98"/>
      <c r="Y91" s="26"/>
      <c r="AA91" s="307"/>
      <c r="AB91" s="310"/>
      <c r="AF91" s="399"/>
      <c r="BG91" s="399"/>
    </row>
    <row r="92" spans="3:59" s="396" customFormat="1" ht="69" customHeight="1" x14ac:dyDescent="0.25">
      <c r="C92" s="394"/>
      <c r="E92" s="427"/>
      <c r="H92" s="209"/>
      <c r="I92" s="321"/>
      <c r="J92" s="150"/>
      <c r="K92" s="209"/>
      <c r="L92" s="209"/>
      <c r="M92" s="209"/>
      <c r="N92" s="394"/>
      <c r="O92" s="394"/>
      <c r="P92" s="209"/>
      <c r="S92" s="209"/>
      <c r="T92" s="97"/>
      <c r="V92" s="338"/>
      <c r="W92" s="338"/>
      <c r="X92" s="98"/>
      <c r="Y92" s="209"/>
      <c r="AA92" s="307"/>
      <c r="AB92" s="310"/>
      <c r="AF92" s="399"/>
      <c r="BG92" s="399"/>
    </row>
    <row r="93" spans="3:59" s="396" customFormat="1" ht="69" customHeight="1" x14ac:dyDescent="0.25">
      <c r="C93" s="394"/>
      <c r="E93" s="420"/>
      <c r="H93" s="418"/>
      <c r="I93" s="333"/>
      <c r="J93" s="150"/>
      <c r="N93" s="394"/>
      <c r="O93" s="394"/>
      <c r="P93" s="394"/>
      <c r="T93" s="97"/>
      <c r="X93" s="98"/>
      <c r="Y93" s="209"/>
      <c r="AA93" s="307"/>
      <c r="AB93" s="310"/>
      <c r="AF93" s="399"/>
      <c r="BG93" s="399"/>
    </row>
    <row r="94" spans="3:59" s="396" customFormat="1" ht="69" customHeight="1" x14ac:dyDescent="0.25">
      <c r="C94" s="394"/>
      <c r="E94" s="420"/>
      <c r="H94" s="418"/>
      <c r="I94" s="421"/>
      <c r="N94" s="394"/>
      <c r="O94" s="394"/>
      <c r="P94" s="394"/>
      <c r="T94" s="97"/>
      <c r="X94" s="98"/>
      <c r="AA94" s="307"/>
      <c r="AB94" s="310"/>
      <c r="AF94" s="399"/>
      <c r="BG94" s="399"/>
    </row>
    <row r="95" spans="3:59" s="396" customFormat="1" ht="69" customHeight="1" x14ac:dyDescent="0.25">
      <c r="C95" s="394"/>
      <c r="E95" s="420"/>
      <c r="H95" s="418"/>
      <c r="I95" s="333"/>
      <c r="J95" s="150"/>
      <c r="K95" s="209"/>
      <c r="L95" s="209"/>
      <c r="M95" s="209"/>
      <c r="N95" s="394"/>
      <c r="O95" s="394"/>
      <c r="P95" s="209"/>
      <c r="S95" s="209"/>
      <c r="T95" s="97"/>
      <c r="V95" s="338"/>
      <c r="W95" s="338"/>
      <c r="X95" s="98"/>
      <c r="Y95" s="209"/>
      <c r="AA95" s="307"/>
      <c r="AB95" s="310"/>
      <c r="AF95" s="399"/>
      <c r="BG95" s="399"/>
    </row>
    <row r="96" spans="3:59" s="396" customFormat="1" ht="69" customHeight="1" x14ac:dyDescent="0.25">
      <c r="C96" s="394"/>
      <c r="E96" s="420"/>
      <c r="H96" s="418"/>
      <c r="I96" s="333"/>
      <c r="J96" s="150"/>
      <c r="K96" s="209"/>
      <c r="L96" s="209"/>
      <c r="M96" s="354"/>
      <c r="N96" s="394"/>
      <c r="O96" s="394"/>
      <c r="P96" s="209"/>
      <c r="S96" s="209"/>
      <c r="T96" s="97"/>
      <c r="V96" s="338"/>
      <c r="W96" s="338"/>
      <c r="X96" s="98"/>
      <c r="Y96" s="209"/>
      <c r="AA96" s="307"/>
      <c r="AB96" s="310"/>
      <c r="AF96" s="399"/>
      <c r="BG96" s="399"/>
    </row>
    <row r="97" spans="3:59" s="396" customFormat="1" ht="69" customHeight="1" x14ac:dyDescent="0.25">
      <c r="C97" s="394"/>
      <c r="E97" s="420"/>
      <c r="H97" s="418"/>
      <c r="I97" s="333"/>
      <c r="J97" s="150"/>
      <c r="K97" s="209"/>
      <c r="L97" s="209"/>
      <c r="M97" s="354"/>
      <c r="N97" s="394"/>
      <c r="O97" s="394"/>
      <c r="P97" s="209"/>
      <c r="S97" s="209"/>
      <c r="T97" s="97"/>
      <c r="V97" s="338"/>
      <c r="W97" s="338"/>
      <c r="X97" s="98"/>
      <c r="Y97" s="209"/>
      <c r="AA97" s="307"/>
      <c r="AB97" s="310"/>
      <c r="AF97" s="399"/>
      <c r="BG97" s="399"/>
    </row>
    <row r="98" spans="3:59" s="396" customFormat="1" ht="69" customHeight="1" x14ac:dyDescent="0.25">
      <c r="C98" s="394"/>
      <c r="E98" s="420"/>
      <c r="H98" s="209"/>
      <c r="I98" s="311"/>
      <c r="J98" s="150"/>
      <c r="K98" s="209"/>
      <c r="L98" s="209"/>
      <c r="M98" s="354"/>
      <c r="N98" s="394"/>
      <c r="O98" s="394"/>
      <c r="P98" s="394"/>
      <c r="S98" s="209"/>
      <c r="T98" s="97"/>
      <c r="V98" s="338"/>
      <c r="W98" s="338"/>
      <c r="X98" s="98"/>
      <c r="Y98" s="209"/>
      <c r="AA98" s="307"/>
      <c r="AB98" s="310"/>
      <c r="AF98" s="399"/>
      <c r="BG98" s="399"/>
    </row>
    <row r="99" spans="3:59" s="396" customFormat="1" ht="69" customHeight="1" x14ac:dyDescent="0.25">
      <c r="C99" s="394"/>
      <c r="E99" s="420"/>
      <c r="H99" s="209"/>
      <c r="I99" s="311"/>
      <c r="J99" s="150"/>
      <c r="K99" s="209"/>
      <c r="L99" s="209"/>
      <c r="M99" s="354"/>
      <c r="N99" s="394"/>
      <c r="O99" s="394"/>
      <c r="P99" s="394"/>
      <c r="S99" s="209"/>
      <c r="T99" s="97"/>
      <c r="V99" s="338"/>
      <c r="W99" s="338"/>
      <c r="X99" s="98"/>
      <c r="Y99" s="209"/>
      <c r="AA99" s="307"/>
      <c r="AB99" s="310"/>
      <c r="AF99" s="399"/>
      <c r="BG99" s="399"/>
    </row>
    <row r="100" spans="3:59" s="396" customFormat="1" ht="69" customHeight="1" x14ac:dyDescent="0.25">
      <c r="C100" s="394"/>
      <c r="E100" s="420"/>
      <c r="H100" s="209"/>
      <c r="I100" s="309"/>
      <c r="J100" s="150"/>
      <c r="K100" s="209"/>
      <c r="L100" s="394"/>
      <c r="M100" s="354"/>
      <c r="N100" s="394"/>
      <c r="O100" s="394"/>
      <c r="P100" s="394"/>
      <c r="S100" s="209"/>
      <c r="T100" s="97"/>
      <c r="U100" s="209"/>
      <c r="V100" s="338"/>
      <c r="W100" s="338"/>
      <c r="X100" s="98"/>
      <c r="Y100" s="209"/>
      <c r="AA100" s="307"/>
      <c r="AB100" s="310"/>
      <c r="AF100" s="399"/>
      <c r="BG100" s="399"/>
    </row>
    <row r="101" spans="3:59" s="396" customFormat="1" ht="69" customHeight="1" x14ac:dyDescent="0.25">
      <c r="C101" s="394"/>
      <c r="E101" s="420"/>
      <c r="H101" s="209"/>
      <c r="I101" s="309"/>
      <c r="J101" s="150"/>
      <c r="K101" s="209"/>
      <c r="L101" s="394"/>
      <c r="M101" s="354"/>
      <c r="N101" s="394"/>
      <c r="O101" s="394"/>
      <c r="P101" s="394"/>
      <c r="S101" s="209"/>
      <c r="T101" s="97"/>
      <c r="U101" s="209"/>
      <c r="V101" s="338"/>
      <c r="W101" s="338"/>
      <c r="X101" s="98"/>
      <c r="Y101" s="209"/>
      <c r="AA101" s="307"/>
      <c r="AB101" s="310"/>
      <c r="AF101" s="399"/>
      <c r="BG101" s="399"/>
    </row>
    <row r="102" spans="3:59" s="396" customFormat="1" ht="69" customHeight="1" x14ac:dyDescent="0.25">
      <c r="C102" s="394"/>
      <c r="E102" s="420"/>
      <c r="H102" s="209"/>
      <c r="I102" s="309"/>
      <c r="J102" s="150"/>
      <c r="K102" s="209"/>
      <c r="L102" s="394"/>
      <c r="M102" s="354"/>
      <c r="N102" s="394"/>
      <c r="O102" s="394"/>
      <c r="P102" s="394"/>
      <c r="S102" s="209"/>
      <c r="T102" s="97"/>
      <c r="U102" s="209"/>
      <c r="V102" s="338"/>
      <c r="W102" s="338"/>
      <c r="X102" s="98"/>
      <c r="Y102" s="209"/>
      <c r="AA102" s="307"/>
      <c r="AB102" s="310"/>
      <c r="AF102" s="399"/>
      <c r="BG102" s="399"/>
    </row>
    <row r="103" spans="3:59" s="396" customFormat="1" ht="69" customHeight="1" x14ac:dyDescent="0.25">
      <c r="C103" s="394"/>
      <c r="E103" s="420"/>
      <c r="H103" s="209"/>
      <c r="I103" s="309"/>
      <c r="J103" s="150"/>
      <c r="K103" s="209"/>
      <c r="L103" s="394"/>
      <c r="M103" s="354"/>
      <c r="N103" s="394"/>
      <c r="O103" s="394"/>
      <c r="P103" s="394"/>
      <c r="S103" s="209"/>
      <c r="T103" s="97"/>
      <c r="U103" s="209"/>
      <c r="V103" s="338"/>
      <c r="W103" s="338"/>
      <c r="X103" s="98"/>
      <c r="Y103" s="209"/>
      <c r="AA103" s="307"/>
      <c r="AB103" s="310"/>
      <c r="AF103" s="399"/>
      <c r="BG103" s="399"/>
    </row>
    <row r="104" spans="3:59" s="396" customFormat="1" ht="69" customHeight="1" x14ac:dyDescent="0.25">
      <c r="C104" s="394"/>
      <c r="E104" s="420"/>
      <c r="H104" s="209"/>
      <c r="I104" s="309"/>
      <c r="J104" s="150"/>
      <c r="K104" s="150"/>
      <c r="L104" s="209"/>
      <c r="M104" s="422"/>
      <c r="N104" s="394"/>
      <c r="O104" s="394"/>
      <c r="P104" s="394"/>
      <c r="S104" s="150"/>
      <c r="T104" s="97"/>
      <c r="V104" s="338"/>
      <c r="W104" s="338"/>
      <c r="X104" s="98"/>
      <c r="Y104" s="209"/>
      <c r="Z104" s="310"/>
      <c r="AA104" s="307"/>
      <c r="AB104" s="310"/>
      <c r="AF104" s="399"/>
      <c r="BG104" s="399"/>
    </row>
    <row r="105" spans="3:59" s="396" customFormat="1" ht="69" customHeight="1" x14ac:dyDescent="0.25">
      <c r="C105" s="394"/>
      <c r="E105" s="420"/>
      <c r="H105" s="209"/>
      <c r="I105" s="309"/>
      <c r="J105" s="150"/>
      <c r="K105" s="150"/>
      <c r="L105" s="150"/>
      <c r="M105" s="354"/>
      <c r="N105" s="394"/>
      <c r="O105" s="394"/>
      <c r="P105" s="394"/>
      <c r="S105" s="150"/>
      <c r="T105" s="97"/>
      <c r="V105" s="338"/>
      <c r="W105" s="338"/>
      <c r="X105" s="98"/>
      <c r="Y105" s="209"/>
      <c r="AA105" s="307"/>
      <c r="AB105" s="310"/>
      <c r="AF105" s="399"/>
      <c r="BG105" s="399"/>
    </row>
    <row r="106" spans="3:59" s="396" customFormat="1" ht="69" customHeight="1" x14ac:dyDescent="0.25">
      <c r="C106" s="394"/>
      <c r="E106" s="426"/>
      <c r="H106" s="418"/>
      <c r="I106" s="153"/>
      <c r="N106" s="394"/>
      <c r="O106" s="394"/>
      <c r="P106" s="394"/>
      <c r="T106" s="97"/>
      <c r="X106" s="98"/>
      <c r="AA106" s="307"/>
      <c r="AB106" s="310"/>
      <c r="AF106" s="399"/>
      <c r="BG106" s="399"/>
    </row>
    <row r="107" spans="3:59" s="396" customFormat="1" ht="69" customHeight="1" x14ac:dyDescent="0.25">
      <c r="C107" s="394"/>
      <c r="E107" s="426"/>
      <c r="H107" s="418"/>
      <c r="I107" s="153"/>
      <c r="N107" s="394"/>
      <c r="O107" s="394"/>
      <c r="P107" s="394"/>
      <c r="T107" s="97"/>
      <c r="X107" s="98"/>
      <c r="AA107" s="307"/>
      <c r="AB107" s="310"/>
      <c r="AF107" s="399"/>
      <c r="BG107" s="399"/>
    </row>
    <row r="108" spans="3:59" s="396" customFormat="1" ht="69" customHeight="1" x14ac:dyDescent="0.25">
      <c r="C108" s="394"/>
      <c r="E108" s="426"/>
      <c r="H108" s="418"/>
      <c r="I108" s="153"/>
      <c r="N108" s="394"/>
      <c r="O108" s="394"/>
      <c r="P108" s="394"/>
      <c r="T108" s="97"/>
      <c r="X108" s="98"/>
      <c r="AA108" s="307"/>
      <c r="AB108" s="310"/>
      <c r="AF108" s="399"/>
      <c r="BG108" s="399"/>
    </row>
    <row r="109" spans="3:59" s="396" customFormat="1" ht="69" customHeight="1" x14ac:dyDescent="0.25">
      <c r="C109" s="394"/>
      <c r="E109" s="426"/>
      <c r="H109" s="418"/>
      <c r="I109" s="153"/>
      <c r="N109" s="394"/>
      <c r="O109" s="394"/>
      <c r="P109" s="394"/>
      <c r="T109" s="97"/>
      <c r="X109" s="98"/>
      <c r="AA109" s="307"/>
      <c r="AB109" s="310"/>
      <c r="AF109" s="399"/>
      <c r="BG109" s="399"/>
    </row>
    <row r="110" spans="3:59" s="396" customFormat="1" ht="69" customHeight="1" x14ac:dyDescent="0.25">
      <c r="C110" s="394"/>
      <c r="E110" s="426"/>
      <c r="H110" s="418"/>
      <c r="I110" s="153"/>
      <c r="N110" s="394"/>
      <c r="O110" s="394"/>
      <c r="P110" s="394"/>
      <c r="T110" s="97"/>
      <c r="X110" s="98"/>
      <c r="AA110" s="307"/>
      <c r="AB110" s="310"/>
      <c r="AF110" s="399"/>
      <c r="BG110" s="399"/>
    </row>
    <row r="111" spans="3:59" s="396" customFormat="1" ht="69" customHeight="1" x14ac:dyDescent="0.25">
      <c r="C111" s="394"/>
      <c r="E111" s="420"/>
      <c r="H111" s="209"/>
      <c r="I111" s="153"/>
      <c r="J111" s="26"/>
      <c r="K111" s="26"/>
      <c r="L111" s="26"/>
      <c r="N111" s="394"/>
      <c r="O111" s="394"/>
      <c r="P111" s="111"/>
      <c r="S111" s="26"/>
      <c r="T111" s="97"/>
      <c r="V111" s="349"/>
      <c r="W111" s="18"/>
      <c r="X111" s="98"/>
      <c r="Y111" s="306"/>
      <c r="AA111" s="307"/>
      <c r="AB111" s="310"/>
      <c r="AF111" s="399"/>
      <c r="BG111" s="399"/>
    </row>
    <row r="112" spans="3:59" s="396" customFormat="1" ht="69" customHeight="1" x14ac:dyDescent="0.25">
      <c r="C112" s="394"/>
      <c r="E112" s="420"/>
      <c r="H112" s="209"/>
      <c r="I112" s="153"/>
      <c r="K112" s="26"/>
      <c r="N112" s="394"/>
      <c r="O112" s="394"/>
      <c r="P112" s="111"/>
      <c r="S112" s="26"/>
      <c r="T112" s="97"/>
      <c r="V112" s="18"/>
      <c r="W112" s="349"/>
      <c r="X112" s="98"/>
      <c r="Y112" s="306"/>
      <c r="AA112" s="307"/>
      <c r="AB112" s="310"/>
      <c r="AF112" s="399"/>
      <c r="BG112" s="399"/>
    </row>
    <row r="113" spans="3:59" s="396" customFormat="1" ht="69" customHeight="1" x14ac:dyDescent="0.25">
      <c r="C113" s="394"/>
      <c r="E113" s="420"/>
      <c r="H113" s="209"/>
      <c r="I113" s="153"/>
      <c r="K113" s="26"/>
      <c r="N113" s="394"/>
      <c r="O113" s="394"/>
      <c r="P113" s="111"/>
      <c r="S113" s="26"/>
      <c r="T113" s="97"/>
      <c r="V113" s="349"/>
      <c r="W113" s="349"/>
      <c r="X113" s="98"/>
      <c r="Y113" s="306"/>
      <c r="AA113" s="307"/>
      <c r="AB113" s="310"/>
      <c r="AF113" s="399"/>
      <c r="BG113" s="399"/>
    </row>
    <row r="114" spans="3:59" s="396" customFormat="1" ht="69" customHeight="1" x14ac:dyDescent="0.25">
      <c r="C114" s="394"/>
      <c r="E114" s="427"/>
      <c r="G114" s="877"/>
      <c r="H114" s="418"/>
      <c r="I114" s="306"/>
      <c r="J114" s="311"/>
      <c r="K114" s="311"/>
      <c r="N114" s="394"/>
      <c r="O114" s="394"/>
      <c r="P114" s="209"/>
      <c r="T114" s="97"/>
      <c r="V114" s="350"/>
      <c r="W114" s="313"/>
      <c r="X114" s="98"/>
      <c r="Y114" s="306"/>
      <c r="AA114" s="307"/>
      <c r="AB114" s="310"/>
      <c r="AF114" s="399"/>
      <c r="BG114" s="399"/>
    </row>
    <row r="115" spans="3:59" s="396" customFormat="1" ht="69" customHeight="1" x14ac:dyDescent="0.25">
      <c r="C115" s="394"/>
      <c r="E115" s="427"/>
      <c r="G115" s="877"/>
      <c r="H115" s="418"/>
      <c r="I115" s="351"/>
      <c r="J115" s="351"/>
      <c r="K115" s="352"/>
      <c r="N115" s="394"/>
      <c r="O115" s="394"/>
      <c r="P115" s="209"/>
      <c r="T115" s="97"/>
      <c r="V115" s="350"/>
      <c r="W115" s="313"/>
      <c r="X115" s="98"/>
      <c r="Y115" s="306"/>
      <c r="AA115" s="307"/>
      <c r="AB115" s="310"/>
      <c r="AF115" s="399"/>
      <c r="BG115" s="399"/>
    </row>
    <row r="116" spans="3:59" s="396" customFormat="1" ht="69" customHeight="1" x14ac:dyDescent="0.25">
      <c r="C116" s="394"/>
      <c r="E116" s="427"/>
      <c r="G116" s="877"/>
      <c r="H116" s="418"/>
      <c r="I116" s="351"/>
      <c r="J116" s="351"/>
      <c r="K116" s="352"/>
      <c r="N116" s="394"/>
      <c r="O116" s="394"/>
      <c r="P116" s="209"/>
      <c r="T116" s="97"/>
      <c r="V116" s="350"/>
      <c r="W116" s="313"/>
      <c r="X116" s="98"/>
      <c r="Y116" s="306"/>
      <c r="AA116" s="307"/>
      <c r="AB116" s="310"/>
      <c r="AF116" s="399"/>
      <c r="BG116" s="399"/>
    </row>
    <row r="117" spans="3:59" s="396" customFormat="1" ht="69" customHeight="1" x14ac:dyDescent="0.25">
      <c r="C117" s="394"/>
      <c r="E117" s="427"/>
      <c r="G117" s="877"/>
      <c r="H117" s="418"/>
      <c r="I117" s="324"/>
      <c r="J117" s="353"/>
      <c r="K117" s="311"/>
      <c r="N117" s="394"/>
      <c r="O117" s="394"/>
      <c r="P117" s="354"/>
      <c r="T117" s="97"/>
      <c r="V117" s="308"/>
      <c r="W117" s="309"/>
      <c r="X117" s="98"/>
      <c r="Y117" s="306"/>
      <c r="AA117" s="307"/>
      <c r="AB117" s="310"/>
      <c r="AF117" s="399"/>
      <c r="BG117" s="399"/>
    </row>
    <row r="118" spans="3:59" s="396" customFormat="1" ht="69" customHeight="1" x14ac:dyDescent="0.25">
      <c r="C118" s="394"/>
      <c r="E118" s="427"/>
      <c r="G118" s="877"/>
      <c r="H118" s="418"/>
      <c r="I118" s="324"/>
      <c r="J118" s="330"/>
      <c r="K118" s="330"/>
      <c r="N118" s="394"/>
      <c r="O118" s="394"/>
      <c r="P118" s="209"/>
      <c r="T118" s="97"/>
      <c r="V118" s="350"/>
      <c r="W118" s="313"/>
      <c r="X118" s="98"/>
      <c r="Y118" s="306"/>
      <c r="AA118" s="307"/>
      <c r="AB118" s="310"/>
      <c r="AF118" s="399"/>
      <c r="BG118" s="399"/>
    </row>
    <row r="119" spans="3:59" s="396" customFormat="1" ht="69" customHeight="1" x14ac:dyDescent="0.25">
      <c r="C119" s="394"/>
      <c r="E119" s="427"/>
      <c r="G119" s="877"/>
      <c r="H119" s="418"/>
      <c r="I119" s="324"/>
      <c r="J119" s="330"/>
      <c r="K119" s="311"/>
      <c r="N119" s="394"/>
      <c r="O119" s="394"/>
      <c r="P119" s="209"/>
      <c r="T119" s="97"/>
      <c r="V119" s="350"/>
      <c r="W119" s="313"/>
      <c r="X119" s="98"/>
      <c r="Y119" s="306"/>
      <c r="AA119" s="307"/>
      <c r="AB119" s="310"/>
      <c r="AF119" s="399"/>
      <c r="BG119" s="399"/>
    </row>
    <row r="120" spans="3:59" s="396" customFormat="1" ht="69" customHeight="1" x14ac:dyDescent="0.25">
      <c r="C120" s="394"/>
      <c r="E120" s="427"/>
      <c r="G120" s="877"/>
      <c r="H120" s="418"/>
      <c r="I120" s="324"/>
      <c r="J120" s="321"/>
      <c r="K120" s="311"/>
      <c r="N120" s="394"/>
      <c r="O120" s="394"/>
      <c r="P120" s="209"/>
      <c r="T120" s="97"/>
      <c r="V120" s="350"/>
      <c r="W120" s="313"/>
      <c r="X120" s="98"/>
      <c r="Y120" s="306"/>
      <c r="AA120" s="307"/>
      <c r="AB120" s="310"/>
      <c r="AF120" s="399"/>
      <c r="BG120" s="399"/>
    </row>
    <row r="121" spans="3:59" s="396" customFormat="1" ht="69" customHeight="1" x14ac:dyDescent="0.25">
      <c r="C121" s="394"/>
      <c r="E121" s="427"/>
      <c r="G121" s="877"/>
      <c r="H121" s="418"/>
      <c r="I121" s="324"/>
      <c r="J121" s="330"/>
      <c r="K121" s="311"/>
      <c r="N121" s="394"/>
      <c r="O121" s="394"/>
      <c r="P121" s="209"/>
      <c r="T121" s="97"/>
      <c r="V121" s="350"/>
      <c r="W121" s="313"/>
      <c r="X121" s="98"/>
      <c r="Y121" s="306"/>
      <c r="AA121" s="307"/>
      <c r="AB121" s="310"/>
      <c r="AF121" s="399"/>
      <c r="BG121" s="399"/>
    </row>
    <row r="122" spans="3:59" s="396" customFormat="1" ht="69" customHeight="1" x14ac:dyDescent="0.2">
      <c r="C122" s="394"/>
      <c r="E122" s="427"/>
      <c r="H122" s="418"/>
      <c r="I122" s="355"/>
      <c r="J122" s="311"/>
      <c r="K122" s="311"/>
      <c r="N122" s="394"/>
      <c r="O122" s="394"/>
      <c r="P122" s="209"/>
      <c r="T122" s="97"/>
      <c r="V122" s="350"/>
      <c r="W122" s="356"/>
      <c r="X122" s="98"/>
      <c r="Y122" s="306"/>
      <c r="AA122" s="307"/>
      <c r="AB122" s="310"/>
      <c r="AF122" s="399"/>
      <c r="BG122" s="399"/>
    </row>
    <row r="123" spans="3:59" s="396" customFormat="1" ht="69" customHeight="1" x14ac:dyDescent="0.25">
      <c r="C123" s="394"/>
      <c r="E123" s="427"/>
      <c r="H123" s="418"/>
      <c r="I123" s="306"/>
      <c r="J123" s="311"/>
      <c r="K123" s="311"/>
      <c r="N123" s="394"/>
      <c r="O123" s="394"/>
      <c r="P123" s="209"/>
      <c r="T123" s="97"/>
      <c r="V123" s="350"/>
      <c r="W123" s="350"/>
      <c r="X123" s="98"/>
      <c r="Y123" s="306"/>
      <c r="AA123" s="307"/>
      <c r="AB123" s="310"/>
      <c r="AF123" s="399"/>
      <c r="BG123" s="399"/>
    </row>
    <row r="124" spans="3:59" s="396" customFormat="1" ht="69" customHeight="1" x14ac:dyDescent="0.25">
      <c r="C124" s="394"/>
      <c r="E124" s="427"/>
      <c r="H124" s="418"/>
      <c r="I124" s="306"/>
      <c r="J124" s="311"/>
      <c r="K124" s="311"/>
      <c r="N124" s="394"/>
      <c r="O124" s="394"/>
      <c r="P124" s="209"/>
      <c r="T124" s="97"/>
      <c r="V124" s="350"/>
      <c r="W124" s="356"/>
      <c r="X124" s="98"/>
      <c r="Y124" s="306"/>
      <c r="AA124" s="307"/>
      <c r="AB124" s="310"/>
      <c r="AF124" s="399"/>
      <c r="BG124" s="399"/>
    </row>
    <row r="125" spans="3:59" s="396" customFormat="1" ht="69" customHeight="1" x14ac:dyDescent="0.25">
      <c r="C125" s="394"/>
      <c r="E125" s="428"/>
      <c r="H125" s="209"/>
      <c r="I125" s="395"/>
      <c r="K125" s="15"/>
      <c r="N125" s="394"/>
      <c r="O125" s="394"/>
      <c r="P125" s="394"/>
      <c r="T125" s="97"/>
      <c r="X125" s="98"/>
      <c r="AA125" s="307"/>
      <c r="AB125" s="310"/>
      <c r="AF125" s="399"/>
      <c r="BG125" s="399"/>
    </row>
    <row r="126" spans="3:59" s="396" customFormat="1" ht="69" customHeight="1" x14ac:dyDescent="0.25">
      <c r="C126" s="394"/>
      <c r="E126" s="428"/>
      <c r="H126" s="209"/>
      <c r="I126" s="395"/>
      <c r="K126" s="15"/>
      <c r="N126" s="394"/>
      <c r="O126" s="394"/>
      <c r="P126" s="394"/>
      <c r="T126" s="97"/>
      <c r="X126" s="98"/>
      <c r="AA126" s="307"/>
      <c r="AB126" s="310"/>
      <c r="AF126" s="399"/>
      <c r="BG126" s="399"/>
    </row>
    <row r="127" spans="3:59" s="396" customFormat="1" ht="69" customHeight="1" x14ac:dyDescent="0.25">
      <c r="C127" s="394"/>
      <c r="E127" s="428"/>
      <c r="H127" s="209"/>
      <c r="I127" s="321"/>
      <c r="K127" s="15"/>
      <c r="N127" s="394"/>
      <c r="O127" s="394"/>
      <c r="P127" s="394"/>
      <c r="T127" s="97"/>
      <c r="X127" s="98"/>
      <c r="AA127" s="307"/>
      <c r="AB127" s="310"/>
      <c r="AF127" s="399"/>
      <c r="BG127" s="399"/>
    </row>
    <row r="128" spans="3:59" s="396" customFormat="1" ht="69" customHeight="1" x14ac:dyDescent="0.25">
      <c r="C128" s="394"/>
      <c r="E128" s="428"/>
      <c r="H128" s="209"/>
      <c r="I128" s="321"/>
      <c r="K128" s="15"/>
      <c r="N128" s="394"/>
      <c r="O128" s="394"/>
      <c r="P128" s="394"/>
      <c r="T128" s="97"/>
      <c r="X128" s="98"/>
      <c r="AA128" s="307"/>
      <c r="AB128" s="310"/>
      <c r="AF128" s="399"/>
      <c r="BG128" s="399"/>
    </row>
    <row r="129" spans="3:59" s="396" customFormat="1" ht="69" customHeight="1" x14ac:dyDescent="0.25">
      <c r="C129" s="394"/>
      <c r="E129" s="428"/>
      <c r="H129" s="209"/>
      <c r="I129" s="321"/>
      <c r="N129" s="394"/>
      <c r="O129" s="394"/>
      <c r="P129" s="394"/>
      <c r="T129" s="97"/>
      <c r="X129" s="98"/>
      <c r="AA129" s="307"/>
      <c r="AB129" s="310"/>
      <c r="AF129" s="399"/>
      <c r="BG129" s="399"/>
    </row>
    <row r="130" spans="3:59" s="396" customFormat="1" ht="69" customHeight="1" x14ac:dyDescent="0.25">
      <c r="C130" s="394"/>
      <c r="E130" s="428"/>
      <c r="H130" s="209"/>
      <c r="I130" s="324"/>
      <c r="N130" s="394"/>
      <c r="O130" s="394"/>
      <c r="P130" s="394"/>
      <c r="T130" s="97"/>
      <c r="X130" s="98"/>
      <c r="AA130" s="307"/>
      <c r="AB130" s="310"/>
      <c r="AF130" s="399"/>
      <c r="BG130" s="399"/>
    </row>
    <row r="131" spans="3:59" s="396" customFormat="1" ht="69" customHeight="1" x14ac:dyDescent="0.25">
      <c r="C131" s="394"/>
      <c r="E131" s="428"/>
      <c r="H131" s="209"/>
      <c r="I131" s="321"/>
      <c r="N131" s="394"/>
      <c r="O131" s="394"/>
      <c r="P131" s="394"/>
      <c r="T131" s="97"/>
      <c r="X131" s="98"/>
      <c r="AA131" s="307"/>
      <c r="AB131" s="310"/>
      <c r="AF131" s="399"/>
      <c r="BG131" s="399"/>
    </row>
    <row r="132" spans="3:59" s="396" customFormat="1" ht="69" customHeight="1" x14ac:dyDescent="0.25">
      <c r="C132" s="394"/>
      <c r="E132" s="428"/>
      <c r="H132" s="423"/>
      <c r="I132" s="321"/>
      <c r="N132" s="394"/>
      <c r="O132" s="394"/>
      <c r="P132" s="394"/>
      <c r="T132" s="97"/>
      <c r="X132" s="98"/>
      <c r="AA132" s="307"/>
      <c r="AB132" s="310"/>
      <c r="AF132" s="399"/>
      <c r="BG132" s="399"/>
    </row>
    <row r="133" spans="3:59" s="396" customFormat="1" ht="69" customHeight="1" x14ac:dyDescent="0.25">
      <c r="C133" s="394"/>
      <c r="E133" s="428"/>
      <c r="H133" s="209"/>
      <c r="I133" s="321"/>
      <c r="N133" s="394"/>
      <c r="O133" s="394"/>
      <c r="P133" s="394"/>
      <c r="T133" s="97"/>
      <c r="X133" s="98"/>
      <c r="AA133" s="307"/>
      <c r="AB133" s="310"/>
      <c r="AF133" s="399"/>
      <c r="BG133" s="399"/>
    </row>
    <row r="134" spans="3:59" s="396" customFormat="1" ht="69" customHeight="1" x14ac:dyDescent="0.25">
      <c r="C134" s="394"/>
      <c r="E134" s="428"/>
      <c r="H134" s="209"/>
      <c r="I134" s="321"/>
      <c r="N134" s="394"/>
      <c r="O134" s="394"/>
      <c r="P134" s="394"/>
      <c r="T134" s="97"/>
      <c r="X134" s="98"/>
      <c r="AA134" s="307"/>
      <c r="AB134" s="310"/>
      <c r="AF134" s="399"/>
      <c r="BG134" s="399"/>
    </row>
    <row r="135" spans="3:59" s="396" customFormat="1" ht="69" customHeight="1" x14ac:dyDescent="0.25">
      <c r="C135" s="394"/>
      <c r="E135" s="428"/>
      <c r="H135" s="209"/>
      <c r="I135" s="321"/>
      <c r="N135" s="394"/>
      <c r="O135" s="394"/>
      <c r="P135" s="394"/>
      <c r="T135" s="97"/>
      <c r="X135" s="98"/>
      <c r="AA135" s="307"/>
      <c r="AB135" s="310"/>
      <c r="AF135" s="399"/>
      <c r="BG135" s="399"/>
    </row>
    <row r="136" spans="3:59" s="396" customFormat="1" ht="69" customHeight="1" x14ac:dyDescent="0.25">
      <c r="C136" s="394"/>
      <c r="E136" s="427"/>
      <c r="H136" s="209"/>
      <c r="I136" s="153"/>
      <c r="N136" s="394"/>
      <c r="O136" s="394"/>
      <c r="P136" s="394"/>
      <c r="T136" s="97"/>
      <c r="X136" s="98"/>
      <c r="AA136" s="307"/>
      <c r="AB136" s="310"/>
      <c r="AF136" s="399"/>
      <c r="BG136" s="399"/>
    </row>
    <row r="137" spans="3:59" s="396" customFormat="1" ht="69" customHeight="1" x14ac:dyDescent="0.25">
      <c r="C137" s="394"/>
      <c r="E137" s="427"/>
      <c r="H137" s="209"/>
      <c r="I137" s="153"/>
      <c r="N137" s="394"/>
      <c r="O137" s="394"/>
      <c r="P137" s="394"/>
      <c r="T137" s="97"/>
      <c r="X137" s="98"/>
      <c r="AA137" s="307"/>
      <c r="AB137" s="310"/>
      <c r="AF137" s="399"/>
      <c r="BG137" s="399"/>
    </row>
    <row r="138" spans="3:59" s="396" customFormat="1" ht="69" customHeight="1" x14ac:dyDescent="0.25">
      <c r="C138" s="394"/>
      <c r="E138" s="427"/>
      <c r="H138" s="209"/>
      <c r="I138" s="321"/>
      <c r="N138" s="394"/>
      <c r="O138" s="394"/>
      <c r="P138" s="394"/>
      <c r="T138" s="97"/>
      <c r="X138" s="98"/>
      <c r="AA138" s="307"/>
      <c r="AB138" s="310"/>
      <c r="AF138" s="399"/>
      <c r="BG138" s="399"/>
    </row>
    <row r="139" spans="3:59" s="396" customFormat="1" ht="69" customHeight="1" x14ac:dyDescent="0.25">
      <c r="C139" s="394"/>
      <c r="E139" s="427"/>
      <c r="H139" s="209"/>
      <c r="I139" s="153"/>
      <c r="N139" s="394"/>
      <c r="O139" s="394"/>
      <c r="P139" s="394"/>
      <c r="T139" s="97"/>
      <c r="X139" s="98"/>
      <c r="AA139" s="307"/>
      <c r="AB139" s="310"/>
      <c r="AF139" s="399"/>
      <c r="BG139" s="399"/>
    </row>
    <row r="140" spans="3:59" s="396" customFormat="1" ht="69" customHeight="1" x14ac:dyDescent="0.25">
      <c r="C140" s="394"/>
      <c r="E140" s="427"/>
      <c r="H140" s="209"/>
      <c r="I140" s="321"/>
      <c r="N140" s="394"/>
      <c r="O140" s="394"/>
      <c r="P140" s="394"/>
      <c r="T140" s="97"/>
      <c r="X140" s="98"/>
      <c r="AA140" s="307"/>
      <c r="AB140" s="310"/>
      <c r="AF140" s="399"/>
      <c r="BG140" s="399"/>
    </row>
    <row r="141" spans="3:59" s="396" customFormat="1" ht="69" customHeight="1" x14ac:dyDescent="0.25">
      <c r="C141" s="394"/>
      <c r="E141" s="427"/>
      <c r="H141" s="209"/>
      <c r="I141" s="153"/>
      <c r="N141" s="394"/>
      <c r="O141" s="394"/>
      <c r="P141" s="394"/>
      <c r="T141" s="97"/>
      <c r="X141" s="98"/>
      <c r="AA141" s="307"/>
      <c r="AB141" s="310"/>
      <c r="AF141" s="399"/>
      <c r="BG141" s="399"/>
    </row>
    <row r="142" spans="3:59" s="396" customFormat="1" ht="69" customHeight="1" x14ac:dyDescent="0.25">
      <c r="C142" s="394"/>
      <c r="E142" s="427"/>
      <c r="H142" s="209"/>
      <c r="I142" s="321"/>
      <c r="N142" s="394"/>
      <c r="O142" s="394"/>
      <c r="P142" s="394"/>
      <c r="T142" s="97"/>
      <c r="X142" s="98"/>
      <c r="AA142" s="307"/>
      <c r="AB142" s="310"/>
      <c r="AF142" s="399"/>
      <c r="BG142" s="399"/>
    </row>
    <row r="143" spans="3:59" s="396" customFormat="1" ht="69" customHeight="1" x14ac:dyDescent="0.25">
      <c r="C143" s="394"/>
      <c r="E143" s="427"/>
      <c r="H143" s="209"/>
      <c r="I143" s="153"/>
      <c r="N143" s="394"/>
      <c r="O143" s="394"/>
      <c r="P143" s="394"/>
      <c r="T143" s="97"/>
      <c r="X143" s="98"/>
      <c r="AA143" s="307"/>
      <c r="AB143" s="310"/>
      <c r="AF143" s="399"/>
      <c r="BG143" s="399"/>
    </row>
    <row r="144" spans="3:59" s="396" customFormat="1" ht="69" customHeight="1" x14ac:dyDescent="0.25">
      <c r="C144" s="394"/>
      <c r="E144" s="427"/>
      <c r="H144" s="209"/>
      <c r="I144" s="153"/>
      <c r="N144" s="394"/>
      <c r="O144" s="394"/>
      <c r="P144" s="394"/>
      <c r="T144" s="97"/>
      <c r="X144" s="98"/>
      <c r="AA144" s="307"/>
      <c r="AB144" s="310"/>
      <c r="AF144" s="399"/>
      <c r="BG144" s="399"/>
    </row>
    <row r="145" spans="3:59" s="396" customFormat="1" ht="69" customHeight="1" x14ac:dyDescent="0.25">
      <c r="C145" s="394"/>
      <c r="E145" s="429"/>
      <c r="H145" s="418"/>
      <c r="I145" s="357"/>
      <c r="J145" s="357"/>
      <c r="K145" s="209"/>
      <c r="L145" s="209"/>
      <c r="M145" s="354"/>
      <c r="N145" s="394"/>
      <c r="O145" s="394"/>
      <c r="P145" s="361"/>
      <c r="T145" s="97"/>
      <c r="V145" s="358"/>
      <c r="W145" s="359"/>
      <c r="X145" s="98"/>
      <c r="Y145" s="306"/>
      <c r="AA145" s="307"/>
      <c r="AB145" s="310"/>
      <c r="AF145" s="399"/>
      <c r="BG145" s="399"/>
    </row>
    <row r="146" spans="3:59" s="396" customFormat="1" ht="69" customHeight="1" x14ac:dyDescent="0.25">
      <c r="C146" s="394"/>
      <c r="E146" s="429"/>
      <c r="G146" s="877"/>
      <c r="H146" s="418"/>
      <c r="I146" s="357"/>
      <c r="J146" s="397"/>
      <c r="K146" s="209"/>
      <c r="L146" s="354"/>
      <c r="M146" s="354"/>
      <c r="N146" s="394"/>
      <c r="O146" s="394"/>
      <c r="P146" s="361"/>
      <c r="T146" s="97"/>
      <c r="W146" s="359"/>
      <c r="X146" s="98"/>
      <c r="Y146" s="306"/>
      <c r="AA146" s="307"/>
      <c r="AB146" s="310"/>
      <c r="AF146" s="399"/>
      <c r="BG146" s="399"/>
    </row>
    <row r="147" spans="3:59" s="396" customFormat="1" ht="69" customHeight="1" x14ac:dyDescent="0.25">
      <c r="C147" s="394"/>
      <c r="E147" s="429"/>
      <c r="G147" s="877"/>
      <c r="H147" s="418"/>
      <c r="I147" s="209"/>
      <c r="J147" s="397"/>
      <c r="K147" s="209"/>
      <c r="L147" s="209"/>
      <c r="M147" s="354"/>
      <c r="N147" s="394"/>
      <c r="O147" s="394"/>
      <c r="P147" s="361"/>
      <c r="T147" s="97"/>
      <c r="W147" s="359"/>
      <c r="X147" s="98"/>
      <c r="Y147" s="306"/>
      <c r="AA147" s="307"/>
      <c r="AB147" s="310"/>
      <c r="AF147" s="399"/>
      <c r="BG147" s="399"/>
    </row>
    <row r="148" spans="3:59" s="396" customFormat="1" ht="69" customHeight="1" x14ac:dyDescent="0.25">
      <c r="C148" s="394"/>
      <c r="E148" s="429"/>
      <c r="G148" s="877"/>
      <c r="H148" s="418"/>
      <c r="I148" s="209"/>
      <c r="J148" s="397"/>
      <c r="K148" s="209"/>
      <c r="L148" s="209"/>
      <c r="M148" s="354"/>
      <c r="N148" s="394"/>
      <c r="O148" s="394"/>
      <c r="P148" s="361"/>
      <c r="T148" s="97"/>
      <c r="W148" s="359"/>
      <c r="X148" s="98"/>
      <c r="Y148" s="306"/>
      <c r="AA148" s="307"/>
      <c r="AB148" s="310"/>
      <c r="AF148" s="399"/>
      <c r="BG148" s="399"/>
    </row>
    <row r="149" spans="3:59" s="396" customFormat="1" ht="69" customHeight="1" x14ac:dyDescent="0.25">
      <c r="C149" s="394"/>
      <c r="E149" s="429"/>
      <c r="H149" s="418"/>
      <c r="I149" s="357"/>
      <c r="J149" s="209"/>
      <c r="K149" s="209"/>
      <c r="L149" s="209"/>
      <c r="M149" s="354"/>
      <c r="N149" s="394"/>
      <c r="O149" s="394"/>
      <c r="P149" s="361"/>
      <c r="T149" s="97"/>
      <c r="W149" s="359"/>
      <c r="X149" s="98"/>
      <c r="Y149" s="306"/>
      <c r="AA149" s="307"/>
      <c r="AB149" s="310"/>
      <c r="AF149" s="399"/>
      <c r="BG149" s="399"/>
    </row>
    <row r="150" spans="3:59" s="396" customFormat="1" ht="69" customHeight="1" x14ac:dyDescent="0.25">
      <c r="C150" s="394"/>
      <c r="E150" s="429"/>
      <c r="H150" s="418"/>
      <c r="I150" s="209"/>
      <c r="J150" s="209"/>
      <c r="K150" s="209"/>
      <c r="L150" s="209"/>
      <c r="M150" s="354"/>
      <c r="N150" s="394"/>
      <c r="O150" s="394"/>
      <c r="P150" s="361"/>
      <c r="T150" s="97"/>
      <c r="W150" s="359"/>
      <c r="X150" s="98"/>
      <c r="Y150" s="306"/>
      <c r="AA150" s="307"/>
      <c r="AB150" s="310"/>
      <c r="AF150" s="399"/>
      <c r="BG150" s="399"/>
    </row>
    <row r="151" spans="3:59" s="396" customFormat="1" ht="69" customHeight="1" x14ac:dyDescent="0.25">
      <c r="C151" s="394"/>
      <c r="E151" s="429"/>
      <c r="H151" s="418"/>
      <c r="I151" s="360"/>
      <c r="J151" s="360"/>
      <c r="K151" s="360"/>
      <c r="L151" s="360"/>
      <c r="M151" s="361"/>
      <c r="N151" s="394"/>
      <c r="O151" s="394"/>
      <c r="P151" s="361"/>
      <c r="T151" s="97"/>
      <c r="W151" s="359"/>
      <c r="X151" s="98"/>
      <c r="Y151" s="306"/>
      <c r="AA151" s="307"/>
      <c r="AB151" s="310"/>
      <c r="AF151" s="399"/>
      <c r="BG151" s="399"/>
    </row>
    <row r="152" spans="3:59" s="396" customFormat="1" ht="69" customHeight="1" x14ac:dyDescent="0.25">
      <c r="C152" s="394"/>
      <c r="E152" s="429"/>
      <c r="H152" s="418"/>
      <c r="I152" s="361"/>
      <c r="J152" s="361"/>
      <c r="K152" s="361"/>
      <c r="L152" s="361"/>
      <c r="M152" s="361"/>
      <c r="N152" s="394"/>
      <c r="O152" s="394"/>
      <c r="P152" s="361"/>
      <c r="T152" s="97"/>
      <c r="W152" s="362"/>
      <c r="X152" s="98"/>
      <c r="Y152" s="306"/>
      <c r="AA152" s="307"/>
      <c r="AB152" s="310"/>
      <c r="AF152" s="399"/>
      <c r="BG152" s="399"/>
    </row>
    <row r="153" spans="3:59" s="396" customFormat="1" ht="69" customHeight="1" x14ac:dyDescent="0.25">
      <c r="C153" s="394"/>
      <c r="E153" s="425"/>
      <c r="H153" s="209"/>
      <c r="I153" s="330"/>
      <c r="N153" s="394"/>
      <c r="O153" s="394"/>
      <c r="P153" s="394"/>
      <c r="T153" s="97"/>
      <c r="X153" s="98"/>
      <c r="Y153" s="311"/>
      <c r="AA153" s="307"/>
      <c r="AB153" s="310"/>
      <c r="AF153" s="399"/>
      <c r="BG153" s="399"/>
    </row>
    <row r="154" spans="3:59" s="396" customFormat="1" ht="69" customHeight="1" x14ac:dyDescent="0.25">
      <c r="C154" s="394"/>
      <c r="E154" s="425"/>
      <c r="H154" s="209"/>
      <c r="I154" s="330"/>
      <c r="N154" s="394"/>
      <c r="O154" s="394"/>
      <c r="P154" s="394"/>
      <c r="T154" s="97"/>
      <c r="X154" s="98"/>
      <c r="Y154" s="311"/>
      <c r="AA154" s="307"/>
      <c r="AB154" s="310"/>
      <c r="AF154" s="399"/>
      <c r="BG154" s="399"/>
    </row>
    <row r="155" spans="3:59" s="396" customFormat="1" ht="69" customHeight="1" x14ac:dyDescent="0.25">
      <c r="C155" s="394"/>
      <c r="E155" s="425"/>
      <c r="H155" s="209"/>
      <c r="I155" s="330"/>
      <c r="N155" s="394"/>
      <c r="O155" s="394"/>
      <c r="P155" s="394"/>
      <c r="T155" s="97"/>
      <c r="X155" s="98"/>
      <c r="Y155" s="311"/>
      <c r="AA155" s="307"/>
      <c r="AB155" s="310"/>
      <c r="AF155" s="399"/>
      <c r="BG155" s="399"/>
    </row>
    <row r="156" spans="3:59" s="396" customFormat="1" ht="69" customHeight="1" x14ac:dyDescent="0.25">
      <c r="C156" s="394"/>
      <c r="E156" s="425"/>
      <c r="H156" s="209"/>
      <c r="I156" s="330"/>
      <c r="N156" s="394"/>
      <c r="O156" s="394"/>
      <c r="P156" s="394"/>
      <c r="T156" s="97"/>
      <c r="X156" s="98"/>
      <c r="Y156" s="311"/>
      <c r="AA156" s="307"/>
      <c r="AB156" s="310"/>
      <c r="AF156" s="399"/>
      <c r="BG156" s="399"/>
    </row>
    <row r="157" spans="3:59" s="396" customFormat="1" ht="69" customHeight="1" x14ac:dyDescent="0.25">
      <c r="C157" s="394"/>
      <c r="E157" s="425"/>
      <c r="H157" s="209"/>
      <c r="I157" s="330"/>
      <c r="N157" s="394"/>
      <c r="O157" s="394"/>
      <c r="P157" s="394"/>
      <c r="T157" s="97"/>
      <c r="X157" s="98"/>
      <c r="Y157" s="363"/>
      <c r="AA157" s="307"/>
      <c r="AB157" s="310"/>
      <c r="AF157" s="399"/>
      <c r="BG157" s="399"/>
    </row>
    <row r="158" spans="3:59" s="396" customFormat="1" ht="69" customHeight="1" x14ac:dyDescent="0.25">
      <c r="C158" s="394"/>
      <c r="E158" s="425"/>
      <c r="H158" s="209"/>
      <c r="I158" s="330"/>
      <c r="N158" s="394"/>
      <c r="O158" s="394"/>
      <c r="P158" s="394"/>
      <c r="T158" s="97"/>
      <c r="X158" s="98"/>
      <c r="Y158" s="311"/>
      <c r="AA158" s="307"/>
      <c r="AB158" s="310"/>
      <c r="AF158" s="399"/>
      <c r="BG158" s="399"/>
    </row>
    <row r="159" spans="3:59" s="396" customFormat="1" ht="69" customHeight="1" x14ac:dyDescent="0.25">
      <c r="C159" s="394"/>
      <c r="E159" s="425"/>
      <c r="H159" s="209"/>
      <c r="I159" s="330"/>
      <c r="N159" s="394"/>
      <c r="O159" s="394"/>
      <c r="P159" s="394"/>
      <c r="T159" s="97"/>
      <c r="X159" s="98"/>
      <c r="Y159" s="311"/>
      <c r="AA159" s="307"/>
      <c r="AB159" s="310"/>
      <c r="AF159" s="399"/>
      <c r="BG159" s="399"/>
    </row>
    <row r="160" spans="3:59" s="396" customFormat="1" ht="69" customHeight="1" x14ac:dyDescent="0.25">
      <c r="C160" s="394"/>
      <c r="E160" s="425"/>
      <c r="H160" s="209"/>
      <c r="I160" s="330"/>
      <c r="N160" s="394"/>
      <c r="O160" s="394"/>
      <c r="P160" s="394"/>
      <c r="T160" s="97"/>
      <c r="X160" s="98"/>
      <c r="Y160" s="311"/>
      <c r="AA160" s="307"/>
      <c r="AB160" s="310"/>
      <c r="AF160" s="399"/>
      <c r="BG160" s="399"/>
    </row>
    <row r="161" spans="3:59" s="396" customFormat="1" ht="69" customHeight="1" x14ac:dyDescent="0.25">
      <c r="C161" s="394"/>
      <c r="E161" s="425"/>
      <c r="H161" s="209"/>
      <c r="I161" s="311"/>
      <c r="N161" s="394"/>
      <c r="O161" s="394"/>
      <c r="P161" s="394"/>
      <c r="T161" s="97"/>
      <c r="X161" s="98"/>
      <c r="Y161" s="311"/>
      <c r="AA161" s="307"/>
      <c r="AB161" s="310"/>
      <c r="AF161" s="399"/>
      <c r="BG161" s="399"/>
    </row>
    <row r="162" spans="3:59" s="396" customFormat="1" ht="69" customHeight="1" x14ac:dyDescent="0.25">
      <c r="C162" s="394"/>
      <c r="E162" s="425"/>
      <c r="H162" s="209"/>
      <c r="I162" s="311"/>
      <c r="N162" s="394"/>
      <c r="O162" s="394"/>
      <c r="P162" s="394"/>
      <c r="T162" s="97"/>
      <c r="X162" s="98"/>
      <c r="Y162" s="311"/>
      <c r="AA162" s="307"/>
      <c r="AB162" s="310"/>
      <c r="AF162" s="399"/>
      <c r="BG162" s="399"/>
    </row>
    <row r="163" spans="3:59" s="396" customFormat="1" ht="69" customHeight="1" x14ac:dyDescent="0.25">
      <c r="C163" s="394"/>
      <c r="E163" s="425"/>
      <c r="H163" s="209"/>
      <c r="I163" s="330"/>
      <c r="N163" s="394"/>
      <c r="O163" s="394"/>
      <c r="P163" s="394"/>
      <c r="T163" s="97"/>
      <c r="X163" s="98"/>
      <c r="Y163" s="311"/>
      <c r="AA163" s="307"/>
      <c r="AB163" s="310"/>
      <c r="AF163" s="399"/>
      <c r="BG163" s="399"/>
    </row>
    <row r="164" spans="3:59" s="396" customFormat="1" ht="69" customHeight="1" x14ac:dyDescent="0.25">
      <c r="C164" s="394"/>
      <c r="E164" s="425"/>
      <c r="H164" s="209"/>
      <c r="I164" s="330"/>
      <c r="N164" s="394"/>
      <c r="O164" s="394"/>
      <c r="P164" s="394"/>
      <c r="T164" s="97"/>
      <c r="X164" s="98"/>
      <c r="Y164" s="311"/>
      <c r="AA164" s="307"/>
      <c r="AB164" s="310"/>
      <c r="AF164" s="399"/>
      <c r="BG164" s="399"/>
    </row>
    <row r="165" spans="3:59" s="396" customFormat="1" ht="69" customHeight="1" x14ac:dyDescent="0.25">
      <c r="C165" s="394"/>
      <c r="E165" s="425"/>
      <c r="H165" s="209"/>
      <c r="I165" s="330"/>
      <c r="N165" s="394"/>
      <c r="O165" s="394"/>
      <c r="P165" s="394"/>
      <c r="T165" s="97"/>
      <c r="X165" s="98"/>
      <c r="Y165" s="311"/>
      <c r="AA165" s="307"/>
      <c r="AB165" s="310"/>
      <c r="AF165" s="399"/>
      <c r="BG165" s="399"/>
    </row>
    <row r="166" spans="3:59" s="396" customFormat="1" ht="69" customHeight="1" x14ac:dyDescent="0.25">
      <c r="C166" s="394"/>
      <c r="E166" s="425"/>
      <c r="H166" s="209"/>
      <c r="I166" s="311"/>
      <c r="N166" s="394"/>
      <c r="O166" s="394"/>
      <c r="P166" s="394"/>
      <c r="T166" s="97"/>
      <c r="X166" s="98"/>
      <c r="Y166" s="311"/>
      <c r="AA166" s="307"/>
      <c r="AB166" s="310"/>
      <c r="AF166" s="399"/>
      <c r="BG166" s="399"/>
    </row>
    <row r="167" spans="3:59" s="396" customFormat="1" ht="69" customHeight="1" x14ac:dyDescent="0.25">
      <c r="C167" s="394"/>
      <c r="E167" s="425"/>
      <c r="H167" s="209"/>
      <c r="I167" s="311"/>
      <c r="N167" s="394"/>
      <c r="O167" s="394"/>
      <c r="P167" s="394"/>
      <c r="T167" s="97"/>
      <c r="X167" s="98"/>
      <c r="Y167" s="311"/>
      <c r="AA167" s="307"/>
      <c r="AB167" s="310"/>
      <c r="AF167" s="399"/>
      <c r="BG167" s="399"/>
    </row>
    <row r="168" spans="3:59" s="396" customFormat="1" ht="69" customHeight="1" x14ac:dyDescent="0.25">
      <c r="C168" s="394"/>
      <c r="E168" s="425"/>
      <c r="H168" s="209"/>
      <c r="I168" s="311"/>
      <c r="N168" s="394"/>
      <c r="O168" s="394"/>
      <c r="P168" s="394"/>
      <c r="T168" s="97"/>
      <c r="X168" s="98"/>
      <c r="Y168" s="311"/>
      <c r="AA168" s="307"/>
      <c r="AB168" s="310"/>
      <c r="AF168" s="399"/>
      <c r="BG168" s="399"/>
    </row>
    <row r="169" spans="3:59" s="396" customFormat="1" ht="69" customHeight="1" x14ac:dyDescent="0.25">
      <c r="C169" s="394"/>
      <c r="E169" s="425"/>
      <c r="H169" s="209"/>
      <c r="I169" s="311"/>
      <c r="N169" s="394"/>
      <c r="O169" s="394"/>
      <c r="P169" s="394"/>
      <c r="T169" s="97"/>
      <c r="X169" s="98"/>
      <c r="Y169" s="352"/>
      <c r="AA169" s="307"/>
      <c r="AB169" s="310"/>
      <c r="AF169" s="399"/>
      <c r="BG169" s="399"/>
    </row>
    <row r="170" spans="3:59" s="396" customFormat="1" ht="69" customHeight="1" x14ac:dyDescent="0.25">
      <c r="C170" s="394"/>
      <c r="E170" s="425"/>
      <c r="H170" s="209"/>
      <c r="I170" s="311"/>
      <c r="N170" s="394"/>
      <c r="O170" s="394"/>
      <c r="P170" s="394"/>
      <c r="T170" s="97"/>
      <c r="X170" s="98"/>
      <c r="Y170" s="311"/>
      <c r="AA170" s="307"/>
      <c r="AB170" s="310"/>
      <c r="AF170" s="399"/>
      <c r="BG170" s="399"/>
    </row>
    <row r="171" spans="3:59" s="396" customFormat="1" ht="69" customHeight="1" x14ac:dyDescent="0.25">
      <c r="C171" s="394"/>
      <c r="E171" s="425"/>
      <c r="H171" s="209"/>
      <c r="I171" s="311"/>
      <c r="N171" s="394"/>
      <c r="O171" s="394"/>
      <c r="P171" s="394"/>
      <c r="T171" s="97"/>
      <c r="X171" s="98"/>
      <c r="Y171" s="311"/>
      <c r="AA171" s="307"/>
      <c r="AB171" s="310"/>
      <c r="AF171" s="399"/>
      <c r="BG171" s="399"/>
    </row>
    <row r="172" spans="3:59" s="396" customFormat="1" ht="69" customHeight="1" x14ac:dyDescent="0.25">
      <c r="C172" s="394"/>
      <c r="E172" s="425"/>
      <c r="H172" s="209"/>
      <c r="I172" s="311"/>
      <c r="N172" s="394"/>
      <c r="O172" s="394"/>
      <c r="P172" s="394"/>
      <c r="T172" s="97"/>
      <c r="X172" s="98"/>
      <c r="Y172" s="311"/>
      <c r="AA172" s="307"/>
      <c r="AB172" s="310"/>
      <c r="AF172" s="399"/>
      <c r="BG172" s="399"/>
    </row>
    <row r="173" spans="3:59" s="396" customFormat="1" ht="69" customHeight="1" x14ac:dyDescent="0.25">
      <c r="C173" s="394"/>
      <c r="E173" s="425"/>
      <c r="H173" s="209"/>
      <c r="I173" s="330"/>
      <c r="N173" s="394"/>
      <c r="O173" s="394"/>
      <c r="P173" s="394"/>
      <c r="T173" s="97"/>
      <c r="X173" s="98"/>
      <c r="Y173" s="306"/>
      <c r="AA173" s="307"/>
      <c r="AB173" s="310"/>
      <c r="AF173" s="399"/>
      <c r="BG173" s="399"/>
    </row>
    <row r="174" spans="3:59" s="396" customFormat="1" ht="69" customHeight="1" x14ac:dyDescent="0.25">
      <c r="C174" s="394"/>
      <c r="E174" s="425"/>
      <c r="H174" s="209"/>
      <c r="I174" s="364"/>
      <c r="N174" s="394"/>
      <c r="O174" s="394"/>
      <c r="P174" s="394"/>
      <c r="T174" s="97"/>
      <c r="X174" s="98"/>
      <c r="Y174" s="351"/>
      <c r="AA174" s="307"/>
      <c r="AB174" s="310"/>
      <c r="AF174" s="399"/>
      <c r="BG174" s="399"/>
    </row>
    <row r="175" spans="3:59" s="396" customFormat="1" ht="69" customHeight="1" x14ac:dyDescent="0.25">
      <c r="C175" s="394"/>
      <c r="E175" s="425"/>
      <c r="H175" s="209"/>
      <c r="I175" s="364"/>
      <c r="N175" s="394"/>
      <c r="O175" s="394"/>
      <c r="P175" s="394"/>
      <c r="T175" s="97"/>
      <c r="X175" s="98"/>
      <c r="Y175" s="306"/>
      <c r="AA175" s="307"/>
      <c r="AB175" s="310"/>
      <c r="AF175" s="399"/>
      <c r="BG175" s="399"/>
    </row>
    <row r="176" spans="3:59" s="396" customFormat="1" ht="69" customHeight="1" x14ac:dyDescent="0.25">
      <c r="C176" s="394"/>
      <c r="E176" s="425"/>
      <c r="H176" s="209"/>
      <c r="I176" s="364"/>
      <c r="N176" s="394"/>
      <c r="O176" s="394"/>
      <c r="P176" s="394"/>
      <c r="T176" s="97"/>
      <c r="X176" s="98"/>
      <c r="Y176" s="306"/>
      <c r="AA176" s="307"/>
      <c r="AB176" s="310"/>
      <c r="AF176" s="399"/>
      <c r="BG176" s="399"/>
    </row>
    <row r="177" spans="3:59" s="396" customFormat="1" ht="69" customHeight="1" x14ac:dyDescent="0.25">
      <c r="C177" s="394"/>
      <c r="E177" s="425"/>
      <c r="H177" s="209"/>
      <c r="I177" s="330"/>
      <c r="N177" s="394"/>
      <c r="O177" s="394"/>
      <c r="P177" s="394"/>
      <c r="T177" s="97"/>
      <c r="X177" s="98"/>
      <c r="Y177" s="306"/>
      <c r="AA177" s="307"/>
      <c r="AB177" s="310"/>
      <c r="AF177" s="399"/>
      <c r="BG177" s="399"/>
    </row>
    <row r="178" spans="3:59" s="396" customFormat="1" ht="69" customHeight="1" x14ac:dyDescent="0.25">
      <c r="C178" s="394"/>
      <c r="E178" s="425"/>
      <c r="H178" s="209"/>
      <c r="I178" s="330"/>
      <c r="N178" s="394"/>
      <c r="O178" s="394"/>
      <c r="P178" s="394"/>
      <c r="T178" s="97"/>
      <c r="X178" s="98"/>
      <c r="Y178" s="306"/>
      <c r="AA178" s="307"/>
      <c r="AB178" s="310"/>
      <c r="AF178" s="399"/>
      <c r="BG178" s="399"/>
    </row>
    <row r="179" spans="3:59" s="396" customFormat="1" ht="69" customHeight="1" x14ac:dyDescent="0.25">
      <c r="C179" s="394"/>
      <c r="E179" s="425"/>
      <c r="H179" s="209"/>
      <c r="I179" s="330"/>
      <c r="N179" s="394"/>
      <c r="O179" s="394"/>
      <c r="P179" s="394"/>
      <c r="T179" s="97"/>
      <c r="X179" s="98"/>
      <c r="Y179" s="306"/>
      <c r="AA179" s="307"/>
      <c r="AB179" s="310"/>
      <c r="AF179" s="399"/>
      <c r="BG179" s="399"/>
    </row>
    <row r="180" spans="3:59" s="396" customFormat="1" ht="69" customHeight="1" x14ac:dyDescent="0.25">
      <c r="C180" s="394"/>
      <c r="E180" s="425"/>
      <c r="H180" s="209"/>
      <c r="I180" s="321"/>
      <c r="N180" s="394"/>
      <c r="O180" s="394"/>
      <c r="P180" s="394"/>
      <c r="T180" s="97"/>
      <c r="X180" s="98"/>
      <c r="Y180" s="306"/>
      <c r="AA180" s="307"/>
      <c r="AB180" s="310"/>
      <c r="AF180" s="399"/>
      <c r="BG180" s="399"/>
    </row>
    <row r="181" spans="3:59" s="396" customFormat="1" ht="69" customHeight="1" x14ac:dyDescent="0.25">
      <c r="C181" s="394"/>
      <c r="E181" s="425"/>
      <c r="H181" s="209"/>
      <c r="I181" s="330"/>
      <c r="N181" s="394"/>
      <c r="O181" s="394"/>
      <c r="P181" s="394"/>
      <c r="T181" s="97"/>
      <c r="X181" s="98"/>
      <c r="Y181" s="306"/>
      <c r="AA181" s="307"/>
      <c r="AB181" s="310"/>
      <c r="AF181" s="399"/>
      <c r="BG181" s="399"/>
    </row>
    <row r="182" spans="3:59" s="396" customFormat="1" ht="69" customHeight="1" x14ac:dyDescent="0.25">
      <c r="C182" s="394"/>
      <c r="E182" s="425"/>
      <c r="H182" s="209"/>
      <c r="I182" s="330"/>
      <c r="N182" s="394"/>
      <c r="O182" s="394"/>
      <c r="P182" s="394"/>
      <c r="T182" s="97"/>
      <c r="X182" s="98"/>
      <c r="Y182" s="306"/>
      <c r="AA182" s="307"/>
      <c r="AB182" s="310"/>
      <c r="AF182" s="399"/>
      <c r="BG182" s="399"/>
    </row>
    <row r="183" spans="3:59" s="396" customFormat="1" ht="69" customHeight="1" x14ac:dyDescent="0.25">
      <c r="C183" s="394"/>
      <c r="E183" s="425"/>
      <c r="H183" s="209"/>
      <c r="I183" s="330"/>
      <c r="N183" s="394"/>
      <c r="O183" s="394"/>
      <c r="P183" s="394"/>
      <c r="T183" s="97"/>
      <c r="X183" s="98"/>
      <c r="Y183" s="306"/>
      <c r="AA183" s="307"/>
      <c r="AB183" s="310"/>
      <c r="AF183" s="399"/>
      <c r="BG183" s="399"/>
    </row>
    <row r="184" spans="3:59" s="396" customFormat="1" ht="69" customHeight="1" x14ac:dyDescent="0.25">
      <c r="C184" s="394"/>
      <c r="E184" s="425"/>
      <c r="H184" s="209"/>
      <c r="I184" s="321"/>
      <c r="N184" s="394"/>
      <c r="O184" s="394"/>
      <c r="P184" s="394"/>
      <c r="T184" s="97"/>
      <c r="X184" s="98"/>
      <c r="Y184" s="324"/>
      <c r="AA184" s="307"/>
      <c r="AB184" s="310"/>
      <c r="AF184" s="399"/>
      <c r="BG184" s="399"/>
    </row>
    <row r="185" spans="3:59" s="396" customFormat="1" ht="69" customHeight="1" x14ac:dyDescent="0.25">
      <c r="C185" s="394"/>
      <c r="E185" s="425"/>
      <c r="H185" s="209"/>
      <c r="I185" s="330"/>
      <c r="N185" s="394"/>
      <c r="O185" s="394"/>
      <c r="P185" s="394"/>
      <c r="T185" s="97"/>
      <c r="X185" s="98"/>
      <c r="Y185" s="351"/>
      <c r="AA185" s="307"/>
      <c r="AB185" s="310"/>
      <c r="AF185" s="399"/>
      <c r="BG185" s="399"/>
    </row>
    <row r="186" spans="3:59" s="396" customFormat="1" ht="69" customHeight="1" x14ac:dyDescent="0.25">
      <c r="C186" s="394"/>
      <c r="E186" s="425"/>
      <c r="H186" s="209"/>
      <c r="I186" s="330"/>
      <c r="N186" s="394"/>
      <c r="O186" s="394"/>
      <c r="P186" s="394"/>
      <c r="T186" s="97"/>
      <c r="X186" s="98"/>
      <c r="Y186" s="324"/>
      <c r="AA186" s="307"/>
      <c r="AB186" s="310"/>
      <c r="AF186" s="399"/>
      <c r="BG186" s="399"/>
    </row>
    <row r="187" spans="3:59" s="396" customFormat="1" ht="69" customHeight="1" x14ac:dyDescent="0.25">
      <c r="C187" s="394"/>
      <c r="E187" s="425"/>
      <c r="H187" s="209"/>
      <c r="I187" s="330"/>
      <c r="N187" s="394"/>
      <c r="O187" s="394"/>
      <c r="P187" s="394"/>
      <c r="T187" s="97"/>
      <c r="X187" s="98"/>
      <c r="Y187" s="306"/>
      <c r="AA187" s="307"/>
      <c r="AB187" s="310"/>
      <c r="AF187" s="399"/>
      <c r="BG187" s="399"/>
    </row>
    <row r="188" spans="3:59" s="396" customFormat="1" ht="69" customHeight="1" x14ac:dyDescent="0.25">
      <c r="C188" s="394"/>
      <c r="E188" s="425"/>
      <c r="H188" s="209"/>
      <c r="I188" s="330"/>
      <c r="N188" s="394"/>
      <c r="O188" s="394"/>
      <c r="P188" s="394"/>
      <c r="T188" s="97"/>
      <c r="X188" s="98"/>
      <c r="Y188" s="306"/>
      <c r="AA188" s="307"/>
      <c r="AB188" s="310"/>
      <c r="AF188" s="399"/>
      <c r="BG188" s="399"/>
    </row>
    <row r="189" spans="3:59" s="396" customFormat="1" ht="69" customHeight="1" x14ac:dyDescent="0.25">
      <c r="C189" s="394"/>
      <c r="E189" s="425"/>
      <c r="H189" s="424"/>
      <c r="I189" s="330"/>
      <c r="N189" s="394"/>
      <c r="O189" s="394"/>
      <c r="P189" s="394"/>
      <c r="T189" s="97"/>
      <c r="X189" s="98"/>
      <c r="Y189" s="306"/>
      <c r="AA189" s="307"/>
      <c r="AB189" s="310"/>
      <c r="AF189" s="399"/>
      <c r="BG189" s="399"/>
    </row>
  </sheetData>
  <autoFilter ref="A3:CX189"/>
  <mergeCells count="69">
    <mergeCell ref="AY1:BF1"/>
    <mergeCell ref="Q2:Q3"/>
    <mergeCell ref="BG1:BK1"/>
    <mergeCell ref="A2:A3"/>
    <mergeCell ref="B2:B3"/>
    <mergeCell ref="C2:C3"/>
    <mergeCell ref="D2:D3"/>
    <mergeCell ref="E2:E3"/>
    <mergeCell ref="F2:F3"/>
    <mergeCell ref="G2:G3"/>
    <mergeCell ref="H2:H3"/>
    <mergeCell ref="I2:I3"/>
    <mergeCell ref="A1:I1"/>
    <mergeCell ref="J1:W1"/>
    <mergeCell ref="X1:AE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G117:G121"/>
    <mergeCell ref="G146:G148"/>
    <mergeCell ref="E5:E13"/>
    <mergeCell ref="BK2:BK4"/>
    <mergeCell ref="G114:G116"/>
    <mergeCell ref="BE2:BE3"/>
    <mergeCell ref="BF2:BF3"/>
    <mergeCell ref="BG2:BG3"/>
    <mergeCell ref="BH2:BH3"/>
    <mergeCell ref="BI2:BI3"/>
    <mergeCell ref="BJ2:BJ3"/>
    <mergeCell ref="AY2:AY3"/>
    <mergeCell ref="AZ2:AZ3"/>
    <mergeCell ref="BA2:BA3"/>
    <mergeCell ref="BB2:BB3"/>
    <mergeCell ref="BC2:BC3"/>
  </mergeCells>
  <conditionalFormatting sqref="AC27:AC189">
    <cfRule type="containsText" dxfId="520" priority="93" stopIfTrue="1" operator="containsText" text="EN TERMINO">
      <formula>NOT(ISERROR(SEARCH("EN TERMINO",AC27)))</formula>
    </cfRule>
    <cfRule type="containsText" priority="94" operator="containsText" text="AMARILLO">
      <formula>NOT(ISERROR(SEARCH("AMARILLO",AC27)))</formula>
    </cfRule>
    <cfRule type="containsText" dxfId="519" priority="95" stopIfTrue="1" operator="containsText" text="ALERTA">
      <formula>NOT(ISERROR(SEARCH("ALERTA",AC27)))</formula>
    </cfRule>
    <cfRule type="containsText" dxfId="518" priority="96" stopIfTrue="1" operator="containsText" text="OK">
      <formula>NOT(ISERROR(SEARCH("OK",AC27)))</formula>
    </cfRule>
  </conditionalFormatting>
  <conditionalFormatting sqref="AF58:AF189 AF54:AF56 BG27:BG189 AF57:BF57">
    <cfRule type="containsText" dxfId="517" priority="90" operator="containsText" text="Cumplida">
      <formula>NOT(ISERROR(SEARCH("Cumplida",AF27)))</formula>
    </cfRule>
    <cfRule type="containsText" dxfId="516" priority="91" operator="containsText" text="Pendiente">
      <formula>NOT(ISERROR(SEARCH("Pendiente",AF27)))</formula>
    </cfRule>
    <cfRule type="containsText" dxfId="515" priority="92" operator="containsText" text="Cumplida">
      <formula>NOT(ISERROR(SEARCH("Cumplida",AF27)))</formula>
    </cfRule>
  </conditionalFormatting>
  <conditionalFormatting sqref="AF58:AF189 AF28:AF45 AF47:AF56 BG27:BG189 AF57:BF57">
    <cfRule type="containsText" dxfId="514" priority="89" stopIfTrue="1" operator="containsText" text="CUMPLIDA">
      <formula>NOT(ISERROR(SEARCH("CUMPLIDA",AF27)))</formula>
    </cfRule>
  </conditionalFormatting>
  <conditionalFormatting sqref="AF58:AF189 AF28:AF45 AF47:AF56 BG27:BG189 AF57:BF57">
    <cfRule type="containsText" dxfId="513" priority="88" stopIfTrue="1" operator="containsText" text="INCUMPLIDA">
      <formula>NOT(ISERROR(SEARCH("INCUMPLIDA",AF27)))</formula>
    </cfRule>
  </conditionalFormatting>
  <conditionalFormatting sqref="AF46 AF27:AF28 AF31:AF34 AF40 AF48">
    <cfRule type="containsText" dxfId="512" priority="87" operator="containsText" text="PENDIENTE">
      <formula>NOT(ISERROR(SEARCH("PENDIENTE",AF27)))</formula>
    </cfRule>
  </conditionalFormatting>
  <conditionalFormatting sqref="AC19:AC26">
    <cfRule type="containsText" dxfId="511" priority="83" stopIfTrue="1" operator="containsText" text="EN TERMINO">
      <formula>NOT(ISERROR(SEARCH("EN TERMINO",AC19)))</formula>
    </cfRule>
    <cfRule type="containsText" priority="84" operator="containsText" text="AMARILLO">
      <formula>NOT(ISERROR(SEARCH("AMARILLO",AC19)))</formula>
    </cfRule>
    <cfRule type="containsText" dxfId="510" priority="85" stopIfTrue="1" operator="containsText" text="ALERTA">
      <formula>NOT(ISERROR(SEARCH("ALERTA",AC19)))</formula>
    </cfRule>
    <cfRule type="containsText" dxfId="509" priority="86" stopIfTrue="1" operator="containsText" text="OK">
      <formula>NOT(ISERROR(SEARCH("OK",AC19)))</formula>
    </cfRule>
  </conditionalFormatting>
  <conditionalFormatting sqref="BG19:BG26">
    <cfRule type="containsText" dxfId="508" priority="80" operator="containsText" text="Cumplida">
      <formula>NOT(ISERROR(SEARCH("Cumplida",BG19)))</formula>
    </cfRule>
    <cfRule type="containsText" dxfId="507" priority="81" operator="containsText" text="Pendiente">
      <formula>NOT(ISERROR(SEARCH("Pendiente",BG19)))</formula>
    </cfRule>
    <cfRule type="containsText" dxfId="506" priority="82" operator="containsText" text="Cumplida">
      <formula>NOT(ISERROR(SEARCH("Cumplida",BG19)))</formula>
    </cfRule>
  </conditionalFormatting>
  <conditionalFormatting sqref="AF19:AF26 BG19:BG26">
    <cfRule type="containsText" dxfId="505" priority="79" stopIfTrue="1" operator="containsText" text="CUMPLIDA">
      <formula>NOT(ISERROR(SEARCH("CUMPLIDA",AF19)))</formula>
    </cfRule>
  </conditionalFormatting>
  <conditionalFormatting sqref="AF19:AF26 BG19:BG26">
    <cfRule type="containsText" dxfId="504" priority="78" stopIfTrue="1" operator="containsText" text="INCUMPLIDA">
      <formula>NOT(ISERROR(SEARCH("INCUMPLIDA",AF19)))</formula>
    </cfRule>
  </conditionalFormatting>
  <conditionalFormatting sqref="AF23">
    <cfRule type="containsText" dxfId="503" priority="77" operator="containsText" text="PENDIENTE">
      <formula>NOT(ISERROR(SEARCH("PENDIENTE",AF23)))</formula>
    </cfRule>
  </conditionalFormatting>
  <conditionalFormatting sqref="AC14:AC18">
    <cfRule type="containsText" dxfId="502" priority="73" stopIfTrue="1" operator="containsText" text="EN TERMINO">
      <formula>NOT(ISERROR(SEARCH("EN TERMINO",AC14)))</formula>
    </cfRule>
    <cfRule type="containsText" priority="74" operator="containsText" text="AMARILLO">
      <formula>NOT(ISERROR(SEARCH("AMARILLO",AC14)))</formula>
    </cfRule>
    <cfRule type="containsText" dxfId="501" priority="75" stopIfTrue="1" operator="containsText" text="ALERTA">
      <formula>NOT(ISERROR(SEARCH("ALERTA",AC14)))</formula>
    </cfRule>
    <cfRule type="containsText" dxfId="500" priority="76" stopIfTrue="1" operator="containsText" text="OK">
      <formula>NOT(ISERROR(SEARCH("OK",AC14)))</formula>
    </cfRule>
  </conditionalFormatting>
  <conditionalFormatting sqref="BG14:BG18 AF14:AF18">
    <cfRule type="containsText" dxfId="499" priority="70" operator="containsText" text="Cumplida">
      <formula>NOT(ISERROR(SEARCH("Cumplida",AF14)))</formula>
    </cfRule>
    <cfRule type="containsText" dxfId="498" priority="71" operator="containsText" text="Pendiente">
      <formula>NOT(ISERROR(SEARCH("Pendiente",AF14)))</formula>
    </cfRule>
    <cfRule type="containsText" dxfId="497" priority="72" operator="containsText" text="Cumplida">
      <formula>NOT(ISERROR(SEARCH("Cumplida",AF14)))</formula>
    </cfRule>
  </conditionalFormatting>
  <conditionalFormatting sqref="BG14:BG18 AF14:AF18">
    <cfRule type="containsText" dxfId="496" priority="69" stopIfTrue="1" operator="containsText" text="CUMPLIDA">
      <formula>NOT(ISERROR(SEARCH("CUMPLIDA",AF14)))</formula>
    </cfRule>
  </conditionalFormatting>
  <conditionalFormatting sqref="BG14:BG18 AF14:AF18">
    <cfRule type="containsText" dxfId="495" priority="68" stopIfTrue="1" operator="containsText" text="INCUMPLIDA">
      <formula>NOT(ISERROR(SEARCH("INCUMPLIDA",AF14)))</formula>
    </cfRule>
  </conditionalFormatting>
  <conditionalFormatting sqref="BI5:BI13">
    <cfRule type="containsText" dxfId="494" priority="4" operator="containsText" text="cerrada">
      <formula>NOT(ISERROR(SEARCH("cerrada",BI5)))</formula>
    </cfRule>
    <cfRule type="containsText" dxfId="493" priority="5" operator="containsText" text="cerrado">
      <formula>NOT(ISERROR(SEARCH("cerrado",BI5)))</formula>
    </cfRule>
    <cfRule type="containsText" dxfId="492" priority="6" operator="containsText" text="Abierto">
      <formula>NOT(ISERROR(SEARCH("Abierto",BI5)))</formula>
    </cfRule>
  </conditionalFormatting>
  <conditionalFormatting sqref="BI5:BI13">
    <cfRule type="containsText" dxfId="491" priority="1" operator="containsText" text="cerrada">
      <formula>NOT(ISERROR(SEARCH("cerrada",BI5)))</formula>
    </cfRule>
    <cfRule type="containsText" dxfId="490" priority="2" operator="containsText" text="cerrado">
      <formula>NOT(ISERROR(SEARCH("cerrado",BI5)))</formula>
    </cfRule>
    <cfRule type="containsText" dxfId="489" priority="3" operator="containsText" text="Abierto">
      <formula>NOT(ISERROR(SEARCH("Abierto",BI5)))</formula>
    </cfRule>
  </conditionalFormatting>
  <conditionalFormatting sqref="AC5:AC13">
    <cfRule type="containsText" dxfId="488" priority="14" stopIfTrue="1" operator="containsText" text="EN TERMINO">
      <formula>NOT(ISERROR(SEARCH("EN TERMINO",AC5)))</formula>
    </cfRule>
    <cfRule type="containsText" priority="15" operator="containsText" text="AMARILLO">
      <formula>NOT(ISERROR(SEARCH("AMARILLO",AC5)))</formula>
    </cfRule>
    <cfRule type="containsText" dxfId="487" priority="16" stopIfTrue="1" operator="containsText" text="ALERTA">
      <formula>NOT(ISERROR(SEARCH("ALERTA",AC5)))</formula>
    </cfRule>
    <cfRule type="containsText" dxfId="486" priority="17" stopIfTrue="1" operator="containsText" text="OK">
      <formula>NOT(ISERROR(SEARCH("OK",AC5)))</formula>
    </cfRule>
  </conditionalFormatting>
  <conditionalFormatting sqref="BG5:BG13 AF5:AF13">
    <cfRule type="containsText" dxfId="485" priority="11" operator="containsText" text="Cumplida">
      <formula>NOT(ISERROR(SEARCH("Cumplida",AF5)))</formula>
    </cfRule>
    <cfRule type="containsText" dxfId="484" priority="12" operator="containsText" text="Pendiente">
      <formula>NOT(ISERROR(SEARCH("Pendiente",AF5)))</formula>
    </cfRule>
    <cfRule type="containsText" dxfId="483" priority="13" operator="containsText" text="Cumplida">
      <formula>NOT(ISERROR(SEARCH("Cumplida",AF5)))</formula>
    </cfRule>
  </conditionalFormatting>
  <conditionalFormatting sqref="BG5:BG13 AF5:AF13">
    <cfRule type="containsText" dxfId="482" priority="10" stopIfTrue="1" operator="containsText" text="CUMPLIDA">
      <formula>NOT(ISERROR(SEARCH("CUMPLIDA",AF5)))</formula>
    </cfRule>
  </conditionalFormatting>
  <conditionalFormatting sqref="BG5:BG13 AF5:AF13">
    <cfRule type="containsText" dxfId="481" priority="9" stopIfTrue="1" operator="containsText" text="INCUMPLIDA">
      <formula>NOT(ISERROR(SEARCH("INCUMPLIDA",AF5)))</formula>
    </cfRule>
  </conditionalFormatting>
  <conditionalFormatting sqref="AF5:AF13">
    <cfRule type="containsText" dxfId="480" priority="8" operator="containsText" text="PENDIENTE">
      <formula>NOT(ISERROR(SEARCH("PENDIENTE",AF5)))</formula>
    </cfRule>
  </conditionalFormatting>
  <conditionalFormatting sqref="AF5:AF13">
    <cfRule type="containsText" dxfId="479" priority="7" stopIfTrue="1" operator="containsText" text="PENDIENTE">
      <formula>NOT(ISERROR(SEARCH("PENDIENTE",AF5)))</formula>
    </cfRule>
  </conditionalFormatting>
  <dataValidations count="12">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68 V44 L52:L53 L55:L56 L58 L60 L27:L40 L19:L23">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4:V61 W44 W61 V53:W53 V52 V27:V40 V19:V23">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2 W27:W40 W19:W23">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7 M52 M54:M61 M27:M40 M19:M23">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29:K32 S35:S39 S28:S32 K35:K39 L61 L54 L57 S19:S22 K19:K22">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58 J33:J40 J44:J45 S45 J52:J53 J55:J65 S58 K45 J27:J31 J19:J23">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5:I126">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5:K128 S59:S61 S40 S33:S34 S27 J32 S52:S57 K44 S44 U69 L59 L57 K69 K59:K61 K40 K33:K34 K52:K57 K27:K28 S23 K23">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7:I135 I75 I44:I46 I52:I61 I63:I73 I27:I40 I19:I23">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0 W69 W54:W60 AD27:AD34 AD23">
      <formula1>-2147483647</formula1>
      <formula2>2147483647</formula2>
    </dataValidation>
    <dataValidation type="list" allowBlank="1" showInputMessage="1" showErrorMessage="1" sqref="H47:H51 H145:H152 P93:P94 H106:H124 P98:P110 P86 P51:P70 P125:P144 P153:P189 P73:P82 H66:H73 H78:H97 P19:P49 H14:H18 P5:P13">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189">
      <formula1>"Correctiva, Preventiva, Acción de mejora"</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4" zoomScaleNormal="64" workbookViewId="0">
      <pane xSplit="12" ySplit="2" topLeftCell="AF3" activePane="bottomRight" state="frozen"/>
      <selection pane="topRight" activeCell="M1" sqref="M1"/>
      <selection pane="bottomLeft" activeCell="A3" sqref="A3"/>
      <selection pane="bottomRight" activeCell="AI9" sqref="AI9"/>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385"/>
      <c r="AG1" s="824" t="s">
        <v>862</v>
      </c>
      <c r="AH1" s="824"/>
      <c r="AI1" s="824"/>
      <c r="AJ1" s="824"/>
      <c r="AK1" s="824"/>
      <c r="AL1" s="824"/>
      <c r="AM1" s="824"/>
      <c r="AN1" s="824"/>
      <c r="AO1" s="386"/>
      <c r="AP1" s="860" t="s">
        <v>863</v>
      </c>
      <c r="AQ1" s="860"/>
      <c r="AR1" s="860"/>
      <c r="AS1" s="860"/>
      <c r="AT1" s="860"/>
      <c r="AU1" s="860"/>
      <c r="AV1" s="860"/>
      <c r="AW1" s="860"/>
      <c r="AX1" s="391"/>
      <c r="AY1" s="843" t="s">
        <v>864</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387"/>
      <c r="AG2" s="826" t="s">
        <v>30</v>
      </c>
      <c r="AH2" s="826" t="s">
        <v>31</v>
      </c>
      <c r="AI2" s="826" t="s">
        <v>32</v>
      </c>
      <c r="AJ2" s="826" t="s">
        <v>33</v>
      </c>
      <c r="AK2" s="826" t="s">
        <v>74</v>
      </c>
      <c r="AL2" s="826" t="s">
        <v>34</v>
      </c>
      <c r="AM2" s="826" t="s">
        <v>35</v>
      </c>
      <c r="AN2" s="826" t="s">
        <v>36</v>
      </c>
      <c r="AO2" s="388"/>
      <c r="AP2" s="823" t="s">
        <v>37</v>
      </c>
      <c r="AQ2" s="823" t="s">
        <v>38</v>
      </c>
      <c r="AR2" s="823" t="s">
        <v>39</v>
      </c>
      <c r="AS2" s="823" t="s">
        <v>40</v>
      </c>
      <c r="AT2" s="823" t="s">
        <v>75</v>
      </c>
      <c r="AU2" s="823" t="s">
        <v>41</v>
      </c>
      <c r="AV2" s="823" t="s">
        <v>42</v>
      </c>
      <c r="AW2" s="823" t="s">
        <v>43</v>
      </c>
      <c r="AX2" s="392"/>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384" t="s">
        <v>49</v>
      </c>
      <c r="L3" s="384" t="s">
        <v>70</v>
      </c>
      <c r="M3" s="384" t="s">
        <v>71</v>
      </c>
      <c r="N3" s="820"/>
      <c r="O3" s="820"/>
      <c r="P3" s="820"/>
      <c r="Q3" s="820"/>
      <c r="R3" s="820"/>
      <c r="S3" s="820"/>
      <c r="T3" s="820"/>
      <c r="U3" s="820"/>
      <c r="V3" s="820"/>
      <c r="W3" s="820"/>
      <c r="X3" s="825"/>
      <c r="Y3" s="825"/>
      <c r="Z3" s="825"/>
      <c r="AA3" s="825"/>
      <c r="AB3" s="825"/>
      <c r="AC3" s="825"/>
      <c r="AD3" s="825"/>
      <c r="AE3" s="825"/>
      <c r="AF3" s="387" t="s">
        <v>44</v>
      </c>
      <c r="AG3" s="826"/>
      <c r="AH3" s="826"/>
      <c r="AI3" s="826"/>
      <c r="AJ3" s="826"/>
      <c r="AK3" s="826"/>
      <c r="AL3" s="826"/>
      <c r="AM3" s="826"/>
      <c r="AN3" s="826"/>
      <c r="AO3" s="388" t="s">
        <v>44</v>
      </c>
      <c r="AP3" s="823"/>
      <c r="AQ3" s="823"/>
      <c r="AR3" s="823"/>
      <c r="AS3" s="823"/>
      <c r="AT3" s="823"/>
      <c r="AU3" s="823"/>
      <c r="AV3" s="823"/>
      <c r="AW3" s="823"/>
      <c r="AX3" s="392" t="s">
        <v>44</v>
      </c>
      <c r="AY3" s="821"/>
      <c r="AZ3" s="821"/>
      <c r="BA3" s="821"/>
      <c r="BB3" s="821"/>
      <c r="BC3" s="821"/>
      <c r="BD3" s="821"/>
      <c r="BE3" s="821"/>
      <c r="BF3" s="821"/>
      <c r="BG3" s="831"/>
      <c r="BH3" s="831"/>
      <c r="BI3" s="831"/>
      <c r="BJ3" s="831"/>
      <c r="BK3" s="830"/>
    </row>
    <row r="4" spans="1:63" ht="117" customHeight="1" x14ac:dyDescent="0.25">
      <c r="A4" s="393" t="s">
        <v>50</v>
      </c>
      <c r="B4" s="393" t="s">
        <v>51</v>
      </c>
      <c r="C4" s="393" t="s">
        <v>52</v>
      </c>
      <c r="D4" s="393" t="s">
        <v>53</v>
      </c>
      <c r="E4" s="393" t="s">
        <v>54</v>
      </c>
      <c r="F4" s="393" t="s">
        <v>51</v>
      </c>
      <c r="G4" s="393" t="s">
        <v>55</v>
      </c>
      <c r="H4" s="393" t="s">
        <v>52</v>
      </c>
      <c r="I4" s="39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90" t="s">
        <v>51</v>
      </c>
      <c r="AQ4" s="390" t="s">
        <v>64</v>
      </c>
      <c r="AR4" s="390" t="s">
        <v>65</v>
      </c>
      <c r="AS4" s="390" t="s">
        <v>66</v>
      </c>
      <c r="AT4" s="390" t="s">
        <v>66</v>
      </c>
      <c r="AU4" s="390" t="s">
        <v>60</v>
      </c>
      <c r="AV4" s="390" t="s">
        <v>67</v>
      </c>
      <c r="AW4" s="390" t="s">
        <v>52</v>
      </c>
      <c r="AX4" s="390"/>
      <c r="AY4" s="393" t="s">
        <v>51</v>
      </c>
      <c r="AZ4" s="393" t="s">
        <v>64</v>
      </c>
      <c r="BA4" s="393" t="s">
        <v>65</v>
      </c>
      <c r="BB4" s="393" t="s">
        <v>66</v>
      </c>
      <c r="BC4" s="393" t="s">
        <v>66</v>
      </c>
      <c r="BD4" s="393" t="s">
        <v>60</v>
      </c>
      <c r="BE4" s="393" t="s">
        <v>67</v>
      </c>
      <c r="BF4" s="393" t="s">
        <v>52</v>
      </c>
      <c r="BG4" s="389" t="s">
        <v>68</v>
      </c>
      <c r="BH4" s="389"/>
      <c r="BI4" s="442" t="s">
        <v>68</v>
      </c>
      <c r="BJ4" s="389"/>
      <c r="BK4" s="830"/>
    </row>
    <row r="5" spans="1:63" ht="35.1" customHeight="1" x14ac:dyDescent="0.25">
      <c r="A5" s="440"/>
      <c r="B5" s="440"/>
      <c r="C5" s="441" t="s">
        <v>154</v>
      </c>
      <c r="D5" s="440"/>
      <c r="E5" s="845" t="s">
        <v>597</v>
      </c>
      <c r="F5" s="440"/>
      <c r="G5" s="440">
        <v>1</v>
      </c>
      <c r="H5" s="411" t="s">
        <v>729</v>
      </c>
      <c r="I5" s="290" t="s">
        <v>598</v>
      </c>
      <c r="J5" s="290" t="s">
        <v>606</v>
      </c>
      <c r="K5" s="174" t="s">
        <v>613</v>
      </c>
      <c r="L5" s="174" t="s">
        <v>621</v>
      </c>
      <c r="M5" s="291">
        <v>1</v>
      </c>
      <c r="N5" s="441" t="s">
        <v>69</v>
      </c>
      <c r="O5" s="441" t="str">
        <f>IF(H5="","",VLOOKUP(H5,'[1]Procedimientos Publicar'!$C$6:$E$85,3,FALSE))</f>
        <v>SUB GERENCIA COMERCIAL</v>
      </c>
      <c r="P5" s="293" t="s">
        <v>627</v>
      </c>
      <c r="Q5" s="440"/>
      <c r="R5" s="440"/>
      <c r="S5" s="440"/>
      <c r="T5" s="37">
        <v>1</v>
      </c>
      <c r="U5" s="440"/>
      <c r="V5" s="291" t="s">
        <v>749</v>
      </c>
      <c r="W5" s="294">
        <v>43860</v>
      </c>
      <c r="X5" s="36">
        <v>43830</v>
      </c>
      <c r="Y5" s="299" t="s">
        <v>628</v>
      </c>
      <c r="Z5" s="440"/>
      <c r="AA5" s="38" t="str">
        <f t="shared" ref="AA5:AA12" si="0">(IF(Z5="","",IF(OR($M5=0,$M5="",$X5=""),"",Z5/$M5)))</f>
        <v/>
      </c>
      <c r="AB5" s="57" t="str">
        <f t="shared" ref="AB5:AB12" si="1">(IF(OR($T5="",AA5=""),"",IF(OR($T5=0,AA5=0),0,IF((AA5*100%)/$T5&gt;100%,100%,(AA5*100%)/$T5))))</f>
        <v/>
      </c>
      <c r="AC5" s="8" t="str">
        <f t="shared" ref="AC5:AC12" si="2">IF(Z5="","",IF(AB5&lt;100%, IF(AB5&lt;25%, "ALERTA","EN TERMINO"), IF(AB5=100%, "OK", "EN TERMINO")))</f>
        <v/>
      </c>
      <c r="AF5" s="13" t="str">
        <f t="shared" ref="AF5:AF12" si="3">IF(AB5=100%,IF(AB5&gt;25%,"CUMPLIDA","PENDIENTE"),IF(AB5&lt;25%,"INCUMPLIDA","PENDIENTE"))</f>
        <v>PENDIENTE</v>
      </c>
      <c r="AG5" s="5">
        <v>44012</v>
      </c>
      <c r="BG5" s="13" t="str">
        <f t="shared" ref="BG5:BG12" si="4">IF(AB5=100%,"CUMPLIDA","INCUMPLIDA")</f>
        <v>INCUMPLIDA</v>
      </c>
      <c r="BI5" s="443" t="str">
        <f>IF(AF5="CUMPLIDA","CERRADO","ABIERTO")</f>
        <v>ABIERTO</v>
      </c>
    </row>
    <row r="6" spans="1:63" ht="35.1" customHeight="1" x14ac:dyDescent="0.25">
      <c r="A6" s="440"/>
      <c r="B6" s="440"/>
      <c r="C6" s="441" t="s">
        <v>154</v>
      </c>
      <c r="D6" s="440"/>
      <c r="E6" s="845"/>
      <c r="F6" s="440"/>
      <c r="G6" s="834">
        <v>2</v>
      </c>
      <c r="H6" s="411" t="s">
        <v>729</v>
      </c>
      <c r="I6" s="290" t="s">
        <v>599</v>
      </c>
      <c r="J6" s="439" t="s">
        <v>612</v>
      </c>
      <c r="K6" s="174" t="s">
        <v>614</v>
      </c>
      <c r="L6" s="291" t="s">
        <v>622</v>
      </c>
      <c r="M6" s="291">
        <v>1</v>
      </c>
      <c r="N6" s="441" t="s">
        <v>69</v>
      </c>
      <c r="O6" s="441" t="str">
        <f>IF(H6="","",VLOOKUP(H6,'[1]Procedimientos Publicar'!$C$6:$E$85,3,FALSE))</f>
        <v>SUB GERENCIA COMERCIAL</v>
      </c>
      <c r="P6" s="293" t="s">
        <v>627</v>
      </c>
      <c r="Q6" s="440"/>
      <c r="R6" s="440"/>
      <c r="S6" s="440"/>
      <c r="T6" s="37">
        <v>1</v>
      </c>
      <c r="U6" s="440"/>
      <c r="V6" s="291" t="s">
        <v>750</v>
      </c>
      <c r="W6" s="294">
        <v>43860</v>
      </c>
      <c r="X6" s="36">
        <v>43830</v>
      </c>
      <c r="Y6" s="299" t="s">
        <v>628</v>
      </c>
      <c r="Z6" s="440"/>
      <c r="AA6" s="38" t="str">
        <f t="shared" si="0"/>
        <v/>
      </c>
      <c r="AB6" s="57" t="str">
        <f t="shared" si="1"/>
        <v/>
      </c>
      <c r="AC6" s="8" t="str">
        <f t="shared" si="2"/>
        <v/>
      </c>
      <c r="AF6" s="13" t="str">
        <f t="shared" si="3"/>
        <v>PENDIENTE</v>
      </c>
      <c r="AG6" s="5">
        <v>44012</v>
      </c>
      <c r="BG6" s="13" t="str">
        <f t="shared" si="4"/>
        <v>INCUMPLIDA</v>
      </c>
      <c r="BI6" s="443" t="str">
        <f t="shared" ref="BI6:BI12" si="5">IF(AF6="CUMPLIDA","CERRADO","ABIERTO")</f>
        <v>ABIERTO</v>
      </c>
    </row>
    <row r="7" spans="1:63" ht="35.1" customHeight="1" x14ac:dyDescent="0.25">
      <c r="A7" s="440"/>
      <c r="B7" s="440"/>
      <c r="C7" s="441" t="s">
        <v>154</v>
      </c>
      <c r="D7" s="440"/>
      <c r="E7" s="845"/>
      <c r="F7" s="440"/>
      <c r="G7" s="834"/>
      <c r="H7" s="411" t="s">
        <v>729</v>
      </c>
      <c r="I7" s="174" t="s">
        <v>600</v>
      </c>
      <c r="J7" s="439" t="s">
        <v>607</v>
      </c>
      <c r="K7" s="174" t="s">
        <v>615</v>
      </c>
      <c r="L7" s="174" t="s">
        <v>622</v>
      </c>
      <c r="M7" s="291">
        <v>1</v>
      </c>
      <c r="N7" s="441" t="s">
        <v>69</v>
      </c>
      <c r="O7" s="441" t="str">
        <f>IF(H7="","",VLOOKUP(H7,'[1]Procedimientos Publicar'!$C$6:$E$85,3,FALSE))</f>
        <v>SUB GERENCIA COMERCIAL</v>
      </c>
      <c r="P7" s="293" t="s">
        <v>627</v>
      </c>
      <c r="Q7" s="440"/>
      <c r="R7" s="440"/>
      <c r="S7" s="440"/>
      <c r="T7" s="37">
        <v>1</v>
      </c>
      <c r="U7" s="440"/>
      <c r="V7" s="291" t="s">
        <v>751</v>
      </c>
      <c r="W7" s="294">
        <v>43860</v>
      </c>
      <c r="X7" s="36">
        <v>43830</v>
      </c>
      <c r="Y7" s="299" t="s">
        <v>628</v>
      </c>
      <c r="Z7" s="440"/>
      <c r="AA7" s="38" t="str">
        <f t="shared" si="0"/>
        <v/>
      </c>
      <c r="AB7" s="57" t="str">
        <f t="shared" si="1"/>
        <v/>
      </c>
      <c r="AC7" s="8" t="str">
        <f t="shared" si="2"/>
        <v/>
      </c>
      <c r="AF7" s="13" t="str">
        <f t="shared" si="3"/>
        <v>PENDIENTE</v>
      </c>
      <c r="AG7" s="5">
        <v>44012</v>
      </c>
      <c r="BG7" s="13" t="str">
        <f t="shared" si="4"/>
        <v>INCUMPLIDA</v>
      </c>
      <c r="BI7" s="443" t="str">
        <f t="shared" si="5"/>
        <v>ABIERTO</v>
      </c>
    </row>
    <row r="8" spans="1:63" ht="35.1" customHeight="1" x14ac:dyDescent="0.25">
      <c r="A8" s="440"/>
      <c r="B8" s="440"/>
      <c r="C8" s="441" t="s">
        <v>154</v>
      </c>
      <c r="D8" s="440"/>
      <c r="E8" s="845"/>
      <c r="F8" s="440"/>
      <c r="G8" s="834"/>
      <c r="H8" s="411" t="s">
        <v>729</v>
      </c>
      <c r="I8" s="174" t="s">
        <v>601</v>
      </c>
      <c r="J8" s="439" t="s">
        <v>607</v>
      </c>
      <c r="K8" s="174" t="s">
        <v>616</v>
      </c>
      <c r="L8" s="174" t="s">
        <v>622</v>
      </c>
      <c r="M8" s="291">
        <v>1</v>
      </c>
      <c r="N8" s="441" t="s">
        <v>69</v>
      </c>
      <c r="O8" s="441" t="str">
        <f>IF(H8="","",VLOOKUP(H8,'[1]Procedimientos Publicar'!$C$6:$E$85,3,FALSE))</f>
        <v>SUB GERENCIA COMERCIAL</v>
      </c>
      <c r="P8" s="293" t="s">
        <v>627</v>
      </c>
      <c r="Q8" s="440"/>
      <c r="R8" s="440"/>
      <c r="S8" s="440"/>
      <c r="T8" s="37">
        <v>1</v>
      </c>
      <c r="U8" s="440"/>
      <c r="V8" s="291" t="s">
        <v>752</v>
      </c>
      <c r="W8" s="294">
        <v>43860</v>
      </c>
      <c r="X8" s="36">
        <v>43830</v>
      </c>
      <c r="Y8" s="299" t="s">
        <v>628</v>
      </c>
      <c r="Z8" s="440"/>
      <c r="AA8" s="38" t="str">
        <f t="shared" si="0"/>
        <v/>
      </c>
      <c r="AB8" s="57" t="str">
        <f t="shared" si="1"/>
        <v/>
      </c>
      <c r="AC8" s="8" t="str">
        <f t="shared" si="2"/>
        <v/>
      </c>
      <c r="AF8" s="13" t="str">
        <f t="shared" si="3"/>
        <v>PENDIENTE</v>
      </c>
      <c r="AG8" s="5">
        <v>44012</v>
      </c>
      <c r="BG8" s="13" t="str">
        <f t="shared" si="4"/>
        <v>INCUMPLIDA</v>
      </c>
      <c r="BI8" s="443" t="str">
        <f t="shared" si="5"/>
        <v>ABIERTO</v>
      </c>
    </row>
    <row r="9" spans="1:63" ht="35.1" customHeight="1" x14ac:dyDescent="0.25">
      <c r="A9" s="440"/>
      <c r="B9" s="440"/>
      <c r="C9" s="441" t="s">
        <v>154</v>
      </c>
      <c r="D9" s="440"/>
      <c r="E9" s="845"/>
      <c r="F9" s="440"/>
      <c r="G9" s="440">
        <v>3</v>
      </c>
      <c r="H9" s="411" t="s">
        <v>729</v>
      </c>
      <c r="I9" s="290" t="s">
        <v>602</v>
      </c>
      <c r="J9" s="174" t="s">
        <v>608</v>
      </c>
      <c r="K9" s="174" t="s">
        <v>617</v>
      </c>
      <c r="L9" s="174" t="s">
        <v>623</v>
      </c>
      <c r="M9" s="291">
        <v>1</v>
      </c>
      <c r="N9" s="441" t="s">
        <v>69</v>
      </c>
      <c r="O9" s="441" t="str">
        <f>IF(H9="","",VLOOKUP(H9,'[1]Procedimientos Publicar'!$C$6:$E$85,3,FALSE))</f>
        <v>SUB GERENCIA COMERCIAL</v>
      </c>
      <c r="P9" s="293" t="s">
        <v>627</v>
      </c>
      <c r="Q9" s="440"/>
      <c r="R9" s="440"/>
      <c r="S9" s="440"/>
      <c r="T9" s="37">
        <v>1</v>
      </c>
      <c r="U9" s="440"/>
      <c r="V9" s="291" t="s">
        <v>753</v>
      </c>
      <c r="W9" s="294">
        <v>43860</v>
      </c>
      <c r="X9" s="36">
        <v>43830</v>
      </c>
      <c r="Y9" s="299" t="s">
        <v>628</v>
      </c>
      <c r="Z9" s="440"/>
      <c r="AA9" s="38" t="str">
        <f t="shared" si="0"/>
        <v/>
      </c>
      <c r="AB9" s="57" t="str">
        <f t="shared" si="1"/>
        <v/>
      </c>
      <c r="AC9" s="8" t="str">
        <f t="shared" si="2"/>
        <v/>
      </c>
      <c r="AF9" s="13" t="str">
        <f t="shared" si="3"/>
        <v>PENDIENTE</v>
      </c>
      <c r="AG9" s="5">
        <v>44012</v>
      </c>
      <c r="BG9" s="13" t="str">
        <f t="shared" si="4"/>
        <v>INCUMPLIDA</v>
      </c>
      <c r="BI9" s="443" t="str">
        <f t="shared" si="5"/>
        <v>ABIERTO</v>
      </c>
    </row>
    <row r="10" spans="1:63" ht="35.1" customHeight="1" x14ac:dyDescent="0.25">
      <c r="A10" s="440"/>
      <c r="B10" s="440"/>
      <c r="C10" s="441" t="s">
        <v>154</v>
      </c>
      <c r="D10" s="440"/>
      <c r="E10" s="845"/>
      <c r="F10" s="440"/>
      <c r="G10" s="440">
        <v>4</v>
      </c>
      <c r="H10" s="411" t="s">
        <v>729</v>
      </c>
      <c r="I10" s="174" t="s">
        <v>603</v>
      </c>
      <c r="J10" s="174" t="s">
        <v>609</v>
      </c>
      <c r="K10" s="174" t="s">
        <v>618</v>
      </c>
      <c r="L10" s="174" t="s">
        <v>624</v>
      </c>
      <c r="M10" s="291">
        <v>3</v>
      </c>
      <c r="N10" s="441" t="s">
        <v>69</v>
      </c>
      <c r="O10" s="441" t="str">
        <f>IF(H10="","",VLOOKUP(H10,'[1]Procedimientos Publicar'!$C$6:$E$85,3,FALSE))</f>
        <v>SUB GERENCIA COMERCIAL</v>
      </c>
      <c r="P10" s="293" t="s">
        <v>627</v>
      </c>
      <c r="Q10" s="440"/>
      <c r="R10" s="440"/>
      <c r="S10" s="440"/>
      <c r="T10" s="37">
        <v>1</v>
      </c>
      <c r="U10" s="440"/>
      <c r="V10" s="291" t="s">
        <v>754</v>
      </c>
      <c r="W10" s="294">
        <v>43860</v>
      </c>
      <c r="X10" s="36">
        <v>43830</v>
      </c>
      <c r="Y10" s="299" t="s">
        <v>628</v>
      </c>
      <c r="Z10" s="440"/>
      <c r="AA10" s="38" t="str">
        <f t="shared" si="0"/>
        <v/>
      </c>
      <c r="AB10" s="57" t="str">
        <f t="shared" si="1"/>
        <v/>
      </c>
      <c r="AC10" s="8" t="str">
        <f t="shared" si="2"/>
        <v/>
      </c>
      <c r="AF10" s="13" t="str">
        <f t="shared" si="3"/>
        <v>PENDIENTE</v>
      </c>
      <c r="AG10" s="5">
        <v>44012</v>
      </c>
      <c r="BG10" s="13" t="str">
        <f t="shared" si="4"/>
        <v>INCUMPLIDA</v>
      </c>
      <c r="BI10" s="443" t="str">
        <f t="shared" si="5"/>
        <v>ABIERTO</v>
      </c>
    </row>
    <row r="11" spans="1:63" ht="35.1" customHeight="1" x14ac:dyDescent="0.25">
      <c r="A11" s="440"/>
      <c r="B11" s="440"/>
      <c r="C11" s="441" t="s">
        <v>154</v>
      </c>
      <c r="D11" s="440"/>
      <c r="E11" s="845"/>
      <c r="F11" s="440"/>
      <c r="G11" s="440">
        <v>5</v>
      </c>
      <c r="H11" s="411" t="s">
        <v>729</v>
      </c>
      <c r="I11" s="292" t="s">
        <v>604</v>
      </c>
      <c r="J11" s="292" t="s">
        <v>610</v>
      </c>
      <c r="K11" s="292" t="s">
        <v>619</v>
      </c>
      <c r="L11" s="292" t="s">
        <v>625</v>
      </c>
      <c r="M11" s="293">
        <v>1</v>
      </c>
      <c r="N11" s="441" t="s">
        <v>69</v>
      </c>
      <c r="O11" s="441" t="str">
        <f>IF(H11="","",VLOOKUP(H11,'[1]Procedimientos Publicar'!$C$6:$E$85,3,FALSE))</f>
        <v>SUB GERENCIA COMERCIAL</v>
      </c>
      <c r="P11" s="293" t="s">
        <v>627</v>
      </c>
      <c r="Q11" s="440"/>
      <c r="R11" s="440"/>
      <c r="S11" s="440"/>
      <c r="T11" s="37">
        <v>1</v>
      </c>
      <c r="U11" s="440"/>
      <c r="V11" s="291" t="s">
        <v>755</v>
      </c>
      <c r="W11" s="294">
        <v>43860</v>
      </c>
      <c r="X11" s="36">
        <v>43830</v>
      </c>
      <c r="Y11" s="299" t="s">
        <v>628</v>
      </c>
      <c r="Z11" s="440"/>
      <c r="AA11" s="38" t="str">
        <f t="shared" si="0"/>
        <v/>
      </c>
      <c r="AB11" s="57" t="str">
        <f t="shared" si="1"/>
        <v/>
      </c>
      <c r="AC11" s="8" t="str">
        <f t="shared" si="2"/>
        <v/>
      </c>
      <c r="AF11" s="13" t="str">
        <f t="shared" si="3"/>
        <v>PENDIENTE</v>
      </c>
      <c r="AG11" s="5">
        <v>44012</v>
      </c>
      <c r="BG11" s="13" t="str">
        <f t="shared" si="4"/>
        <v>INCUMPLIDA</v>
      </c>
      <c r="BI11" s="443" t="str">
        <f t="shared" si="5"/>
        <v>ABIERTO</v>
      </c>
    </row>
    <row r="12" spans="1:63" ht="35.1" customHeight="1" x14ac:dyDescent="0.25">
      <c r="A12" s="440"/>
      <c r="B12" s="440"/>
      <c r="C12" s="441" t="s">
        <v>154</v>
      </c>
      <c r="D12" s="440"/>
      <c r="E12" s="845"/>
      <c r="F12" s="440"/>
      <c r="G12" s="440">
        <v>6</v>
      </c>
      <c r="H12" s="411" t="s">
        <v>729</v>
      </c>
      <c r="I12" s="293" t="s">
        <v>605</v>
      </c>
      <c r="J12" s="293" t="s">
        <v>611</v>
      </c>
      <c r="K12" s="293" t="s">
        <v>620</v>
      </c>
      <c r="L12" s="293" t="s">
        <v>626</v>
      </c>
      <c r="M12" s="293">
        <v>1</v>
      </c>
      <c r="N12" s="441" t="s">
        <v>69</v>
      </c>
      <c r="O12" s="441" t="str">
        <f>IF(H12="","",VLOOKUP(H12,'[1]Procedimientos Publicar'!$C$6:$E$85,3,FALSE))</f>
        <v>SUB GERENCIA COMERCIAL</v>
      </c>
      <c r="P12" s="293" t="s">
        <v>627</v>
      </c>
      <c r="Q12" s="440"/>
      <c r="R12" s="440"/>
      <c r="S12" s="440"/>
      <c r="T12" s="37">
        <v>1</v>
      </c>
      <c r="U12" s="440"/>
      <c r="V12" s="291" t="s">
        <v>756</v>
      </c>
      <c r="W12" s="295">
        <v>43734</v>
      </c>
      <c r="X12" s="36">
        <v>43830</v>
      </c>
      <c r="Y12" s="58" t="s">
        <v>629</v>
      </c>
      <c r="Z12" s="440">
        <v>1</v>
      </c>
      <c r="AA12" s="38">
        <f t="shared" si="0"/>
        <v>1</v>
      </c>
      <c r="AB12" s="57">
        <f t="shared" si="1"/>
        <v>1</v>
      </c>
      <c r="AC12" s="8" t="str">
        <f t="shared" si="2"/>
        <v>OK</v>
      </c>
      <c r="AF12" s="13" t="str">
        <f t="shared" si="3"/>
        <v>CUMPLIDA</v>
      </c>
      <c r="BG12" s="13" t="str">
        <f t="shared" si="4"/>
        <v>CUMPLIDA</v>
      </c>
      <c r="BI12" s="443" t="str">
        <f t="shared" si="5"/>
        <v>CERRADO</v>
      </c>
    </row>
    <row r="13" spans="1:63" s="396" customFormat="1" ht="69" customHeight="1" x14ac:dyDescent="0.25">
      <c r="C13" s="394"/>
      <c r="E13" s="427"/>
      <c r="H13" s="209"/>
      <c r="I13" s="321"/>
      <c r="N13" s="394"/>
      <c r="O13" s="394"/>
      <c r="P13" s="394"/>
      <c r="T13" s="97"/>
      <c r="X13" s="98"/>
      <c r="AA13" s="307"/>
      <c r="AB13" s="310"/>
      <c r="AF13" s="399"/>
      <c r="BG13" s="399"/>
    </row>
    <row r="14" spans="1:63" s="396" customFormat="1" ht="69" customHeight="1" x14ac:dyDescent="0.25">
      <c r="C14" s="394"/>
      <c r="E14" s="427"/>
      <c r="H14" s="209"/>
      <c r="I14" s="153"/>
      <c r="N14" s="394"/>
      <c r="O14" s="394"/>
      <c r="P14" s="394"/>
      <c r="T14" s="97"/>
      <c r="X14" s="98"/>
      <c r="AA14" s="307"/>
      <c r="AB14" s="310"/>
      <c r="AF14" s="399"/>
      <c r="BG14" s="399"/>
    </row>
    <row r="15" spans="1:63" s="396" customFormat="1" ht="69" customHeight="1" x14ac:dyDescent="0.25">
      <c r="C15" s="394"/>
      <c r="E15" s="427"/>
      <c r="H15" s="209"/>
      <c r="I15" s="153"/>
      <c r="N15" s="394"/>
      <c r="O15" s="394"/>
      <c r="P15" s="394"/>
      <c r="T15" s="97"/>
      <c r="X15" s="98"/>
      <c r="AA15" s="307"/>
      <c r="AB15" s="310"/>
      <c r="AF15" s="399"/>
      <c r="BG15" s="399"/>
    </row>
    <row r="16" spans="1:63" s="396" customFormat="1" ht="69" customHeight="1" x14ac:dyDescent="0.25">
      <c r="C16" s="394"/>
      <c r="E16" s="427"/>
      <c r="G16" s="430"/>
      <c r="H16" s="418"/>
      <c r="I16" s="324"/>
      <c r="J16" s="321"/>
      <c r="K16" s="311"/>
      <c r="N16" s="394"/>
      <c r="O16" s="394"/>
      <c r="P16" s="209"/>
      <c r="T16" s="97"/>
      <c r="V16" s="350"/>
      <c r="W16" s="313"/>
      <c r="X16" s="98"/>
      <c r="Y16" s="306"/>
      <c r="AA16" s="307"/>
      <c r="AB16" s="310"/>
      <c r="AF16" s="399"/>
      <c r="BG16" s="399"/>
    </row>
    <row r="17" spans="3:59" s="396" customFormat="1" ht="69" customHeight="1" x14ac:dyDescent="0.25">
      <c r="C17" s="394"/>
      <c r="E17" s="427"/>
      <c r="G17" s="430"/>
      <c r="H17" s="418"/>
      <c r="I17" s="324"/>
      <c r="J17" s="330"/>
      <c r="K17" s="311"/>
      <c r="N17" s="394"/>
      <c r="O17" s="394"/>
      <c r="P17" s="209"/>
      <c r="T17" s="97"/>
      <c r="V17" s="350"/>
      <c r="W17" s="313"/>
      <c r="X17" s="98"/>
      <c r="Y17" s="306"/>
      <c r="AA17" s="307"/>
      <c r="AB17" s="310"/>
      <c r="AF17" s="399"/>
      <c r="BG17" s="399"/>
    </row>
    <row r="18" spans="3:59" s="396" customFormat="1" ht="69" customHeight="1" x14ac:dyDescent="0.2">
      <c r="C18" s="394"/>
      <c r="E18" s="427"/>
      <c r="H18" s="418"/>
      <c r="I18" s="355"/>
      <c r="J18" s="311"/>
      <c r="K18" s="311"/>
      <c r="N18" s="394"/>
      <c r="O18" s="394"/>
      <c r="P18" s="209"/>
      <c r="T18" s="97"/>
      <c r="V18" s="350"/>
      <c r="W18" s="356"/>
      <c r="X18" s="98"/>
      <c r="Y18" s="306"/>
      <c r="AA18" s="307"/>
      <c r="AB18" s="310"/>
      <c r="AF18" s="399"/>
      <c r="BG18" s="399"/>
    </row>
    <row r="19" spans="3:59" s="396" customFormat="1" ht="69" customHeight="1" x14ac:dyDescent="0.25">
      <c r="C19" s="394"/>
      <c r="E19" s="427"/>
      <c r="H19" s="418"/>
      <c r="I19" s="306"/>
      <c r="J19" s="311"/>
      <c r="K19" s="311"/>
      <c r="N19" s="394"/>
      <c r="O19" s="394"/>
      <c r="P19" s="209"/>
      <c r="T19" s="97"/>
      <c r="V19" s="350"/>
      <c r="W19" s="350"/>
      <c r="X19" s="98"/>
      <c r="Y19" s="306"/>
      <c r="AA19" s="307"/>
      <c r="AB19" s="310"/>
      <c r="AF19" s="399"/>
      <c r="BG19" s="399"/>
    </row>
    <row r="20" spans="3:59" s="396" customFormat="1" ht="69" customHeight="1" x14ac:dyDescent="0.25">
      <c r="C20" s="394"/>
      <c r="E20" s="427"/>
      <c r="H20" s="418"/>
      <c r="I20" s="306"/>
      <c r="J20" s="311"/>
      <c r="K20" s="311"/>
      <c r="N20" s="394"/>
      <c r="O20" s="394"/>
      <c r="P20" s="209"/>
      <c r="T20" s="97"/>
      <c r="V20" s="350"/>
      <c r="W20" s="356"/>
      <c r="X20" s="98"/>
      <c r="Y20" s="306"/>
      <c r="AA20" s="307"/>
      <c r="AB20" s="310"/>
      <c r="AF20" s="399"/>
      <c r="BG20" s="399"/>
    </row>
    <row r="21" spans="3:59" s="396" customFormat="1" ht="69" customHeight="1" x14ac:dyDescent="0.25">
      <c r="C21" s="394"/>
      <c r="E21" s="425"/>
      <c r="H21" s="418"/>
      <c r="I21" s="315"/>
      <c r="J21" s="319"/>
      <c r="K21" s="26"/>
      <c r="L21" s="26"/>
      <c r="M21" s="148"/>
      <c r="N21" s="394"/>
      <c r="O21" s="394"/>
      <c r="P21" s="394"/>
      <c r="S21" s="26"/>
      <c r="T21" s="97"/>
      <c r="V21" s="18"/>
      <c r="W21" s="18"/>
      <c r="X21" s="98"/>
      <c r="Y21" s="320"/>
      <c r="AA21" s="307"/>
      <c r="AB21" s="310"/>
      <c r="AD21" s="27"/>
      <c r="AF21" s="399"/>
      <c r="BG21" s="399"/>
    </row>
    <row r="22" spans="3:59" s="396" customFormat="1" ht="69" customHeight="1" x14ac:dyDescent="0.25">
      <c r="C22" s="394"/>
      <c r="E22" s="425"/>
      <c r="H22" s="418"/>
      <c r="I22" s="153"/>
      <c r="J22" s="314"/>
      <c r="K22" s="26"/>
      <c r="L22" s="26"/>
      <c r="M22" s="148"/>
      <c r="N22" s="394"/>
      <c r="O22" s="394"/>
      <c r="P22" s="394"/>
      <c r="S22" s="26"/>
      <c r="T22" s="97"/>
      <c r="V22" s="18"/>
      <c r="W22" s="18"/>
      <c r="X22" s="98"/>
      <c r="Y22" s="27"/>
      <c r="AA22" s="307"/>
      <c r="AB22" s="310"/>
      <c r="AD22" s="153"/>
      <c r="AF22" s="399"/>
      <c r="BG22" s="399"/>
    </row>
    <row r="23" spans="3:59" s="396" customFormat="1" ht="69" customHeight="1" x14ac:dyDescent="0.25">
      <c r="C23" s="394"/>
      <c r="E23" s="425"/>
      <c r="H23" s="418"/>
      <c r="I23" s="153"/>
      <c r="J23" s="314"/>
      <c r="K23" s="26"/>
      <c r="L23" s="26"/>
      <c r="M23" s="148"/>
      <c r="N23" s="394"/>
      <c r="O23" s="394"/>
      <c r="P23" s="394"/>
      <c r="S23" s="26"/>
      <c r="T23" s="97"/>
      <c r="V23" s="18"/>
      <c r="W23" s="18"/>
      <c r="X23" s="98"/>
      <c r="Y23" s="27"/>
      <c r="AA23" s="307"/>
      <c r="AB23" s="310"/>
      <c r="AD23" s="153"/>
      <c r="AF23" s="399"/>
      <c r="BG23" s="399"/>
    </row>
    <row r="24" spans="3:59" s="396" customFormat="1" ht="69" customHeight="1" x14ac:dyDescent="0.25">
      <c r="C24" s="394"/>
      <c r="E24" s="425"/>
      <c r="H24" s="418"/>
      <c r="I24" s="153"/>
      <c r="J24" s="314"/>
      <c r="K24" s="26"/>
      <c r="L24" s="26"/>
      <c r="M24" s="148"/>
      <c r="N24" s="394"/>
      <c r="O24" s="394"/>
      <c r="P24" s="394"/>
      <c r="S24" s="26"/>
      <c r="T24" s="97"/>
      <c r="V24" s="18"/>
      <c r="W24" s="18"/>
      <c r="X24" s="98"/>
      <c r="Y24" s="27"/>
      <c r="AA24" s="307"/>
      <c r="AB24" s="310"/>
      <c r="AD24" s="153"/>
      <c r="AF24" s="399"/>
      <c r="BG24" s="399"/>
    </row>
    <row r="25" spans="3:59" s="396" customFormat="1" ht="69" customHeight="1" x14ac:dyDescent="0.2">
      <c r="C25" s="394"/>
      <c r="E25" s="425"/>
      <c r="H25" s="418"/>
      <c r="I25" s="153"/>
      <c r="J25" s="314"/>
      <c r="K25" s="27"/>
      <c r="L25" s="26"/>
      <c r="M25" s="148"/>
      <c r="N25" s="394"/>
      <c r="O25" s="394"/>
      <c r="P25" s="394"/>
      <c r="S25" s="27"/>
      <c r="T25" s="97"/>
      <c r="V25" s="18"/>
      <c r="W25" s="18"/>
      <c r="X25" s="98"/>
      <c r="Y25" s="317"/>
      <c r="AA25" s="307"/>
      <c r="AB25" s="310"/>
      <c r="AD25" s="106"/>
      <c r="BG25" s="399"/>
    </row>
    <row r="26" spans="3:59" s="396" customFormat="1" ht="69" customHeight="1" x14ac:dyDescent="0.25">
      <c r="C26" s="394"/>
      <c r="E26" s="425"/>
      <c r="H26" s="418"/>
      <c r="I26" s="153"/>
      <c r="N26" s="394"/>
      <c r="O26" s="394"/>
      <c r="P26" s="394"/>
      <c r="T26" s="97"/>
      <c r="X26" s="98"/>
      <c r="AA26" s="307"/>
      <c r="AB26" s="310"/>
      <c r="AF26" s="399"/>
      <c r="BG26" s="399"/>
    </row>
    <row r="27" spans="3:59" s="396" customFormat="1" ht="69" customHeight="1" x14ac:dyDescent="0.25">
      <c r="C27" s="394"/>
      <c r="E27" s="425"/>
      <c r="H27" s="418"/>
      <c r="I27" s="153"/>
      <c r="N27" s="394"/>
      <c r="O27" s="394"/>
      <c r="P27" s="394"/>
      <c r="T27" s="97"/>
      <c r="X27" s="98"/>
      <c r="AA27" s="307"/>
      <c r="AB27" s="310"/>
      <c r="AF27" s="399"/>
      <c r="BG27" s="399"/>
    </row>
    <row r="28" spans="3:59" s="396" customFormat="1" ht="69" customHeight="1" x14ac:dyDescent="0.25">
      <c r="C28" s="394"/>
      <c r="E28" s="425"/>
      <c r="H28" s="418"/>
      <c r="I28" s="321"/>
      <c r="N28" s="394"/>
      <c r="O28" s="394"/>
      <c r="P28" s="394"/>
      <c r="T28" s="97"/>
      <c r="X28" s="98"/>
      <c r="AA28" s="307"/>
      <c r="AB28" s="310"/>
      <c r="AF28" s="399"/>
      <c r="BG28" s="399"/>
    </row>
    <row r="29" spans="3:59" s="396" customFormat="1" ht="69" customHeight="1" x14ac:dyDescent="0.2">
      <c r="C29" s="394"/>
      <c r="E29" s="425"/>
      <c r="H29" s="418"/>
      <c r="I29" s="314"/>
      <c r="J29" s="316"/>
      <c r="K29" s="26"/>
      <c r="L29" s="26"/>
      <c r="M29" s="148"/>
      <c r="N29" s="394"/>
      <c r="O29" s="394"/>
      <c r="P29" s="394"/>
      <c r="S29" s="26"/>
      <c r="T29" s="97"/>
      <c r="V29" s="18"/>
      <c r="W29" s="18"/>
      <c r="X29" s="98"/>
      <c r="Y29" s="317"/>
      <c r="AA29" s="307"/>
      <c r="AB29" s="310"/>
      <c r="AD29" s="106"/>
      <c r="BG29" s="399"/>
    </row>
    <row r="30" spans="3:59" s="396" customFormat="1" ht="69" customHeight="1" x14ac:dyDescent="0.2">
      <c r="C30" s="394"/>
      <c r="E30" s="425"/>
      <c r="H30" s="418"/>
      <c r="I30" s="314"/>
      <c r="J30" s="316"/>
      <c r="K30" s="26"/>
      <c r="L30" s="26"/>
      <c r="M30" s="148"/>
      <c r="N30" s="394"/>
      <c r="O30" s="394"/>
      <c r="P30" s="394"/>
      <c r="S30" s="26"/>
      <c r="T30" s="97"/>
      <c r="V30" s="18"/>
      <c r="W30" s="18"/>
      <c r="X30" s="98"/>
      <c r="Y30" s="317"/>
      <c r="AA30" s="307"/>
      <c r="AB30" s="310"/>
      <c r="AD30" s="106"/>
      <c r="BG30" s="399"/>
    </row>
    <row r="31" spans="3:59" s="396" customFormat="1" ht="69" customHeight="1" x14ac:dyDescent="0.25">
      <c r="C31" s="394"/>
      <c r="E31" s="425"/>
      <c r="H31" s="418"/>
      <c r="I31" s="314"/>
      <c r="J31" s="314"/>
      <c r="K31" s="26"/>
      <c r="L31" s="26"/>
      <c r="M31" s="148"/>
      <c r="N31" s="394"/>
      <c r="O31" s="394"/>
      <c r="P31" s="394"/>
      <c r="S31" s="26"/>
      <c r="T31" s="97"/>
      <c r="V31" s="18"/>
      <c r="W31" s="18"/>
      <c r="X31" s="98"/>
      <c r="Y31" s="27"/>
      <c r="AA31" s="307"/>
      <c r="AB31" s="310"/>
      <c r="AD31" s="153"/>
      <c r="AF31" s="399"/>
      <c r="BG31" s="399"/>
    </row>
    <row r="32" spans="3:59" s="396" customFormat="1" ht="69" customHeight="1" x14ac:dyDescent="0.25">
      <c r="C32" s="394"/>
      <c r="E32" s="425"/>
      <c r="H32" s="418"/>
      <c r="I32" s="314"/>
      <c r="J32" s="314"/>
      <c r="K32" s="26"/>
      <c r="L32" s="26"/>
      <c r="M32" s="148"/>
      <c r="N32" s="394"/>
      <c r="O32" s="394"/>
      <c r="P32" s="394"/>
      <c r="S32" s="26"/>
      <c r="T32" s="97"/>
      <c r="V32" s="18"/>
      <c r="W32" s="18"/>
      <c r="X32" s="98"/>
      <c r="Y32" s="27"/>
      <c r="AA32" s="307"/>
      <c r="AB32" s="310"/>
      <c r="AD32" s="153"/>
      <c r="AF32" s="399"/>
      <c r="BG32" s="399"/>
    </row>
    <row r="33" spans="3:59" s="396" customFormat="1" ht="69" customHeight="1" x14ac:dyDescent="0.2">
      <c r="C33" s="394"/>
      <c r="E33" s="425"/>
      <c r="H33" s="418"/>
      <c r="I33" s="314"/>
      <c r="J33" s="314"/>
      <c r="K33" s="26"/>
      <c r="L33" s="26"/>
      <c r="M33" s="148"/>
      <c r="N33" s="394"/>
      <c r="O33" s="394"/>
      <c r="P33" s="394"/>
      <c r="S33" s="26"/>
      <c r="T33" s="97"/>
      <c r="V33" s="18"/>
      <c r="W33" s="18"/>
      <c r="X33" s="98"/>
      <c r="Y33" s="317"/>
      <c r="AA33" s="307"/>
      <c r="AB33" s="310"/>
      <c r="AD33" s="106"/>
      <c r="BG33" s="399"/>
    </row>
    <row r="34" spans="3:59" s="396" customFormat="1" ht="69" customHeight="1" x14ac:dyDescent="0.2">
      <c r="C34" s="394"/>
      <c r="E34" s="425"/>
      <c r="H34" s="418"/>
      <c r="I34" s="314"/>
      <c r="J34" s="26"/>
      <c r="K34" s="26"/>
      <c r="L34" s="26"/>
      <c r="M34" s="148"/>
      <c r="N34" s="394"/>
      <c r="O34" s="394"/>
      <c r="P34" s="394"/>
      <c r="S34" s="26"/>
      <c r="T34" s="97"/>
      <c r="V34" s="18"/>
      <c r="W34" s="18"/>
      <c r="X34" s="98"/>
      <c r="Y34" s="317"/>
      <c r="AA34" s="307"/>
      <c r="AB34" s="310"/>
      <c r="AD34" s="106"/>
      <c r="BG34" s="399"/>
    </row>
    <row r="35" spans="3:59" s="396" customFormat="1" ht="69" customHeight="1" x14ac:dyDescent="0.2">
      <c r="C35" s="394"/>
      <c r="E35" s="425"/>
      <c r="H35" s="418"/>
      <c r="I35" s="318"/>
      <c r="J35" s="26"/>
      <c r="K35" s="27"/>
      <c r="L35" s="26"/>
      <c r="M35" s="148"/>
      <c r="N35" s="394"/>
      <c r="O35" s="394"/>
      <c r="P35" s="394"/>
      <c r="S35" s="27"/>
      <c r="T35" s="97"/>
      <c r="V35" s="18"/>
      <c r="W35" s="18"/>
      <c r="X35" s="98"/>
      <c r="Y35" s="317"/>
      <c r="AA35" s="307"/>
      <c r="AB35" s="310"/>
      <c r="AD35" s="106"/>
      <c r="BG35" s="399"/>
    </row>
    <row r="36" spans="3:59" s="396" customFormat="1" ht="69" customHeight="1" x14ac:dyDescent="0.2">
      <c r="C36" s="394"/>
      <c r="E36" s="425"/>
      <c r="H36" s="418"/>
      <c r="I36" s="314"/>
      <c r="J36" s="26"/>
      <c r="K36" s="27"/>
      <c r="L36" s="26"/>
      <c r="M36" s="148"/>
      <c r="N36" s="394"/>
      <c r="O36" s="394"/>
      <c r="P36" s="394"/>
      <c r="S36" s="27"/>
      <c r="T36" s="97"/>
      <c r="V36" s="18"/>
      <c r="W36" s="18"/>
      <c r="X36" s="98"/>
      <c r="Y36" s="317"/>
      <c r="AA36" s="307"/>
      <c r="AB36" s="310"/>
      <c r="AD36" s="106"/>
      <c r="BG36" s="399"/>
    </row>
    <row r="37" spans="3:59" s="396" customFormat="1" ht="69" customHeight="1" x14ac:dyDescent="0.25">
      <c r="C37" s="394"/>
      <c r="E37" s="425"/>
      <c r="H37" s="418"/>
      <c r="I37" s="315"/>
      <c r="J37" s="319"/>
      <c r="K37" s="26"/>
      <c r="L37" s="26"/>
      <c r="M37" s="148"/>
      <c r="N37" s="394"/>
      <c r="O37" s="394"/>
      <c r="P37" s="394"/>
      <c r="S37" s="26"/>
      <c r="T37" s="97"/>
      <c r="V37" s="18"/>
      <c r="W37" s="18"/>
      <c r="X37" s="98"/>
      <c r="Y37" s="320"/>
      <c r="AA37" s="307"/>
      <c r="AB37" s="310"/>
      <c r="AD37" s="27"/>
      <c r="AF37" s="399"/>
      <c r="BG37" s="399"/>
    </row>
    <row r="38" spans="3:59" s="396" customFormat="1" ht="69" customHeight="1" x14ac:dyDescent="0.25">
      <c r="C38" s="394"/>
      <c r="E38" s="425"/>
      <c r="H38" s="418"/>
      <c r="I38" s="315"/>
      <c r="J38" s="319"/>
      <c r="K38" s="26"/>
      <c r="L38" s="26"/>
      <c r="M38" s="148"/>
      <c r="N38" s="394"/>
      <c r="O38" s="394"/>
      <c r="P38" s="394"/>
      <c r="S38" s="26"/>
      <c r="T38" s="97"/>
      <c r="V38" s="18"/>
      <c r="W38" s="18"/>
      <c r="X38" s="98"/>
      <c r="Y38" s="320"/>
      <c r="AA38" s="307"/>
      <c r="AB38" s="310"/>
      <c r="AD38" s="27"/>
      <c r="AF38" s="399"/>
      <c r="BG38" s="399"/>
    </row>
    <row r="39" spans="3:59" s="396" customFormat="1" ht="69" customHeight="1" x14ac:dyDescent="0.25">
      <c r="C39" s="394"/>
      <c r="E39" s="425"/>
      <c r="H39" s="418"/>
      <c r="I39" s="153"/>
      <c r="J39" s="314"/>
      <c r="K39" s="26"/>
      <c r="L39" s="26"/>
      <c r="M39" s="148"/>
      <c r="N39" s="394"/>
      <c r="O39" s="394"/>
      <c r="P39" s="394"/>
      <c r="S39" s="26"/>
      <c r="T39" s="97"/>
      <c r="V39" s="18"/>
      <c r="W39" s="18"/>
      <c r="X39" s="98"/>
      <c r="Y39" s="27"/>
      <c r="AA39" s="307"/>
      <c r="AB39" s="310"/>
      <c r="AD39" s="153"/>
      <c r="AF39" s="399"/>
      <c r="BG39" s="399"/>
    </row>
    <row r="40" spans="3:59" s="396" customFormat="1" ht="69" customHeight="1" x14ac:dyDescent="0.25">
      <c r="C40" s="394"/>
      <c r="E40" s="425"/>
      <c r="H40" s="418"/>
      <c r="I40" s="153"/>
      <c r="J40" s="314"/>
      <c r="K40" s="26"/>
      <c r="L40" s="26"/>
      <c r="M40" s="148"/>
      <c r="N40" s="394"/>
      <c r="O40" s="394"/>
      <c r="P40" s="394"/>
      <c r="S40" s="26"/>
      <c r="T40" s="97"/>
      <c r="V40" s="18"/>
      <c r="W40" s="18"/>
      <c r="X40" s="98"/>
      <c r="Y40" s="27"/>
      <c r="AA40" s="307"/>
      <c r="AB40" s="310"/>
      <c r="AD40" s="153"/>
      <c r="AF40" s="399"/>
      <c r="BG40" s="399"/>
    </row>
    <row r="41" spans="3:59" s="396" customFormat="1" ht="69" customHeight="1" x14ac:dyDescent="0.25">
      <c r="C41" s="394"/>
      <c r="E41" s="425"/>
      <c r="H41" s="418"/>
      <c r="I41" s="153"/>
      <c r="J41" s="314"/>
      <c r="K41" s="26"/>
      <c r="L41" s="26"/>
      <c r="M41" s="148"/>
      <c r="N41" s="394"/>
      <c r="O41" s="394"/>
      <c r="P41" s="394"/>
      <c r="S41" s="26"/>
      <c r="T41" s="97"/>
      <c r="V41" s="18"/>
      <c r="W41" s="18"/>
      <c r="X41" s="98"/>
      <c r="Y41" s="27"/>
      <c r="AA41" s="307"/>
      <c r="AB41" s="310"/>
      <c r="AD41" s="153"/>
      <c r="AF41" s="399"/>
      <c r="BG41" s="399"/>
    </row>
    <row r="42" spans="3:59" s="396" customFormat="1" ht="69" customHeight="1" x14ac:dyDescent="0.2">
      <c r="C42" s="394"/>
      <c r="E42" s="425"/>
      <c r="H42" s="418"/>
      <c r="I42" s="153"/>
      <c r="J42" s="314"/>
      <c r="K42" s="27"/>
      <c r="L42" s="26"/>
      <c r="M42" s="148"/>
      <c r="N42" s="394"/>
      <c r="O42" s="394"/>
      <c r="P42" s="394"/>
      <c r="S42" s="27"/>
      <c r="T42" s="97"/>
      <c r="V42" s="18"/>
      <c r="W42" s="18"/>
      <c r="X42" s="98"/>
      <c r="Y42" s="317"/>
      <c r="AA42" s="307"/>
      <c r="AB42" s="310"/>
      <c r="AD42" s="106"/>
      <c r="BG42" s="399"/>
    </row>
    <row r="43" spans="3:59" s="396" customFormat="1" ht="69" customHeight="1" x14ac:dyDescent="0.25">
      <c r="C43" s="394"/>
      <c r="E43" s="426"/>
      <c r="H43" s="418"/>
      <c r="I43" s="153"/>
      <c r="N43" s="394"/>
      <c r="O43" s="394"/>
      <c r="P43" s="394"/>
      <c r="T43" s="97"/>
      <c r="X43" s="98"/>
      <c r="AA43" s="307"/>
      <c r="AB43" s="310"/>
      <c r="AF43" s="399"/>
      <c r="BG43" s="399"/>
    </row>
    <row r="44" spans="3:59" s="396" customFormat="1" ht="69" customHeight="1" x14ac:dyDescent="0.25">
      <c r="C44" s="394"/>
      <c r="E44" s="426"/>
      <c r="H44" s="418"/>
      <c r="I44" s="153"/>
      <c r="N44" s="394"/>
      <c r="O44" s="394"/>
      <c r="P44" s="394"/>
      <c r="T44" s="97"/>
      <c r="X44" s="98"/>
      <c r="AA44" s="307"/>
      <c r="AB44" s="310"/>
      <c r="AF44" s="399"/>
      <c r="BG44" s="399"/>
    </row>
    <row r="45" spans="3:59" s="396" customFormat="1" ht="69" customHeight="1" x14ac:dyDescent="0.25">
      <c r="C45" s="394"/>
      <c r="E45" s="426"/>
      <c r="H45" s="418"/>
      <c r="I45" s="321"/>
      <c r="N45" s="394"/>
      <c r="O45" s="394"/>
      <c r="P45" s="394"/>
      <c r="T45" s="97"/>
      <c r="X45" s="98"/>
      <c r="AA45" s="307"/>
      <c r="AB45" s="310"/>
      <c r="AF45" s="399"/>
      <c r="BG45" s="399"/>
    </row>
    <row r="46" spans="3:59" s="396" customFormat="1" ht="69" customHeight="1" x14ac:dyDescent="0.25">
      <c r="C46" s="394"/>
      <c r="E46" s="420"/>
      <c r="H46" s="209"/>
      <c r="I46" s="395"/>
      <c r="J46" s="395"/>
      <c r="K46" s="395"/>
      <c r="L46" s="322"/>
      <c r="N46" s="394"/>
      <c r="O46" s="394"/>
      <c r="P46" s="394"/>
      <c r="S46" s="395"/>
      <c r="T46" s="97"/>
      <c r="V46" s="419"/>
      <c r="W46" s="419"/>
      <c r="X46" s="98"/>
      <c r="Y46" s="395"/>
      <c r="AA46" s="307"/>
      <c r="AB46" s="310"/>
      <c r="AD46" s="306"/>
      <c r="AF46" s="399"/>
      <c r="BG46" s="399"/>
    </row>
    <row r="47" spans="3:59" s="396" customFormat="1" ht="69" customHeight="1" x14ac:dyDescent="0.25">
      <c r="C47" s="394"/>
      <c r="E47" s="420"/>
      <c r="H47" s="209"/>
      <c r="I47" s="324"/>
      <c r="J47" s="395"/>
      <c r="K47" s="395"/>
      <c r="L47" s="325"/>
      <c r="N47" s="394"/>
      <c r="O47" s="394"/>
      <c r="P47" s="394"/>
      <c r="S47" s="395"/>
      <c r="T47" s="97"/>
      <c r="V47" s="326"/>
      <c r="W47" s="327"/>
      <c r="X47" s="98"/>
      <c r="Y47" s="395"/>
      <c r="AA47" s="307"/>
      <c r="AB47" s="310"/>
      <c r="AD47" s="306"/>
      <c r="AF47" s="399"/>
      <c r="BG47" s="399"/>
    </row>
    <row r="48" spans="3:59" s="396" customFormat="1" ht="69" customHeight="1" x14ac:dyDescent="0.25">
      <c r="C48" s="394"/>
      <c r="E48" s="420"/>
      <c r="H48" s="209"/>
      <c r="I48" s="153"/>
      <c r="J48" s="153"/>
      <c r="K48" s="153"/>
      <c r="L48" s="321"/>
      <c r="N48" s="394"/>
      <c r="O48" s="394"/>
      <c r="P48" s="394"/>
      <c r="S48" s="153"/>
      <c r="T48" s="97"/>
      <c r="V48" s="419"/>
      <c r="W48" s="419"/>
      <c r="X48" s="98"/>
      <c r="Y48" s="395"/>
      <c r="AA48" s="307"/>
      <c r="AB48" s="310"/>
      <c r="AD48" s="395"/>
      <c r="BG48" s="399"/>
    </row>
    <row r="49" spans="3:59" s="396" customFormat="1" ht="69" customHeight="1" x14ac:dyDescent="0.25">
      <c r="C49" s="394"/>
      <c r="E49" s="425"/>
      <c r="H49" s="418"/>
      <c r="I49" s="312"/>
      <c r="J49" s="312"/>
      <c r="K49" s="312"/>
      <c r="L49" s="312"/>
      <c r="N49" s="394"/>
      <c r="O49" s="394"/>
      <c r="P49" s="418"/>
      <c r="S49" s="312"/>
      <c r="T49" s="97"/>
      <c r="V49" s="328"/>
      <c r="W49" s="328"/>
      <c r="X49" s="98"/>
      <c r="Y49" s="329"/>
      <c r="AA49" s="307"/>
      <c r="AB49" s="310"/>
      <c r="AD49" s="330"/>
      <c r="AF49" s="399"/>
      <c r="BG49" s="399"/>
    </row>
    <row r="50" spans="3:59" s="396" customFormat="1" ht="69" customHeight="1" x14ac:dyDescent="0.2">
      <c r="C50" s="394"/>
      <c r="E50" s="425"/>
      <c r="H50" s="418"/>
      <c r="I50" s="312"/>
      <c r="J50" s="331"/>
      <c r="K50" s="331"/>
      <c r="L50" s="331"/>
      <c r="N50" s="394"/>
      <c r="O50" s="394"/>
      <c r="P50" s="418"/>
      <c r="S50" s="331"/>
      <c r="T50" s="97"/>
      <c r="U50" s="331"/>
      <c r="V50" s="328"/>
      <c r="W50" s="328"/>
      <c r="X50" s="98"/>
      <c r="Y50" s="395"/>
      <c r="AA50" s="307"/>
      <c r="AB50" s="310"/>
      <c r="AD50" s="312"/>
      <c r="BG50" s="399"/>
    </row>
    <row r="51" spans="3:59" s="396" customFormat="1" ht="69" customHeight="1" x14ac:dyDescent="0.2">
      <c r="C51" s="394"/>
      <c r="E51" s="425"/>
      <c r="H51" s="418"/>
      <c r="I51" s="312"/>
      <c r="J51" s="331"/>
      <c r="K51" s="331"/>
      <c r="L51" s="331"/>
      <c r="N51" s="394"/>
      <c r="O51" s="394"/>
      <c r="P51" s="418"/>
      <c r="S51" s="331"/>
      <c r="T51" s="97"/>
      <c r="V51" s="328"/>
      <c r="W51" s="328"/>
      <c r="X51" s="98"/>
      <c r="Y51" s="395"/>
      <c r="AA51" s="307"/>
      <c r="AB51" s="310"/>
      <c r="AD51" s="395"/>
      <c r="AF51" s="399"/>
      <c r="BG51" s="399"/>
    </row>
    <row r="52" spans="3:59" s="396" customFormat="1" ht="69" customHeight="1" x14ac:dyDescent="0.2">
      <c r="C52" s="394"/>
      <c r="E52" s="425"/>
      <c r="H52" s="418"/>
      <c r="I52" s="312"/>
      <c r="J52" s="332"/>
      <c r="K52" s="312"/>
      <c r="L52" s="331"/>
      <c r="N52" s="394"/>
      <c r="O52" s="394"/>
      <c r="P52" s="331"/>
      <c r="S52" s="312"/>
      <c r="T52" s="97"/>
      <c r="V52" s="333"/>
      <c r="W52" s="333"/>
      <c r="X52" s="98"/>
      <c r="Y52" s="395"/>
      <c r="AA52" s="307"/>
      <c r="AB52" s="310"/>
      <c r="AD52" s="395"/>
      <c r="AF52" s="399"/>
      <c r="BG52" s="399"/>
    </row>
    <row r="53" spans="3:59" s="396" customFormat="1" ht="69" customHeight="1" x14ac:dyDescent="0.2">
      <c r="C53" s="394"/>
      <c r="E53" s="425"/>
      <c r="H53" s="418"/>
      <c r="I53" s="312"/>
      <c r="J53" s="331"/>
      <c r="K53" s="331"/>
      <c r="L53" s="331"/>
      <c r="N53" s="394"/>
      <c r="O53" s="394"/>
      <c r="P53" s="418"/>
      <c r="S53" s="331"/>
      <c r="T53" s="97"/>
      <c r="V53" s="328"/>
      <c r="W53" s="328"/>
      <c r="X53" s="98"/>
      <c r="Y53" s="395"/>
      <c r="AA53" s="307"/>
      <c r="AB53" s="310"/>
      <c r="AD53" s="306"/>
      <c r="AF53" s="399"/>
      <c r="BG53" s="399"/>
    </row>
    <row r="54" spans="3:59" s="396" customFormat="1" ht="69" customHeight="1" x14ac:dyDescent="0.25">
      <c r="C54" s="394"/>
      <c r="E54" s="427"/>
      <c r="H54" s="418"/>
      <c r="I54" s="153"/>
      <c r="J54" s="104"/>
      <c r="K54" s="104"/>
      <c r="L54" s="104"/>
      <c r="M54" s="105"/>
      <c r="N54" s="394"/>
      <c r="O54" s="394"/>
      <c r="P54" s="394"/>
      <c r="S54" s="104"/>
      <c r="T54" s="97"/>
      <c r="V54" s="18"/>
      <c r="W54" s="18"/>
      <c r="X54" s="98"/>
      <c r="Y54" s="15"/>
      <c r="AA54" s="307"/>
      <c r="AB54" s="310"/>
      <c r="AD54" s="309"/>
      <c r="AF54" s="399"/>
      <c r="BG54" s="399"/>
    </row>
    <row r="55" spans="3:59" s="396" customFormat="1" ht="69" customHeight="1" x14ac:dyDescent="0.25">
      <c r="C55" s="394"/>
      <c r="E55" s="427"/>
      <c r="H55" s="418"/>
      <c r="I55" s="153"/>
      <c r="J55" s="334"/>
      <c r="K55" s="104"/>
      <c r="L55" s="104"/>
      <c r="M55" s="108"/>
      <c r="N55" s="394"/>
      <c r="O55" s="394"/>
      <c r="P55" s="394"/>
      <c r="S55" s="104"/>
      <c r="T55" s="97"/>
      <c r="V55" s="109"/>
      <c r="W55" s="109"/>
      <c r="X55" s="98"/>
      <c r="Y55" s="15"/>
      <c r="AA55" s="307"/>
      <c r="AB55" s="310"/>
      <c r="AD55" s="309"/>
      <c r="AF55" s="399"/>
      <c r="BG55" s="399"/>
    </row>
    <row r="56" spans="3:59" s="396" customFormat="1" ht="69" customHeight="1" x14ac:dyDescent="0.25">
      <c r="C56" s="394"/>
      <c r="E56" s="427"/>
      <c r="H56" s="418"/>
      <c r="I56" s="321"/>
      <c r="J56" s="321"/>
      <c r="K56" s="15"/>
      <c r="L56" s="104"/>
      <c r="M56" s="105"/>
      <c r="N56" s="394"/>
      <c r="O56" s="394"/>
      <c r="P56" s="394"/>
      <c r="S56" s="15"/>
      <c r="T56" s="97"/>
      <c r="V56" s="18"/>
      <c r="W56" s="18"/>
      <c r="X56" s="98"/>
      <c r="Y56" s="15"/>
      <c r="AA56" s="307"/>
      <c r="AB56" s="310"/>
      <c r="AD56" s="17"/>
      <c r="AF56" s="399"/>
      <c r="BG56" s="399"/>
    </row>
    <row r="57" spans="3:59" s="396" customFormat="1" ht="69" customHeight="1" x14ac:dyDescent="0.25">
      <c r="C57" s="394"/>
      <c r="E57" s="427"/>
      <c r="H57" s="418"/>
      <c r="I57" s="335"/>
      <c r="J57" s="15"/>
      <c r="K57" s="15"/>
      <c r="L57" s="17"/>
      <c r="M57" s="113"/>
      <c r="N57" s="394"/>
      <c r="O57" s="394"/>
      <c r="P57" s="394"/>
      <c r="S57" s="15"/>
      <c r="T57" s="97"/>
      <c r="V57" s="18"/>
      <c r="W57" s="18"/>
      <c r="X57" s="98"/>
      <c r="Y57" s="15"/>
      <c r="AA57" s="307"/>
      <c r="AB57" s="310"/>
      <c r="AD57" s="309"/>
      <c r="AF57" s="399"/>
      <c r="BG57" s="399"/>
    </row>
    <row r="58" spans="3:59" s="396" customFormat="1" ht="69" customHeight="1" x14ac:dyDescent="0.25">
      <c r="C58" s="394"/>
      <c r="E58" s="427"/>
      <c r="H58" s="418"/>
      <c r="I58" s="153"/>
      <c r="J58" s="15"/>
      <c r="K58" s="15"/>
      <c r="L58" s="336"/>
      <c r="M58" s="115"/>
      <c r="N58" s="394"/>
      <c r="O58" s="394"/>
      <c r="P58" s="394"/>
      <c r="S58" s="15"/>
      <c r="T58" s="97"/>
      <c r="V58" s="18"/>
      <c r="W58" s="106"/>
      <c r="X58" s="98"/>
      <c r="Y58" s="15"/>
      <c r="AA58" s="307"/>
      <c r="AB58" s="310"/>
      <c r="AD58" s="17"/>
      <c r="AF58" s="399"/>
      <c r="BG58" s="399"/>
    </row>
    <row r="59" spans="3:59" s="396" customFormat="1" ht="69" customHeight="1" x14ac:dyDescent="0.25">
      <c r="C59" s="394"/>
      <c r="E59" s="427"/>
      <c r="H59" s="418"/>
      <c r="I59" s="321"/>
      <c r="J59" s="15"/>
      <c r="K59" s="26"/>
      <c r="L59" s="26"/>
      <c r="M59" s="105"/>
      <c r="N59" s="394"/>
      <c r="O59" s="394"/>
      <c r="P59" s="394"/>
      <c r="S59" s="26"/>
      <c r="T59" s="97"/>
      <c r="V59" s="18"/>
      <c r="W59" s="18"/>
      <c r="X59" s="98"/>
      <c r="Y59" s="15"/>
      <c r="AA59" s="307"/>
      <c r="AB59" s="310"/>
      <c r="AD59" s="17"/>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row>
    <row r="60" spans="3:59" s="396" customFormat="1" ht="69" customHeight="1" x14ac:dyDescent="0.25">
      <c r="C60" s="394"/>
      <c r="E60" s="427"/>
      <c r="H60" s="418"/>
      <c r="I60" s="153"/>
      <c r="J60" s="15"/>
      <c r="K60" s="15"/>
      <c r="L60" s="15"/>
      <c r="M60" s="113"/>
      <c r="N60" s="394"/>
      <c r="O60" s="394"/>
      <c r="P60" s="394"/>
      <c r="S60" s="15"/>
      <c r="T60" s="97"/>
      <c r="V60" s="18"/>
      <c r="W60" s="18"/>
      <c r="X60" s="98"/>
      <c r="Y60" s="15"/>
      <c r="AA60" s="307"/>
      <c r="AB60" s="310"/>
      <c r="AD60" s="17"/>
      <c r="AF60" s="399"/>
      <c r="BG60" s="399"/>
    </row>
    <row r="61" spans="3:59" s="396" customFormat="1" ht="69" customHeight="1" x14ac:dyDescent="0.25">
      <c r="C61" s="394"/>
      <c r="E61" s="427"/>
      <c r="H61" s="418"/>
      <c r="I61" s="153"/>
      <c r="J61" s="15"/>
      <c r="K61" s="15"/>
      <c r="L61" s="15"/>
      <c r="M61" s="113"/>
      <c r="N61" s="394"/>
      <c r="O61" s="394"/>
      <c r="P61" s="394"/>
      <c r="S61" s="15"/>
      <c r="T61" s="97"/>
      <c r="V61" s="18"/>
      <c r="W61" s="18"/>
      <c r="X61" s="98"/>
      <c r="Y61" s="15"/>
      <c r="AA61" s="307"/>
      <c r="AB61" s="310"/>
      <c r="AD61" s="17"/>
      <c r="AF61" s="399"/>
      <c r="BG61" s="399"/>
    </row>
    <row r="62" spans="3:59" s="396" customFormat="1" ht="69" customHeight="1" x14ac:dyDescent="0.25">
      <c r="C62" s="394"/>
      <c r="E62" s="427"/>
      <c r="H62" s="418"/>
      <c r="I62" s="153"/>
      <c r="J62" s="15"/>
      <c r="K62" s="15"/>
      <c r="L62" s="15"/>
      <c r="M62" s="113"/>
      <c r="N62" s="394"/>
      <c r="O62" s="394"/>
      <c r="P62" s="394"/>
      <c r="S62" s="15"/>
      <c r="T62" s="97"/>
      <c r="V62" s="18"/>
      <c r="W62" s="18"/>
      <c r="X62" s="98"/>
      <c r="Y62" s="15"/>
      <c r="AA62" s="307"/>
      <c r="AB62" s="310"/>
      <c r="AD62" s="126"/>
      <c r="AF62" s="399"/>
      <c r="BG62" s="399"/>
    </row>
    <row r="63" spans="3:59" s="396" customFormat="1" ht="69" customHeight="1" x14ac:dyDescent="0.25">
      <c r="C63" s="394"/>
      <c r="E63" s="427"/>
      <c r="H63" s="418"/>
      <c r="I63" s="153"/>
      <c r="J63" s="26"/>
      <c r="K63" s="26"/>
      <c r="L63" s="26"/>
      <c r="M63" s="115"/>
      <c r="N63" s="394"/>
      <c r="O63" s="394"/>
      <c r="P63" s="394"/>
      <c r="S63" s="26"/>
      <c r="T63" s="97"/>
      <c r="V63" s="18"/>
      <c r="W63" s="18"/>
      <c r="X63" s="98"/>
      <c r="Y63" s="15"/>
      <c r="AA63" s="307"/>
      <c r="AB63" s="310"/>
      <c r="AD63" s="17"/>
      <c r="AF63" s="399"/>
      <c r="BG63" s="399"/>
    </row>
    <row r="64" spans="3:59" s="396" customFormat="1" ht="69" customHeight="1" x14ac:dyDescent="0.25">
      <c r="C64" s="394"/>
      <c r="E64" s="425"/>
      <c r="H64" s="418"/>
      <c r="I64" s="312"/>
      <c r="J64" s="337"/>
      <c r="N64" s="394"/>
      <c r="O64" s="394"/>
      <c r="P64" s="394"/>
      <c r="T64" s="97"/>
      <c r="X64" s="98"/>
      <c r="Y64" s="154"/>
      <c r="AA64" s="307"/>
      <c r="AB64" s="310"/>
      <c r="AD64" s="15"/>
      <c r="AF64" s="399"/>
      <c r="BG64" s="399"/>
    </row>
    <row r="65" spans="3:59" s="396" customFormat="1" ht="69" customHeight="1" x14ac:dyDescent="0.25">
      <c r="C65" s="394"/>
      <c r="E65" s="425"/>
      <c r="H65" s="418"/>
      <c r="I65" s="153"/>
      <c r="J65" s="337"/>
      <c r="N65" s="394"/>
      <c r="O65" s="394"/>
      <c r="P65" s="394"/>
      <c r="T65" s="97"/>
      <c r="X65" s="98"/>
      <c r="Y65" s="154"/>
      <c r="AA65" s="307"/>
      <c r="AB65" s="310"/>
      <c r="AD65" s="15"/>
      <c r="AF65" s="399"/>
      <c r="BG65" s="399"/>
    </row>
    <row r="66" spans="3:59" s="396" customFormat="1" ht="69" customHeight="1" x14ac:dyDescent="0.25">
      <c r="C66" s="394"/>
      <c r="E66" s="425"/>
      <c r="H66" s="418"/>
      <c r="I66" s="153"/>
      <c r="J66" s="337"/>
      <c r="N66" s="394"/>
      <c r="O66" s="394"/>
      <c r="P66" s="394"/>
      <c r="T66" s="97"/>
      <c r="X66" s="98"/>
      <c r="Y66" s="154"/>
      <c r="AA66" s="307"/>
      <c r="AB66" s="310"/>
      <c r="AD66" s="15"/>
      <c r="AF66" s="399"/>
      <c r="BG66" s="399"/>
    </row>
    <row r="67" spans="3:59" s="396" customFormat="1" ht="69" customHeight="1" x14ac:dyDescent="0.25">
      <c r="C67" s="394"/>
      <c r="E67" s="425"/>
      <c r="H67" s="418"/>
      <c r="I67" s="153"/>
      <c r="J67" s="337"/>
      <c r="N67" s="394"/>
      <c r="O67" s="394"/>
      <c r="P67" s="394"/>
      <c r="T67" s="97"/>
      <c r="X67" s="98"/>
      <c r="Y67" s="154"/>
      <c r="AA67" s="307"/>
      <c r="AB67" s="310"/>
      <c r="AD67" s="15"/>
      <c r="AF67" s="399"/>
      <c r="BG67" s="399"/>
    </row>
    <row r="68" spans="3:59" s="396" customFormat="1" ht="69" customHeight="1" x14ac:dyDescent="0.2">
      <c r="C68" s="394"/>
      <c r="E68" s="420"/>
      <c r="H68" s="418"/>
      <c r="I68" s="315"/>
      <c r="N68" s="394"/>
      <c r="O68" s="394"/>
      <c r="P68" s="394"/>
      <c r="T68" s="97"/>
      <c r="X68" s="98"/>
      <c r="Y68" s="317"/>
      <c r="AA68" s="307"/>
      <c r="AB68" s="310"/>
      <c r="AF68" s="399"/>
      <c r="BG68" s="399"/>
    </row>
    <row r="69" spans="3:59" s="396" customFormat="1" ht="69" customHeight="1" x14ac:dyDescent="0.25">
      <c r="C69" s="394"/>
      <c r="E69" s="420"/>
      <c r="H69" s="418"/>
      <c r="I69" s="153"/>
      <c r="J69" s="154"/>
      <c r="K69" s="26"/>
      <c r="L69" s="20"/>
      <c r="M69" s="148"/>
      <c r="N69" s="394"/>
      <c r="O69" s="394"/>
      <c r="P69" s="394"/>
      <c r="T69" s="97"/>
      <c r="U69" s="26"/>
      <c r="V69" s="338"/>
      <c r="W69" s="338"/>
      <c r="X69" s="98"/>
      <c r="Y69" s="26"/>
      <c r="AA69" s="307"/>
      <c r="AB69" s="310"/>
      <c r="AF69" s="399"/>
      <c r="BG69" s="399"/>
    </row>
    <row r="70" spans="3:59" s="396" customFormat="1" ht="69" customHeight="1" x14ac:dyDescent="0.25">
      <c r="C70" s="394"/>
      <c r="E70" s="420"/>
      <c r="H70" s="418"/>
      <c r="I70" s="153"/>
      <c r="J70" s="154"/>
      <c r="K70" s="17"/>
      <c r="L70" s="150"/>
      <c r="M70" s="115"/>
      <c r="N70" s="394"/>
      <c r="O70" s="394"/>
      <c r="P70" s="394"/>
      <c r="T70" s="97"/>
      <c r="U70" s="17"/>
      <c r="V70" s="338"/>
      <c r="W70" s="338"/>
      <c r="X70" s="98"/>
      <c r="Y70" s="26"/>
      <c r="AA70" s="307"/>
      <c r="AB70" s="310"/>
      <c r="AF70" s="399"/>
      <c r="BG70" s="399"/>
    </row>
    <row r="71" spans="3:59" s="396" customFormat="1" ht="69" customHeight="1" x14ac:dyDescent="0.2">
      <c r="C71" s="394"/>
      <c r="E71" s="420"/>
      <c r="H71" s="418"/>
      <c r="I71" s="395"/>
      <c r="J71" s="154"/>
      <c r="K71" s="395"/>
      <c r="L71" s="151"/>
      <c r="M71" s="395"/>
      <c r="N71" s="394"/>
      <c r="O71" s="394"/>
      <c r="P71" s="340"/>
      <c r="T71" s="97"/>
      <c r="U71" s="395"/>
      <c r="V71" s="323"/>
      <c r="W71" s="152"/>
      <c r="X71" s="98"/>
      <c r="Y71" s="348"/>
      <c r="AA71" s="307"/>
      <c r="AB71" s="310"/>
      <c r="AF71" s="399"/>
      <c r="BG71" s="399"/>
    </row>
    <row r="72" spans="3:59" s="396" customFormat="1" ht="69" customHeight="1" x14ac:dyDescent="0.2">
      <c r="C72" s="394"/>
      <c r="E72" s="420"/>
      <c r="H72" s="418"/>
      <c r="I72" s="153"/>
      <c r="J72" s="150"/>
      <c r="K72" s="16"/>
      <c r="L72" s="150"/>
      <c r="M72" s="115"/>
      <c r="N72" s="394"/>
      <c r="O72" s="394"/>
      <c r="P72" s="394"/>
      <c r="T72" s="97"/>
      <c r="U72" s="16"/>
      <c r="V72" s="338"/>
      <c r="W72" s="338"/>
      <c r="X72" s="98"/>
      <c r="Y72" s="348"/>
      <c r="AA72" s="307"/>
      <c r="AB72" s="310"/>
      <c r="AF72" s="399"/>
      <c r="BG72" s="399"/>
    </row>
    <row r="73" spans="3:59" s="396" customFormat="1" ht="69" customHeight="1" x14ac:dyDescent="0.2">
      <c r="C73" s="394"/>
      <c r="E73" s="420"/>
      <c r="H73" s="418"/>
      <c r="I73" s="315"/>
      <c r="N73" s="394"/>
      <c r="O73" s="394"/>
      <c r="T73" s="97"/>
      <c r="X73" s="98"/>
      <c r="Y73" s="317"/>
      <c r="AA73" s="307"/>
      <c r="AB73" s="310"/>
      <c r="AF73" s="399"/>
      <c r="BG73" s="399"/>
    </row>
    <row r="74" spans="3:59" s="396" customFormat="1" ht="69" customHeight="1" x14ac:dyDescent="0.2">
      <c r="C74" s="394"/>
      <c r="E74" s="420"/>
      <c r="H74" s="418"/>
      <c r="I74" s="315"/>
      <c r="N74" s="394"/>
      <c r="O74" s="394"/>
      <c r="T74" s="97"/>
      <c r="X74" s="98"/>
      <c r="Y74" s="317"/>
      <c r="AA74" s="307"/>
      <c r="AB74" s="310"/>
      <c r="AF74" s="399"/>
      <c r="BG74" s="399"/>
    </row>
    <row r="75" spans="3:59" s="396" customFormat="1" ht="69" customHeight="1" x14ac:dyDescent="0.25">
      <c r="C75" s="394"/>
      <c r="E75" s="420"/>
      <c r="H75" s="418"/>
      <c r="I75" s="153"/>
      <c r="N75" s="394"/>
      <c r="O75" s="394"/>
      <c r="P75" s="340"/>
      <c r="T75" s="97"/>
      <c r="X75" s="98"/>
      <c r="Y75" s="311"/>
      <c r="AA75" s="307"/>
      <c r="AB75" s="310"/>
      <c r="AF75" s="399"/>
      <c r="BG75" s="399"/>
    </row>
    <row r="76" spans="3:59" s="396" customFormat="1" ht="69" customHeight="1" x14ac:dyDescent="0.2">
      <c r="C76" s="394"/>
      <c r="E76" s="420"/>
      <c r="H76" s="209"/>
      <c r="I76" s="331"/>
      <c r="J76" s="150"/>
      <c r="K76" s="17"/>
      <c r="L76" s="17"/>
      <c r="N76" s="394"/>
      <c r="O76" s="394"/>
      <c r="P76" s="394"/>
      <c r="T76" s="97"/>
      <c r="U76" s="17"/>
      <c r="V76" s="338"/>
      <c r="W76" s="338"/>
      <c r="X76" s="98"/>
      <c r="Y76" s="311"/>
      <c r="AA76" s="307"/>
      <c r="AB76" s="310"/>
      <c r="AF76" s="399"/>
      <c r="BG76" s="399"/>
    </row>
    <row r="77" spans="3:59" s="396" customFormat="1" ht="69" customHeight="1" x14ac:dyDescent="0.25">
      <c r="C77" s="394"/>
      <c r="E77" s="420"/>
      <c r="H77" s="209"/>
      <c r="I77" s="315"/>
      <c r="J77" s="341"/>
      <c r="N77" s="394"/>
      <c r="O77" s="394"/>
      <c r="P77" s="394"/>
      <c r="T77" s="97"/>
      <c r="X77" s="98"/>
      <c r="AA77" s="307"/>
      <c r="AB77" s="310"/>
      <c r="AF77" s="399"/>
      <c r="BG77" s="399"/>
    </row>
    <row r="78" spans="3:59" s="396" customFormat="1" ht="69" customHeight="1" x14ac:dyDescent="0.2">
      <c r="C78" s="394"/>
      <c r="E78" s="420"/>
      <c r="H78" s="209"/>
      <c r="I78" s="342"/>
      <c r="J78" s="150"/>
      <c r="K78" s="17"/>
      <c r="L78" s="17"/>
      <c r="N78" s="394"/>
      <c r="O78" s="394"/>
      <c r="P78" s="394"/>
      <c r="T78" s="97"/>
      <c r="U78" s="17"/>
      <c r="V78" s="338"/>
      <c r="W78" s="338"/>
      <c r="X78" s="98"/>
      <c r="Y78" s="306"/>
      <c r="AA78" s="307"/>
      <c r="AB78" s="310"/>
      <c r="AF78" s="399"/>
      <c r="BG78" s="399"/>
    </row>
    <row r="79" spans="3:59" s="396" customFormat="1" ht="69" customHeight="1" x14ac:dyDescent="0.2">
      <c r="C79" s="394"/>
      <c r="E79" s="420"/>
      <c r="H79" s="209"/>
      <c r="I79" s="331"/>
      <c r="J79" s="343"/>
      <c r="K79" s="343"/>
      <c r="N79" s="394"/>
      <c r="O79" s="394"/>
      <c r="P79" s="394"/>
      <c r="T79" s="97"/>
      <c r="X79" s="98"/>
      <c r="AA79" s="307"/>
      <c r="AB79" s="310"/>
      <c r="AF79" s="399"/>
      <c r="BG79" s="399"/>
    </row>
    <row r="80" spans="3:59" s="396" customFormat="1" ht="69" customHeight="1" x14ac:dyDescent="0.2">
      <c r="C80" s="394"/>
      <c r="E80" s="427"/>
      <c r="H80" s="209"/>
      <c r="I80" s="344"/>
      <c r="K80" s="420"/>
      <c r="M80" s="345"/>
      <c r="N80" s="394"/>
      <c r="O80" s="394"/>
      <c r="P80" s="394"/>
      <c r="T80" s="97"/>
      <c r="V80" s="327"/>
      <c r="W80" s="327"/>
      <c r="X80" s="98"/>
      <c r="Y80" s="147"/>
      <c r="AA80" s="307"/>
      <c r="AB80" s="310"/>
      <c r="AF80" s="399"/>
      <c r="BG80" s="399"/>
    </row>
    <row r="81" spans="3:59" s="396" customFormat="1" ht="69" customHeight="1" x14ac:dyDescent="0.25">
      <c r="C81" s="394"/>
      <c r="E81" s="427"/>
      <c r="H81" s="209"/>
      <c r="I81" s="346"/>
      <c r="K81" s="420"/>
      <c r="M81" s="345"/>
      <c r="N81" s="394"/>
      <c r="O81" s="394"/>
      <c r="P81" s="394"/>
      <c r="T81" s="97"/>
      <c r="V81" s="327"/>
      <c r="W81" s="327"/>
      <c r="X81" s="98"/>
      <c r="Y81" s="147"/>
      <c r="AA81" s="307"/>
      <c r="AB81" s="310"/>
      <c r="AF81" s="399"/>
      <c r="BG81" s="399"/>
    </row>
    <row r="82" spans="3:59" s="396" customFormat="1" ht="69" customHeight="1" x14ac:dyDescent="0.25">
      <c r="C82" s="394"/>
      <c r="E82" s="427"/>
      <c r="H82" s="209"/>
      <c r="I82" s="346"/>
      <c r="K82" s="325"/>
      <c r="M82" s="345"/>
      <c r="N82" s="394"/>
      <c r="O82" s="394"/>
      <c r="P82" s="340"/>
      <c r="T82" s="97"/>
      <c r="V82" s="327"/>
      <c r="W82" s="327"/>
      <c r="X82" s="98"/>
      <c r="Y82" s="147"/>
      <c r="AA82" s="307"/>
      <c r="AB82" s="310"/>
      <c r="AF82" s="399"/>
      <c r="BG82" s="399"/>
    </row>
    <row r="83" spans="3:59" s="396" customFormat="1" ht="69" customHeight="1" x14ac:dyDescent="0.2">
      <c r="C83" s="394"/>
      <c r="E83" s="427"/>
      <c r="H83" s="209"/>
      <c r="I83" s="347"/>
      <c r="M83" s="345"/>
      <c r="N83" s="394"/>
      <c r="O83" s="394"/>
      <c r="P83" s="394"/>
      <c r="T83" s="97"/>
      <c r="V83" s="327"/>
      <c r="W83" s="327"/>
      <c r="X83" s="98"/>
      <c r="Y83" s="317"/>
      <c r="AA83" s="307"/>
      <c r="AB83" s="310"/>
      <c r="AF83" s="399"/>
      <c r="BG83" s="399"/>
    </row>
    <row r="84" spans="3:59" s="396" customFormat="1" ht="69" customHeight="1" x14ac:dyDescent="0.2">
      <c r="C84" s="394"/>
      <c r="E84" s="427"/>
      <c r="H84" s="209"/>
      <c r="I84" s="347"/>
      <c r="M84" s="345"/>
      <c r="N84" s="394"/>
      <c r="O84" s="394"/>
      <c r="P84" s="394"/>
      <c r="T84" s="97"/>
      <c r="V84" s="327"/>
      <c r="W84" s="327"/>
      <c r="X84" s="98"/>
      <c r="Y84" s="317"/>
      <c r="AA84" s="307"/>
      <c r="AB84" s="310"/>
      <c r="AF84" s="399"/>
      <c r="BG84" s="399"/>
    </row>
    <row r="85" spans="3:59" s="396" customFormat="1" ht="69" customHeight="1" x14ac:dyDescent="0.25">
      <c r="C85" s="394"/>
      <c r="E85" s="427"/>
      <c r="H85" s="209"/>
      <c r="I85" s="346"/>
      <c r="M85" s="345"/>
      <c r="N85" s="394"/>
      <c r="O85" s="394"/>
      <c r="P85" s="339"/>
      <c r="T85" s="97"/>
      <c r="V85" s="327"/>
      <c r="W85" s="327"/>
      <c r="X85" s="98"/>
      <c r="Y85" s="147"/>
      <c r="AA85" s="307"/>
      <c r="AB85" s="310"/>
      <c r="AF85" s="399"/>
      <c r="BG85" s="399"/>
    </row>
    <row r="86" spans="3:59" s="396" customFormat="1" ht="69" customHeight="1" x14ac:dyDescent="0.25">
      <c r="C86" s="394"/>
      <c r="E86" s="427"/>
      <c r="H86" s="209"/>
      <c r="I86" s="346"/>
      <c r="M86" s="345"/>
      <c r="N86" s="394"/>
      <c r="O86" s="394"/>
      <c r="P86" s="339"/>
      <c r="T86" s="97"/>
      <c r="V86" s="327"/>
      <c r="W86" s="327"/>
      <c r="X86" s="98"/>
      <c r="Y86" s="147"/>
      <c r="AA86" s="307"/>
      <c r="AB86" s="310"/>
      <c r="AF86" s="399"/>
      <c r="BG86" s="399"/>
    </row>
    <row r="87" spans="3:59" s="396" customFormat="1" ht="69" customHeight="1" x14ac:dyDescent="0.25">
      <c r="C87" s="394"/>
      <c r="E87" s="427"/>
      <c r="H87" s="209"/>
      <c r="I87" s="346"/>
      <c r="J87" s="150"/>
      <c r="K87" s="394"/>
      <c r="L87" s="325"/>
      <c r="M87" s="345"/>
      <c r="N87" s="394"/>
      <c r="O87" s="394"/>
      <c r="P87" s="209"/>
      <c r="S87" s="394"/>
      <c r="T87" s="97"/>
      <c r="V87" s="338"/>
      <c r="W87" s="338"/>
      <c r="X87" s="98"/>
      <c r="Y87" s="147"/>
      <c r="AA87" s="307"/>
      <c r="AB87" s="310"/>
      <c r="AF87" s="399"/>
      <c r="BG87" s="399"/>
    </row>
    <row r="88" spans="3:59" s="396" customFormat="1" ht="69" customHeight="1" x14ac:dyDescent="0.2">
      <c r="C88" s="394"/>
      <c r="E88" s="427"/>
      <c r="H88" s="209"/>
      <c r="I88" s="348"/>
      <c r="J88" s="340"/>
      <c r="K88" s="340"/>
      <c r="L88" s="340"/>
      <c r="M88" s="209"/>
      <c r="N88" s="394"/>
      <c r="O88" s="394"/>
      <c r="P88" s="394"/>
      <c r="T88" s="97"/>
      <c r="V88" s="338"/>
      <c r="W88" s="338"/>
      <c r="X88" s="98"/>
      <c r="Y88" s="317"/>
      <c r="AA88" s="307"/>
      <c r="AB88" s="310"/>
      <c r="AF88" s="399"/>
      <c r="BG88" s="399"/>
    </row>
    <row r="89" spans="3:59" s="396" customFormat="1" ht="69" customHeight="1" x14ac:dyDescent="0.25">
      <c r="C89" s="394"/>
      <c r="E89" s="427"/>
      <c r="H89" s="209"/>
      <c r="I89" s="321"/>
      <c r="J89" s="150"/>
      <c r="K89" s="209"/>
      <c r="L89" s="209"/>
      <c r="M89" s="209"/>
      <c r="N89" s="394"/>
      <c r="O89" s="394"/>
      <c r="P89" s="209"/>
      <c r="S89" s="209"/>
      <c r="T89" s="97"/>
      <c r="V89" s="338"/>
      <c r="W89" s="338"/>
      <c r="X89" s="98"/>
      <c r="Y89" s="147"/>
      <c r="AA89" s="307"/>
      <c r="AB89" s="310"/>
      <c r="AF89" s="399"/>
      <c r="BG89" s="399"/>
    </row>
    <row r="90" spans="3:59" s="396" customFormat="1" ht="69" customHeight="1" x14ac:dyDescent="0.25">
      <c r="C90" s="394"/>
      <c r="E90" s="427"/>
      <c r="H90" s="209"/>
      <c r="I90" s="321"/>
      <c r="J90" s="150"/>
      <c r="K90" s="209"/>
      <c r="L90" s="209"/>
      <c r="M90" s="209"/>
      <c r="N90" s="394"/>
      <c r="O90" s="394"/>
      <c r="P90" s="209"/>
      <c r="S90" s="209"/>
      <c r="T90" s="97"/>
      <c r="V90" s="338"/>
      <c r="W90" s="338"/>
      <c r="X90" s="98"/>
      <c r="Y90" s="209"/>
      <c r="AA90" s="307"/>
      <c r="AB90" s="310"/>
      <c r="AF90" s="399"/>
      <c r="BG90" s="399"/>
    </row>
    <row r="91" spans="3:59" s="396" customFormat="1" ht="69" customHeight="1" x14ac:dyDescent="0.25">
      <c r="C91" s="394"/>
      <c r="E91" s="427"/>
      <c r="H91" s="209"/>
      <c r="I91" s="321"/>
      <c r="J91" s="150"/>
      <c r="K91" s="209"/>
      <c r="L91" s="209"/>
      <c r="M91" s="209"/>
      <c r="N91" s="394"/>
      <c r="O91" s="394"/>
      <c r="P91" s="209"/>
      <c r="S91" s="209"/>
      <c r="T91" s="97"/>
      <c r="V91" s="338"/>
      <c r="W91" s="338"/>
      <c r="X91" s="98"/>
      <c r="Y91" s="26"/>
      <c r="AA91" s="307"/>
      <c r="AB91" s="310"/>
      <c r="AF91" s="399"/>
      <c r="BG91" s="399"/>
    </row>
    <row r="92" spans="3:59" s="396" customFormat="1" ht="69" customHeight="1" x14ac:dyDescent="0.25">
      <c r="C92" s="394"/>
      <c r="E92" s="427"/>
      <c r="H92" s="209"/>
      <c r="I92" s="321"/>
      <c r="J92" s="150"/>
      <c r="K92" s="209"/>
      <c r="L92" s="209"/>
      <c r="M92" s="209"/>
      <c r="N92" s="394"/>
      <c r="O92" s="394"/>
      <c r="P92" s="209"/>
      <c r="S92" s="209"/>
      <c r="T92" s="97"/>
      <c r="V92" s="338"/>
      <c r="W92" s="338"/>
      <c r="X92" s="98"/>
      <c r="Y92" s="26"/>
      <c r="AA92" s="307"/>
      <c r="AB92" s="310"/>
      <c r="AF92" s="399"/>
      <c r="BG92" s="399"/>
    </row>
    <row r="93" spans="3:59" s="396" customFormat="1" ht="69" customHeight="1" x14ac:dyDescent="0.25">
      <c r="C93" s="394"/>
      <c r="E93" s="427"/>
      <c r="H93" s="209"/>
      <c r="I93" s="321"/>
      <c r="J93" s="150"/>
      <c r="K93" s="209"/>
      <c r="L93" s="209"/>
      <c r="M93" s="209"/>
      <c r="N93" s="394"/>
      <c r="O93" s="394"/>
      <c r="P93" s="209"/>
      <c r="S93" s="209"/>
      <c r="T93" s="97"/>
      <c r="V93" s="338"/>
      <c r="W93" s="338"/>
      <c r="X93" s="98"/>
      <c r="Y93" s="26"/>
      <c r="AA93" s="307"/>
      <c r="AB93" s="310"/>
      <c r="AF93" s="399"/>
      <c r="BG93" s="399"/>
    </row>
    <row r="94" spans="3:59" s="396" customFormat="1" ht="69" customHeight="1" x14ac:dyDescent="0.25">
      <c r="C94" s="394"/>
      <c r="E94" s="427"/>
      <c r="H94" s="209"/>
      <c r="I94" s="321"/>
      <c r="J94" s="150"/>
      <c r="K94" s="209"/>
      <c r="L94" s="209"/>
      <c r="M94" s="209"/>
      <c r="N94" s="394"/>
      <c r="O94" s="394"/>
      <c r="P94" s="209"/>
      <c r="S94" s="209"/>
      <c r="T94" s="97"/>
      <c r="V94" s="338"/>
      <c r="W94" s="338"/>
      <c r="X94" s="98"/>
      <c r="Y94" s="209"/>
      <c r="AA94" s="307"/>
      <c r="AB94" s="310"/>
      <c r="AF94" s="399"/>
      <c r="BG94" s="399"/>
    </row>
    <row r="95" spans="3:59" s="396" customFormat="1" ht="69" customHeight="1" x14ac:dyDescent="0.25">
      <c r="C95" s="394"/>
      <c r="E95" s="420"/>
      <c r="H95" s="418"/>
      <c r="I95" s="333"/>
      <c r="J95" s="150"/>
      <c r="N95" s="394"/>
      <c r="O95" s="394"/>
      <c r="P95" s="394"/>
      <c r="T95" s="97"/>
      <c r="X95" s="98"/>
      <c r="Y95" s="209"/>
      <c r="AA95" s="307"/>
      <c r="AB95" s="310"/>
      <c r="AF95" s="399"/>
      <c r="BG95" s="399"/>
    </row>
    <row r="96" spans="3:59" s="396" customFormat="1" ht="69" customHeight="1" x14ac:dyDescent="0.25">
      <c r="C96" s="394"/>
      <c r="E96" s="420"/>
      <c r="H96" s="418"/>
      <c r="I96" s="421"/>
      <c r="N96" s="394"/>
      <c r="O96" s="394"/>
      <c r="P96" s="394"/>
      <c r="T96" s="97"/>
      <c r="X96" s="98"/>
      <c r="AA96" s="307"/>
      <c r="AB96" s="310"/>
      <c r="AF96" s="399"/>
      <c r="BG96" s="399"/>
    </row>
    <row r="97" spans="3:59" s="396" customFormat="1" ht="69" customHeight="1" x14ac:dyDescent="0.25">
      <c r="C97" s="394"/>
      <c r="E97" s="420"/>
      <c r="H97" s="418"/>
      <c r="I97" s="333"/>
      <c r="J97" s="150"/>
      <c r="K97" s="209"/>
      <c r="L97" s="209"/>
      <c r="M97" s="209"/>
      <c r="N97" s="394"/>
      <c r="O97" s="394"/>
      <c r="P97" s="209"/>
      <c r="S97" s="209"/>
      <c r="T97" s="97"/>
      <c r="V97" s="338"/>
      <c r="W97" s="338"/>
      <c r="X97" s="98"/>
      <c r="Y97" s="209"/>
      <c r="AA97" s="307"/>
      <c r="AB97" s="310"/>
      <c r="AF97" s="399"/>
      <c r="BG97" s="399"/>
    </row>
    <row r="98" spans="3:59" s="396" customFormat="1" ht="69" customHeight="1" x14ac:dyDescent="0.25">
      <c r="C98" s="394"/>
      <c r="E98" s="420"/>
      <c r="H98" s="418"/>
      <c r="I98" s="333"/>
      <c r="J98" s="150"/>
      <c r="K98" s="209"/>
      <c r="L98" s="209"/>
      <c r="M98" s="354"/>
      <c r="N98" s="394"/>
      <c r="O98" s="394"/>
      <c r="P98" s="209"/>
      <c r="S98" s="209"/>
      <c r="T98" s="97"/>
      <c r="V98" s="338"/>
      <c r="W98" s="338"/>
      <c r="X98" s="98"/>
      <c r="Y98" s="209"/>
      <c r="AA98" s="307"/>
      <c r="AB98" s="310"/>
      <c r="AF98" s="399"/>
      <c r="BG98" s="399"/>
    </row>
    <row r="99" spans="3:59" s="396" customFormat="1" ht="69" customHeight="1" x14ac:dyDescent="0.25">
      <c r="C99" s="394"/>
      <c r="E99" s="420"/>
      <c r="H99" s="418"/>
      <c r="I99" s="333"/>
      <c r="J99" s="150"/>
      <c r="K99" s="209"/>
      <c r="L99" s="209"/>
      <c r="M99" s="354"/>
      <c r="N99" s="394"/>
      <c r="O99" s="394"/>
      <c r="P99" s="209"/>
      <c r="S99" s="209"/>
      <c r="T99" s="97"/>
      <c r="V99" s="338"/>
      <c r="W99" s="338"/>
      <c r="X99" s="98"/>
      <c r="Y99" s="209"/>
      <c r="AA99" s="307"/>
      <c r="AB99" s="310"/>
      <c r="AF99" s="399"/>
      <c r="BG99" s="399"/>
    </row>
    <row r="100" spans="3:59" s="396" customFormat="1" ht="69" customHeight="1" x14ac:dyDescent="0.25">
      <c r="C100" s="394"/>
      <c r="E100" s="420"/>
      <c r="H100" s="209"/>
      <c r="I100" s="311"/>
      <c r="J100" s="150"/>
      <c r="K100" s="209"/>
      <c r="L100" s="209"/>
      <c r="M100" s="354"/>
      <c r="N100" s="394"/>
      <c r="O100" s="394"/>
      <c r="P100" s="394"/>
      <c r="S100" s="209"/>
      <c r="T100" s="97"/>
      <c r="V100" s="338"/>
      <c r="W100" s="338"/>
      <c r="X100" s="98"/>
      <c r="Y100" s="209"/>
      <c r="AA100" s="307"/>
      <c r="AB100" s="310"/>
      <c r="AF100" s="399"/>
      <c r="BG100" s="399"/>
    </row>
    <row r="101" spans="3:59" s="396" customFormat="1" ht="69" customHeight="1" x14ac:dyDescent="0.25">
      <c r="C101" s="394"/>
      <c r="E101" s="420"/>
      <c r="H101" s="209"/>
      <c r="I101" s="311"/>
      <c r="J101" s="150"/>
      <c r="K101" s="209"/>
      <c r="L101" s="209"/>
      <c r="M101" s="354"/>
      <c r="N101" s="394"/>
      <c r="O101" s="394"/>
      <c r="P101" s="394"/>
      <c r="S101" s="209"/>
      <c r="T101" s="97"/>
      <c r="V101" s="338"/>
      <c r="W101" s="338"/>
      <c r="X101" s="98"/>
      <c r="Y101" s="209"/>
      <c r="AA101" s="307"/>
      <c r="AB101" s="310"/>
      <c r="AF101" s="399"/>
      <c r="BG101" s="399"/>
    </row>
    <row r="102" spans="3:59" s="396" customFormat="1" ht="69" customHeight="1" x14ac:dyDescent="0.25">
      <c r="C102" s="394"/>
      <c r="E102" s="420"/>
      <c r="H102" s="209"/>
      <c r="I102" s="309"/>
      <c r="J102" s="150"/>
      <c r="K102" s="209"/>
      <c r="L102" s="394"/>
      <c r="M102" s="354"/>
      <c r="N102" s="394"/>
      <c r="O102" s="394"/>
      <c r="P102" s="394"/>
      <c r="S102" s="209"/>
      <c r="T102" s="97"/>
      <c r="U102" s="209"/>
      <c r="V102" s="338"/>
      <c r="W102" s="338"/>
      <c r="X102" s="98"/>
      <c r="Y102" s="209"/>
      <c r="AA102" s="307"/>
      <c r="AB102" s="310"/>
      <c r="AF102" s="399"/>
      <c r="BG102" s="399"/>
    </row>
    <row r="103" spans="3:59" s="396" customFormat="1" ht="69" customHeight="1" x14ac:dyDescent="0.25">
      <c r="C103" s="394"/>
      <c r="E103" s="420"/>
      <c r="H103" s="209"/>
      <c r="I103" s="309"/>
      <c r="J103" s="150"/>
      <c r="K103" s="209"/>
      <c r="L103" s="394"/>
      <c r="M103" s="354"/>
      <c r="N103" s="394"/>
      <c r="O103" s="394"/>
      <c r="P103" s="394"/>
      <c r="S103" s="209"/>
      <c r="T103" s="97"/>
      <c r="U103" s="209"/>
      <c r="V103" s="338"/>
      <c r="W103" s="338"/>
      <c r="X103" s="98"/>
      <c r="Y103" s="209"/>
      <c r="AA103" s="307"/>
      <c r="AB103" s="310"/>
      <c r="AF103" s="399"/>
      <c r="BG103" s="399"/>
    </row>
    <row r="104" spans="3:59" s="396" customFormat="1" ht="69" customHeight="1" x14ac:dyDescent="0.25">
      <c r="C104" s="394"/>
      <c r="E104" s="420"/>
      <c r="H104" s="209"/>
      <c r="I104" s="309"/>
      <c r="J104" s="150"/>
      <c r="K104" s="209"/>
      <c r="L104" s="394"/>
      <c r="M104" s="354"/>
      <c r="N104" s="394"/>
      <c r="O104" s="394"/>
      <c r="P104" s="394"/>
      <c r="S104" s="209"/>
      <c r="T104" s="97"/>
      <c r="U104" s="209"/>
      <c r="V104" s="338"/>
      <c r="W104" s="338"/>
      <c r="X104" s="98"/>
      <c r="Y104" s="209"/>
      <c r="AA104" s="307"/>
      <c r="AB104" s="310"/>
      <c r="AF104" s="399"/>
      <c r="BG104" s="399"/>
    </row>
    <row r="105" spans="3:59" s="396" customFormat="1" ht="69" customHeight="1" x14ac:dyDescent="0.25">
      <c r="C105" s="394"/>
      <c r="E105" s="420"/>
      <c r="H105" s="209"/>
      <c r="I105" s="309"/>
      <c r="J105" s="150"/>
      <c r="K105" s="209"/>
      <c r="L105" s="394"/>
      <c r="M105" s="354"/>
      <c r="N105" s="394"/>
      <c r="O105" s="394"/>
      <c r="P105" s="394"/>
      <c r="S105" s="209"/>
      <c r="T105" s="97"/>
      <c r="U105" s="209"/>
      <c r="V105" s="338"/>
      <c r="W105" s="338"/>
      <c r="X105" s="98"/>
      <c r="Y105" s="209"/>
      <c r="AA105" s="307"/>
      <c r="AB105" s="310"/>
      <c r="AF105" s="399"/>
      <c r="BG105" s="399"/>
    </row>
    <row r="106" spans="3:59" s="396" customFormat="1" ht="69" customHeight="1" x14ac:dyDescent="0.25">
      <c r="C106" s="394"/>
      <c r="E106" s="420"/>
      <c r="H106" s="209"/>
      <c r="I106" s="309"/>
      <c r="J106" s="150"/>
      <c r="K106" s="150"/>
      <c r="L106" s="209"/>
      <c r="M106" s="422"/>
      <c r="N106" s="394"/>
      <c r="O106" s="394"/>
      <c r="P106" s="394"/>
      <c r="S106" s="150"/>
      <c r="T106" s="97"/>
      <c r="V106" s="338"/>
      <c r="W106" s="338"/>
      <c r="X106" s="98"/>
      <c r="Y106" s="209"/>
      <c r="Z106" s="310"/>
      <c r="AA106" s="307"/>
      <c r="AB106" s="310"/>
      <c r="AF106" s="399"/>
      <c r="BG106" s="399"/>
    </row>
    <row r="107" spans="3:59" s="396" customFormat="1" ht="69" customHeight="1" x14ac:dyDescent="0.25">
      <c r="C107" s="394"/>
      <c r="E107" s="420"/>
      <c r="H107" s="209"/>
      <c r="I107" s="309"/>
      <c r="J107" s="150"/>
      <c r="K107" s="150"/>
      <c r="L107" s="150"/>
      <c r="M107" s="354"/>
      <c r="N107" s="394"/>
      <c r="O107" s="394"/>
      <c r="P107" s="394"/>
      <c r="S107" s="150"/>
      <c r="T107" s="97"/>
      <c r="V107" s="338"/>
      <c r="W107" s="338"/>
      <c r="X107" s="98"/>
      <c r="Y107" s="209"/>
      <c r="AA107" s="307"/>
      <c r="AB107" s="310"/>
      <c r="AF107" s="399"/>
      <c r="BG107" s="399"/>
    </row>
    <row r="108" spans="3:59" s="396" customFormat="1" ht="69" customHeight="1" x14ac:dyDescent="0.25">
      <c r="C108" s="394"/>
      <c r="E108" s="426"/>
      <c r="H108" s="418"/>
      <c r="I108" s="153"/>
      <c r="N108" s="394"/>
      <c r="O108" s="394"/>
      <c r="P108" s="394"/>
      <c r="T108" s="97"/>
      <c r="X108" s="98"/>
      <c r="AA108" s="307"/>
      <c r="AB108" s="310"/>
      <c r="AF108" s="399"/>
      <c r="BG108" s="399"/>
    </row>
    <row r="109" spans="3:59" s="396" customFormat="1" ht="69" customHeight="1" x14ac:dyDescent="0.25">
      <c r="C109" s="394"/>
      <c r="E109" s="426"/>
      <c r="H109" s="418"/>
      <c r="I109" s="153"/>
      <c r="N109" s="394"/>
      <c r="O109" s="394"/>
      <c r="P109" s="394"/>
      <c r="T109" s="97"/>
      <c r="X109" s="98"/>
      <c r="AA109" s="307"/>
      <c r="AB109" s="310"/>
      <c r="AF109" s="399"/>
      <c r="BG109" s="399"/>
    </row>
    <row r="110" spans="3:59" s="396" customFormat="1" ht="69" customHeight="1" x14ac:dyDescent="0.25">
      <c r="C110" s="394"/>
      <c r="E110" s="426"/>
      <c r="H110" s="418"/>
      <c r="I110" s="153"/>
      <c r="N110" s="394"/>
      <c r="O110" s="394"/>
      <c r="P110" s="394"/>
      <c r="T110" s="97"/>
      <c r="X110" s="98"/>
      <c r="AA110" s="307"/>
      <c r="AB110" s="310"/>
      <c r="AF110" s="399"/>
      <c r="BG110" s="399"/>
    </row>
    <row r="111" spans="3:59" s="396" customFormat="1" ht="69" customHeight="1" x14ac:dyDescent="0.25">
      <c r="C111" s="394"/>
      <c r="E111" s="426"/>
      <c r="H111" s="418"/>
      <c r="I111" s="153"/>
      <c r="N111" s="394"/>
      <c r="O111" s="394"/>
      <c r="P111" s="394"/>
      <c r="T111" s="97"/>
      <c r="X111" s="98"/>
      <c r="AA111" s="307"/>
      <c r="AB111" s="310"/>
      <c r="AF111" s="399"/>
      <c r="BG111" s="399"/>
    </row>
    <row r="112" spans="3:59" s="396" customFormat="1" ht="69" customHeight="1" x14ac:dyDescent="0.25">
      <c r="C112" s="394"/>
      <c r="E112" s="426"/>
      <c r="H112" s="418"/>
      <c r="I112" s="153"/>
      <c r="N112" s="394"/>
      <c r="O112" s="394"/>
      <c r="P112" s="394"/>
      <c r="T112" s="97"/>
      <c r="X112" s="98"/>
      <c r="AA112" s="307"/>
      <c r="AB112" s="310"/>
      <c r="AF112" s="399"/>
      <c r="BG112" s="399"/>
    </row>
    <row r="113" spans="3:59" s="396" customFormat="1" ht="69" customHeight="1" x14ac:dyDescent="0.25">
      <c r="C113" s="394"/>
      <c r="E113" s="420"/>
      <c r="H113" s="209"/>
      <c r="I113" s="153"/>
      <c r="J113" s="26"/>
      <c r="K113" s="26"/>
      <c r="L113" s="26"/>
      <c r="N113" s="394"/>
      <c r="O113" s="394"/>
      <c r="P113" s="111"/>
      <c r="S113" s="26"/>
      <c r="T113" s="97"/>
      <c r="V113" s="349"/>
      <c r="W113" s="18"/>
      <c r="X113" s="98"/>
      <c r="Y113" s="306"/>
      <c r="AA113" s="307"/>
      <c r="AB113" s="310"/>
      <c r="AF113" s="399"/>
      <c r="BG113" s="399"/>
    </row>
    <row r="114" spans="3:59" s="396" customFormat="1" ht="69" customHeight="1" x14ac:dyDescent="0.25">
      <c r="C114" s="394"/>
      <c r="E114" s="420"/>
      <c r="H114" s="209"/>
      <c r="I114" s="153"/>
      <c r="K114" s="26"/>
      <c r="N114" s="394"/>
      <c r="O114" s="394"/>
      <c r="P114" s="111"/>
      <c r="S114" s="26"/>
      <c r="T114" s="97"/>
      <c r="V114" s="18"/>
      <c r="W114" s="349"/>
      <c r="X114" s="98"/>
      <c r="Y114" s="306"/>
      <c r="AA114" s="307"/>
      <c r="AB114" s="310"/>
      <c r="AF114" s="399"/>
      <c r="BG114" s="399"/>
    </row>
    <row r="115" spans="3:59" s="396" customFormat="1" ht="69" customHeight="1" x14ac:dyDescent="0.25">
      <c r="C115" s="394"/>
      <c r="E115" s="420"/>
      <c r="H115" s="209"/>
      <c r="I115" s="153"/>
      <c r="K115" s="26"/>
      <c r="N115" s="394"/>
      <c r="O115" s="394"/>
      <c r="P115" s="111"/>
      <c r="S115" s="26"/>
      <c r="T115" s="97"/>
      <c r="V115" s="349"/>
      <c r="W115" s="349"/>
      <c r="X115" s="98"/>
      <c r="Y115" s="306"/>
      <c r="AA115" s="307"/>
      <c r="AB115" s="310"/>
      <c r="AF115" s="399"/>
      <c r="BG115" s="399"/>
    </row>
    <row r="116" spans="3:59" s="396" customFormat="1" ht="69" customHeight="1" x14ac:dyDescent="0.25">
      <c r="C116" s="394"/>
      <c r="E116" s="427"/>
      <c r="G116" s="877"/>
      <c r="H116" s="418"/>
      <c r="I116" s="306"/>
      <c r="J116" s="311"/>
      <c r="K116" s="311"/>
      <c r="N116" s="394"/>
      <c r="O116" s="394"/>
      <c r="P116" s="209"/>
      <c r="T116" s="97"/>
      <c r="V116" s="350"/>
      <c r="W116" s="313"/>
      <c r="X116" s="98"/>
      <c r="Y116" s="306"/>
      <c r="AA116" s="307"/>
      <c r="AB116" s="310"/>
      <c r="AF116" s="399"/>
      <c r="BG116" s="399"/>
    </row>
    <row r="117" spans="3:59" s="396" customFormat="1" ht="69" customHeight="1" x14ac:dyDescent="0.25">
      <c r="C117" s="394"/>
      <c r="E117" s="427"/>
      <c r="G117" s="877"/>
      <c r="H117" s="418"/>
      <c r="I117" s="351"/>
      <c r="J117" s="351"/>
      <c r="K117" s="352"/>
      <c r="N117" s="394"/>
      <c r="O117" s="394"/>
      <c r="P117" s="209"/>
      <c r="T117" s="97"/>
      <c r="V117" s="350"/>
      <c r="W117" s="313"/>
      <c r="X117" s="98"/>
      <c r="Y117" s="306"/>
      <c r="AA117" s="307"/>
      <c r="AB117" s="310"/>
      <c r="AF117" s="399"/>
      <c r="BG117" s="399"/>
    </row>
    <row r="118" spans="3:59" s="396" customFormat="1" ht="69" customHeight="1" x14ac:dyDescent="0.25">
      <c r="C118" s="394"/>
      <c r="E118" s="427"/>
      <c r="G118" s="877"/>
      <c r="H118" s="418"/>
      <c r="I118" s="351"/>
      <c r="J118" s="351"/>
      <c r="K118" s="352"/>
      <c r="N118" s="394"/>
      <c r="O118" s="394"/>
      <c r="P118" s="209"/>
      <c r="T118" s="97"/>
      <c r="V118" s="350"/>
      <c r="W118" s="313"/>
      <c r="X118" s="98"/>
      <c r="Y118" s="306"/>
      <c r="AA118" s="307"/>
      <c r="AB118" s="310"/>
      <c r="AF118" s="399"/>
      <c r="BG118" s="399"/>
    </row>
    <row r="119" spans="3:59" s="396" customFormat="1" ht="69" customHeight="1" x14ac:dyDescent="0.25">
      <c r="C119" s="394"/>
      <c r="E119" s="427"/>
      <c r="G119" s="877"/>
      <c r="H119" s="418"/>
      <c r="I119" s="324"/>
      <c r="J119" s="353"/>
      <c r="K119" s="311"/>
      <c r="N119" s="394"/>
      <c r="O119" s="394"/>
      <c r="P119" s="354"/>
      <c r="T119" s="97"/>
      <c r="V119" s="308"/>
      <c r="W119" s="309"/>
      <c r="X119" s="98"/>
      <c r="Y119" s="306"/>
      <c r="AA119" s="307"/>
      <c r="AB119" s="310"/>
      <c r="AF119" s="399"/>
      <c r="BG119" s="399"/>
    </row>
    <row r="120" spans="3:59" s="396" customFormat="1" ht="69" customHeight="1" x14ac:dyDescent="0.25">
      <c r="C120" s="394"/>
      <c r="E120" s="427"/>
      <c r="G120" s="877"/>
      <c r="H120" s="418"/>
      <c r="I120" s="324"/>
      <c r="J120" s="330"/>
      <c r="K120" s="330"/>
      <c r="N120" s="394"/>
      <c r="O120" s="394"/>
      <c r="P120" s="209"/>
      <c r="T120" s="97"/>
      <c r="V120" s="350"/>
      <c r="W120" s="313"/>
      <c r="X120" s="98"/>
      <c r="Y120" s="306"/>
      <c r="AA120" s="307"/>
      <c r="AB120" s="310"/>
      <c r="AF120" s="399"/>
      <c r="BG120" s="399"/>
    </row>
    <row r="121" spans="3:59" s="396" customFormat="1" ht="69" customHeight="1" x14ac:dyDescent="0.25">
      <c r="C121" s="394"/>
      <c r="E121" s="427"/>
      <c r="G121" s="877"/>
      <c r="H121" s="418"/>
      <c r="I121" s="324"/>
      <c r="J121" s="330"/>
      <c r="K121" s="311"/>
      <c r="N121" s="394"/>
      <c r="O121" s="394"/>
      <c r="P121" s="209"/>
      <c r="T121" s="97"/>
      <c r="V121" s="350"/>
      <c r="W121" s="313"/>
      <c r="X121" s="98"/>
      <c r="Y121" s="306"/>
      <c r="AA121" s="307"/>
      <c r="AB121" s="310"/>
      <c r="AF121" s="399"/>
      <c r="BG121" s="399"/>
    </row>
    <row r="122" spans="3:59" s="396" customFormat="1" ht="69" customHeight="1" x14ac:dyDescent="0.25">
      <c r="C122" s="394"/>
      <c r="E122" s="427"/>
      <c r="G122" s="877"/>
      <c r="H122" s="418"/>
      <c r="I122" s="324"/>
      <c r="J122" s="321"/>
      <c r="K122" s="311"/>
      <c r="N122" s="394"/>
      <c r="O122" s="394"/>
      <c r="P122" s="209"/>
      <c r="T122" s="97"/>
      <c r="V122" s="350"/>
      <c r="W122" s="313"/>
      <c r="X122" s="98"/>
      <c r="Y122" s="306"/>
      <c r="AA122" s="307"/>
      <c r="AB122" s="310"/>
      <c r="AF122" s="399"/>
      <c r="BG122" s="399"/>
    </row>
    <row r="123" spans="3:59" s="396" customFormat="1" ht="69" customHeight="1" x14ac:dyDescent="0.25">
      <c r="C123" s="394"/>
      <c r="E123" s="427"/>
      <c r="G123" s="877"/>
      <c r="H123" s="418"/>
      <c r="I123" s="324"/>
      <c r="J123" s="330"/>
      <c r="K123" s="311"/>
      <c r="N123" s="394"/>
      <c r="O123" s="394"/>
      <c r="P123" s="209"/>
      <c r="T123" s="97"/>
      <c r="V123" s="350"/>
      <c r="W123" s="313"/>
      <c r="X123" s="98"/>
      <c r="Y123" s="306"/>
      <c r="AA123" s="307"/>
      <c r="AB123" s="310"/>
      <c r="AF123" s="399"/>
      <c r="BG123" s="399"/>
    </row>
    <row r="124" spans="3:59" s="396" customFormat="1" ht="69" customHeight="1" x14ac:dyDescent="0.2">
      <c r="C124" s="394"/>
      <c r="E124" s="427"/>
      <c r="H124" s="418"/>
      <c r="I124" s="355"/>
      <c r="J124" s="311"/>
      <c r="K124" s="311"/>
      <c r="N124" s="394"/>
      <c r="O124" s="394"/>
      <c r="P124" s="209"/>
      <c r="T124" s="97"/>
      <c r="V124" s="350"/>
      <c r="W124" s="356"/>
      <c r="X124" s="98"/>
      <c r="Y124" s="306"/>
      <c r="AA124" s="307"/>
      <c r="AB124" s="310"/>
      <c r="AF124" s="399"/>
      <c r="BG124" s="399"/>
    </row>
    <row r="125" spans="3:59" s="396" customFormat="1" ht="69" customHeight="1" x14ac:dyDescent="0.25">
      <c r="C125" s="394"/>
      <c r="E125" s="427"/>
      <c r="H125" s="418"/>
      <c r="I125" s="306"/>
      <c r="J125" s="311"/>
      <c r="K125" s="311"/>
      <c r="N125" s="394"/>
      <c r="O125" s="394"/>
      <c r="P125" s="209"/>
      <c r="T125" s="97"/>
      <c r="V125" s="350"/>
      <c r="W125" s="350"/>
      <c r="X125" s="98"/>
      <c r="Y125" s="306"/>
      <c r="AA125" s="307"/>
      <c r="AB125" s="310"/>
      <c r="AF125" s="399"/>
      <c r="BG125" s="399"/>
    </row>
    <row r="126" spans="3:59" s="396" customFormat="1" ht="69" customHeight="1" x14ac:dyDescent="0.25">
      <c r="C126" s="394"/>
      <c r="E126" s="427"/>
      <c r="H126" s="418"/>
      <c r="I126" s="306"/>
      <c r="J126" s="311"/>
      <c r="K126" s="311"/>
      <c r="N126" s="394"/>
      <c r="O126" s="394"/>
      <c r="P126" s="209"/>
      <c r="T126" s="97"/>
      <c r="V126" s="350"/>
      <c r="W126" s="356"/>
      <c r="X126" s="98"/>
      <c r="Y126" s="306"/>
      <c r="AA126" s="307"/>
      <c r="AB126" s="310"/>
      <c r="AF126" s="399"/>
      <c r="BG126" s="399"/>
    </row>
    <row r="127" spans="3:59" s="396" customFormat="1" ht="69" customHeight="1" x14ac:dyDescent="0.25">
      <c r="C127" s="394"/>
      <c r="E127" s="428"/>
      <c r="H127" s="209"/>
      <c r="I127" s="395"/>
      <c r="K127" s="15"/>
      <c r="N127" s="394"/>
      <c r="O127" s="394"/>
      <c r="P127" s="394"/>
      <c r="T127" s="97"/>
      <c r="X127" s="98"/>
      <c r="AA127" s="307"/>
      <c r="AB127" s="310"/>
      <c r="AF127" s="399"/>
      <c r="BG127" s="399"/>
    </row>
    <row r="128" spans="3:59" s="396" customFormat="1" ht="69" customHeight="1" x14ac:dyDescent="0.25">
      <c r="C128" s="394"/>
      <c r="E128" s="428"/>
      <c r="H128" s="209"/>
      <c r="I128" s="395"/>
      <c r="K128" s="15"/>
      <c r="N128" s="394"/>
      <c r="O128" s="394"/>
      <c r="P128" s="394"/>
      <c r="T128" s="97"/>
      <c r="X128" s="98"/>
      <c r="AA128" s="307"/>
      <c r="AB128" s="310"/>
      <c r="AF128" s="399"/>
      <c r="BG128" s="399"/>
    </row>
    <row r="129" spans="3:59" s="396" customFormat="1" ht="69" customHeight="1" x14ac:dyDescent="0.25">
      <c r="C129" s="394"/>
      <c r="E129" s="428"/>
      <c r="H129" s="209"/>
      <c r="I129" s="321"/>
      <c r="K129" s="15"/>
      <c r="N129" s="394"/>
      <c r="O129" s="394"/>
      <c r="P129" s="394"/>
      <c r="T129" s="97"/>
      <c r="X129" s="98"/>
      <c r="AA129" s="307"/>
      <c r="AB129" s="310"/>
      <c r="AF129" s="399"/>
      <c r="BG129" s="399"/>
    </row>
    <row r="130" spans="3:59" s="396" customFormat="1" ht="69" customHeight="1" x14ac:dyDescent="0.25">
      <c r="C130" s="394"/>
      <c r="E130" s="428"/>
      <c r="H130" s="209"/>
      <c r="I130" s="321"/>
      <c r="K130" s="15"/>
      <c r="N130" s="394"/>
      <c r="O130" s="394"/>
      <c r="P130" s="394"/>
      <c r="T130" s="97"/>
      <c r="X130" s="98"/>
      <c r="AA130" s="307"/>
      <c r="AB130" s="310"/>
      <c r="AF130" s="399"/>
      <c r="BG130" s="399"/>
    </row>
    <row r="131" spans="3:59" s="396" customFormat="1" ht="69" customHeight="1" x14ac:dyDescent="0.25">
      <c r="C131" s="394"/>
      <c r="E131" s="428"/>
      <c r="H131" s="209"/>
      <c r="I131" s="321"/>
      <c r="N131" s="394"/>
      <c r="O131" s="394"/>
      <c r="P131" s="394"/>
      <c r="T131" s="97"/>
      <c r="X131" s="98"/>
      <c r="AA131" s="307"/>
      <c r="AB131" s="310"/>
      <c r="AF131" s="399"/>
      <c r="BG131" s="399"/>
    </row>
    <row r="132" spans="3:59" s="396" customFormat="1" ht="69" customHeight="1" x14ac:dyDescent="0.25">
      <c r="C132" s="394"/>
      <c r="E132" s="428"/>
      <c r="H132" s="209"/>
      <c r="I132" s="324"/>
      <c r="N132" s="394"/>
      <c r="O132" s="394"/>
      <c r="P132" s="394"/>
      <c r="T132" s="97"/>
      <c r="X132" s="98"/>
      <c r="AA132" s="307"/>
      <c r="AB132" s="310"/>
      <c r="AF132" s="399"/>
      <c r="BG132" s="399"/>
    </row>
    <row r="133" spans="3:59" s="396" customFormat="1" ht="69" customHeight="1" x14ac:dyDescent="0.25">
      <c r="C133" s="394"/>
      <c r="E133" s="428"/>
      <c r="H133" s="209"/>
      <c r="I133" s="321"/>
      <c r="N133" s="394"/>
      <c r="O133" s="394"/>
      <c r="P133" s="394"/>
      <c r="T133" s="97"/>
      <c r="X133" s="98"/>
      <c r="AA133" s="307"/>
      <c r="AB133" s="310"/>
      <c r="AF133" s="399"/>
      <c r="BG133" s="399"/>
    </row>
    <row r="134" spans="3:59" s="396" customFormat="1" ht="69" customHeight="1" x14ac:dyDescent="0.25">
      <c r="C134" s="394"/>
      <c r="E134" s="428"/>
      <c r="H134" s="423"/>
      <c r="I134" s="321"/>
      <c r="N134" s="394"/>
      <c r="O134" s="394"/>
      <c r="P134" s="394"/>
      <c r="T134" s="97"/>
      <c r="X134" s="98"/>
      <c r="AA134" s="307"/>
      <c r="AB134" s="310"/>
      <c r="AF134" s="399"/>
      <c r="BG134" s="399"/>
    </row>
    <row r="135" spans="3:59" s="396" customFormat="1" ht="69" customHeight="1" x14ac:dyDescent="0.25">
      <c r="C135" s="394"/>
      <c r="E135" s="428"/>
      <c r="H135" s="209"/>
      <c r="I135" s="321"/>
      <c r="N135" s="394"/>
      <c r="O135" s="394"/>
      <c r="P135" s="394"/>
      <c r="T135" s="97"/>
      <c r="X135" s="98"/>
      <c r="AA135" s="307"/>
      <c r="AB135" s="310"/>
      <c r="AF135" s="399"/>
      <c r="BG135" s="399"/>
    </row>
    <row r="136" spans="3:59" s="396" customFormat="1" ht="69" customHeight="1" x14ac:dyDescent="0.25">
      <c r="C136" s="394"/>
      <c r="E136" s="428"/>
      <c r="H136" s="209"/>
      <c r="I136" s="321"/>
      <c r="N136" s="394"/>
      <c r="O136" s="394"/>
      <c r="P136" s="394"/>
      <c r="T136" s="97"/>
      <c r="X136" s="98"/>
      <c r="AA136" s="307"/>
      <c r="AB136" s="310"/>
      <c r="AF136" s="399"/>
      <c r="BG136" s="399"/>
    </row>
    <row r="137" spans="3:59" s="396" customFormat="1" ht="69" customHeight="1" x14ac:dyDescent="0.25">
      <c r="C137" s="394"/>
      <c r="E137" s="428"/>
      <c r="H137" s="209"/>
      <c r="I137" s="321"/>
      <c r="N137" s="394"/>
      <c r="O137" s="394"/>
      <c r="P137" s="394"/>
      <c r="T137" s="97"/>
      <c r="X137" s="98"/>
      <c r="AA137" s="307"/>
      <c r="AB137" s="310"/>
      <c r="AF137" s="399"/>
      <c r="BG137" s="399"/>
    </row>
    <row r="138" spans="3:59" s="396" customFormat="1" ht="69" customHeight="1" x14ac:dyDescent="0.25">
      <c r="C138" s="394"/>
      <c r="E138" s="427"/>
      <c r="H138" s="209"/>
      <c r="I138" s="153"/>
      <c r="N138" s="394"/>
      <c r="O138" s="394"/>
      <c r="P138" s="394"/>
      <c r="T138" s="97"/>
      <c r="X138" s="98"/>
      <c r="AA138" s="307"/>
      <c r="AB138" s="310"/>
      <c r="AF138" s="399"/>
      <c r="BG138" s="399"/>
    </row>
    <row r="139" spans="3:59" s="396" customFormat="1" ht="69" customHeight="1" x14ac:dyDescent="0.25">
      <c r="C139" s="394"/>
      <c r="E139" s="427"/>
      <c r="H139" s="209"/>
      <c r="I139" s="153"/>
      <c r="N139" s="394"/>
      <c r="O139" s="394"/>
      <c r="P139" s="394"/>
      <c r="T139" s="97"/>
      <c r="X139" s="98"/>
      <c r="AA139" s="307"/>
      <c r="AB139" s="310"/>
      <c r="AF139" s="399"/>
      <c r="BG139" s="399"/>
    </row>
    <row r="140" spans="3:59" s="396" customFormat="1" ht="69" customHeight="1" x14ac:dyDescent="0.25">
      <c r="C140" s="394"/>
      <c r="E140" s="427"/>
      <c r="H140" s="209"/>
      <c r="I140" s="321"/>
      <c r="N140" s="394"/>
      <c r="O140" s="394"/>
      <c r="P140" s="394"/>
      <c r="T140" s="97"/>
      <c r="X140" s="98"/>
      <c r="AA140" s="307"/>
      <c r="AB140" s="310"/>
      <c r="AF140" s="399"/>
      <c r="BG140" s="399"/>
    </row>
    <row r="141" spans="3:59" s="396" customFormat="1" ht="69" customHeight="1" x14ac:dyDescent="0.25">
      <c r="C141" s="394"/>
      <c r="E141" s="427"/>
      <c r="H141" s="209"/>
      <c r="I141" s="153"/>
      <c r="N141" s="394"/>
      <c r="O141" s="394"/>
      <c r="P141" s="394"/>
      <c r="T141" s="97"/>
      <c r="X141" s="98"/>
      <c r="AA141" s="307"/>
      <c r="AB141" s="310"/>
      <c r="AF141" s="399"/>
      <c r="BG141" s="399"/>
    </row>
    <row r="142" spans="3:59" s="396" customFormat="1" ht="69" customHeight="1" x14ac:dyDescent="0.25">
      <c r="C142" s="394"/>
      <c r="E142" s="427"/>
      <c r="H142" s="209"/>
      <c r="I142" s="321"/>
      <c r="N142" s="394"/>
      <c r="O142" s="394"/>
      <c r="P142" s="394"/>
      <c r="T142" s="97"/>
      <c r="X142" s="98"/>
      <c r="AA142" s="307"/>
      <c r="AB142" s="310"/>
      <c r="AF142" s="399"/>
      <c r="BG142" s="399"/>
    </row>
    <row r="143" spans="3:59" s="396" customFormat="1" ht="69" customHeight="1" x14ac:dyDescent="0.25">
      <c r="C143" s="394"/>
      <c r="E143" s="427"/>
      <c r="H143" s="209"/>
      <c r="I143" s="153"/>
      <c r="N143" s="394"/>
      <c r="O143" s="394"/>
      <c r="P143" s="394"/>
      <c r="T143" s="97"/>
      <c r="X143" s="98"/>
      <c r="AA143" s="307"/>
      <c r="AB143" s="310"/>
      <c r="AF143" s="399"/>
      <c r="BG143" s="399"/>
    </row>
    <row r="144" spans="3:59" s="396" customFormat="1" ht="69" customHeight="1" x14ac:dyDescent="0.25">
      <c r="C144" s="394"/>
      <c r="E144" s="427"/>
      <c r="H144" s="209"/>
      <c r="I144" s="321"/>
      <c r="N144" s="394"/>
      <c r="O144" s="394"/>
      <c r="P144" s="394"/>
      <c r="T144" s="97"/>
      <c r="X144" s="98"/>
      <c r="AA144" s="307"/>
      <c r="AB144" s="310"/>
      <c r="AF144" s="399"/>
      <c r="BG144" s="399"/>
    </row>
    <row r="145" spans="3:59" s="396" customFormat="1" ht="69" customHeight="1" x14ac:dyDescent="0.25">
      <c r="C145" s="394"/>
      <c r="E145" s="427"/>
      <c r="H145" s="209"/>
      <c r="I145" s="153"/>
      <c r="N145" s="394"/>
      <c r="O145" s="394"/>
      <c r="P145" s="394"/>
      <c r="T145" s="97"/>
      <c r="X145" s="98"/>
      <c r="AA145" s="307"/>
      <c r="AB145" s="310"/>
      <c r="AF145" s="399"/>
      <c r="BG145" s="399"/>
    </row>
    <row r="146" spans="3:59" s="396" customFormat="1" ht="69" customHeight="1" x14ac:dyDescent="0.25">
      <c r="C146" s="394"/>
      <c r="E146" s="427"/>
      <c r="H146" s="209"/>
      <c r="I146" s="153"/>
      <c r="N146" s="394"/>
      <c r="O146" s="394"/>
      <c r="P146" s="394"/>
      <c r="T146" s="97"/>
      <c r="X146" s="98"/>
      <c r="AA146" s="307"/>
      <c r="AB146" s="310"/>
      <c r="AF146" s="399"/>
      <c r="BG146" s="399"/>
    </row>
    <row r="147" spans="3:59" s="396" customFormat="1" ht="69" customHeight="1" x14ac:dyDescent="0.25">
      <c r="C147" s="394"/>
      <c r="E147" s="429"/>
      <c r="H147" s="418"/>
      <c r="I147" s="357"/>
      <c r="J147" s="357"/>
      <c r="K147" s="209"/>
      <c r="L147" s="209"/>
      <c r="M147" s="354"/>
      <c r="N147" s="394"/>
      <c r="O147" s="394"/>
      <c r="P147" s="361"/>
      <c r="T147" s="97"/>
      <c r="V147" s="358"/>
      <c r="W147" s="359"/>
      <c r="X147" s="98"/>
      <c r="Y147" s="306"/>
      <c r="AA147" s="307"/>
      <c r="AB147" s="310"/>
      <c r="AF147" s="399"/>
      <c r="BG147" s="399"/>
    </row>
    <row r="148" spans="3:59" s="396" customFormat="1" ht="69" customHeight="1" x14ac:dyDescent="0.25">
      <c r="C148" s="394"/>
      <c r="E148" s="429"/>
      <c r="G148" s="877"/>
      <c r="H148" s="418"/>
      <c r="I148" s="357"/>
      <c r="J148" s="397"/>
      <c r="K148" s="209"/>
      <c r="L148" s="354"/>
      <c r="M148" s="354"/>
      <c r="N148" s="394"/>
      <c r="O148" s="394"/>
      <c r="P148" s="361"/>
      <c r="T148" s="97"/>
      <c r="W148" s="359"/>
      <c r="X148" s="98"/>
      <c r="Y148" s="306"/>
      <c r="AA148" s="307"/>
      <c r="AB148" s="310"/>
      <c r="AF148" s="399"/>
      <c r="BG148" s="399"/>
    </row>
    <row r="149" spans="3:59" s="396" customFormat="1" ht="69" customHeight="1" x14ac:dyDescent="0.25">
      <c r="C149" s="394"/>
      <c r="E149" s="429"/>
      <c r="G149" s="877"/>
      <c r="H149" s="418"/>
      <c r="I149" s="209"/>
      <c r="J149" s="397"/>
      <c r="K149" s="209"/>
      <c r="L149" s="209"/>
      <c r="M149" s="354"/>
      <c r="N149" s="394"/>
      <c r="O149" s="394"/>
      <c r="P149" s="361"/>
      <c r="T149" s="97"/>
      <c r="W149" s="359"/>
      <c r="X149" s="98"/>
      <c r="Y149" s="306"/>
      <c r="AA149" s="307"/>
      <c r="AB149" s="310"/>
      <c r="AF149" s="399"/>
      <c r="BG149" s="399"/>
    </row>
    <row r="150" spans="3:59" s="396" customFormat="1" ht="69" customHeight="1" x14ac:dyDescent="0.25">
      <c r="C150" s="394"/>
      <c r="E150" s="429"/>
      <c r="G150" s="877"/>
      <c r="H150" s="418"/>
      <c r="I150" s="209"/>
      <c r="J150" s="397"/>
      <c r="K150" s="209"/>
      <c r="L150" s="209"/>
      <c r="M150" s="354"/>
      <c r="N150" s="394"/>
      <c r="O150" s="394"/>
      <c r="P150" s="361"/>
      <c r="T150" s="97"/>
      <c r="W150" s="359"/>
      <c r="X150" s="98"/>
      <c r="Y150" s="306"/>
      <c r="AA150" s="307"/>
      <c r="AB150" s="310"/>
      <c r="AF150" s="399"/>
      <c r="BG150" s="399"/>
    </row>
    <row r="151" spans="3:59" s="396" customFormat="1" ht="69" customHeight="1" x14ac:dyDescent="0.25">
      <c r="C151" s="394"/>
      <c r="E151" s="429"/>
      <c r="H151" s="418"/>
      <c r="I151" s="357"/>
      <c r="J151" s="209"/>
      <c r="K151" s="209"/>
      <c r="L151" s="209"/>
      <c r="M151" s="354"/>
      <c r="N151" s="394"/>
      <c r="O151" s="394"/>
      <c r="P151" s="361"/>
      <c r="T151" s="97"/>
      <c r="W151" s="359"/>
      <c r="X151" s="98"/>
      <c r="Y151" s="306"/>
      <c r="AA151" s="307"/>
      <c r="AB151" s="310"/>
      <c r="AF151" s="399"/>
      <c r="BG151" s="399"/>
    </row>
    <row r="152" spans="3:59" s="396" customFormat="1" ht="69" customHeight="1" x14ac:dyDescent="0.25">
      <c r="C152" s="394"/>
      <c r="E152" s="429"/>
      <c r="H152" s="418"/>
      <c r="I152" s="209"/>
      <c r="J152" s="209"/>
      <c r="K152" s="209"/>
      <c r="L152" s="209"/>
      <c r="M152" s="354"/>
      <c r="N152" s="394"/>
      <c r="O152" s="394"/>
      <c r="P152" s="361"/>
      <c r="T152" s="97"/>
      <c r="W152" s="359"/>
      <c r="X152" s="98"/>
      <c r="Y152" s="306"/>
      <c r="AA152" s="307"/>
      <c r="AB152" s="310"/>
      <c r="AF152" s="399"/>
      <c r="BG152" s="399"/>
    </row>
    <row r="153" spans="3:59" s="396" customFormat="1" ht="69" customHeight="1" x14ac:dyDescent="0.25">
      <c r="C153" s="394"/>
      <c r="E153" s="429"/>
      <c r="H153" s="418"/>
      <c r="I153" s="360"/>
      <c r="J153" s="360"/>
      <c r="K153" s="360"/>
      <c r="L153" s="360"/>
      <c r="M153" s="361"/>
      <c r="N153" s="394"/>
      <c r="O153" s="394"/>
      <c r="P153" s="361"/>
      <c r="T153" s="97"/>
      <c r="W153" s="359"/>
      <c r="X153" s="98"/>
      <c r="Y153" s="306"/>
      <c r="AA153" s="307"/>
      <c r="AB153" s="310"/>
      <c r="AF153" s="399"/>
      <c r="BG153" s="399"/>
    </row>
    <row r="154" spans="3:59" s="396" customFormat="1" ht="69" customHeight="1" x14ac:dyDescent="0.25">
      <c r="C154" s="394"/>
      <c r="E154" s="429"/>
      <c r="H154" s="418"/>
      <c r="I154" s="361"/>
      <c r="J154" s="361"/>
      <c r="K154" s="361"/>
      <c r="L154" s="361"/>
      <c r="M154" s="361"/>
      <c r="N154" s="394"/>
      <c r="O154" s="394"/>
      <c r="P154" s="361"/>
      <c r="T154" s="97"/>
      <c r="W154" s="362"/>
      <c r="X154" s="98"/>
      <c r="Y154" s="306"/>
      <c r="AA154" s="307"/>
      <c r="AB154" s="310"/>
      <c r="AF154" s="399"/>
      <c r="BG154" s="399"/>
    </row>
    <row r="155" spans="3:59" s="396" customFormat="1" ht="69" customHeight="1" x14ac:dyDescent="0.25">
      <c r="C155" s="394"/>
      <c r="E155" s="425"/>
      <c r="H155" s="209"/>
      <c r="I155" s="330"/>
      <c r="N155" s="394"/>
      <c r="O155" s="394"/>
      <c r="P155" s="394"/>
      <c r="T155" s="97"/>
      <c r="X155" s="98"/>
      <c r="Y155" s="311"/>
      <c r="AA155" s="307"/>
      <c r="AB155" s="310"/>
      <c r="AF155" s="399"/>
      <c r="BG155" s="399"/>
    </row>
    <row r="156" spans="3:59" s="396" customFormat="1" ht="69" customHeight="1" x14ac:dyDescent="0.25">
      <c r="C156" s="394"/>
      <c r="E156" s="425"/>
      <c r="H156" s="209"/>
      <c r="I156" s="330"/>
      <c r="N156" s="394"/>
      <c r="O156" s="394"/>
      <c r="P156" s="394"/>
      <c r="T156" s="97"/>
      <c r="X156" s="98"/>
      <c r="Y156" s="311"/>
      <c r="AA156" s="307"/>
      <c r="AB156" s="310"/>
      <c r="AF156" s="399"/>
      <c r="BG156" s="399"/>
    </row>
    <row r="157" spans="3:59" s="396" customFormat="1" ht="69" customHeight="1" x14ac:dyDescent="0.25">
      <c r="C157" s="394"/>
      <c r="E157" s="425"/>
      <c r="H157" s="209"/>
      <c r="I157" s="330"/>
      <c r="N157" s="394"/>
      <c r="O157" s="394"/>
      <c r="P157" s="394"/>
      <c r="T157" s="97"/>
      <c r="X157" s="98"/>
      <c r="Y157" s="311"/>
      <c r="AA157" s="307"/>
      <c r="AB157" s="310"/>
      <c r="AF157" s="399"/>
      <c r="BG157" s="399"/>
    </row>
    <row r="158" spans="3:59" s="396" customFormat="1" ht="69" customHeight="1" x14ac:dyDescent="0.25">
      <c r="C158" s="394"/>
      <c r="E158" s="425"/>
      <c r="H158" s="209"/>
      <c r="I158" s="330"/>
      <c r="N158" s="394"/>
      <c r="O158" s="394"/>
      <c r="P158" s="394"/>
      <c r="T158" s="97"/>
      <c r="X158" s="98"/>
      <c r="Y158" s="311"/>
      <c r="AA158" s="307"/>
      <c r="AB158" s="310"/>
      <c r="AF158" s="399"/>
      <c r="BG158" s="399"/>
    </row>
    <row r="159" spans="3:59" s="396" customFormat="1" ht="69" customHeight="1" x14ac:dyDescent="0.25">
      <c r="C159" s="394"/>
      <c r="E159" s="425"/>
      <c r="H159" s="209"/>
      <c r="I159" s="330"/>
      <c r="N159" s="394"/>
      <c r="O159" s="394"/>
      <c r="P159" s="394"/>
      <c r="T159" s="97"/>
      <c r="X159" s="98"/>
      <c r="Y159" s="363"/>
      <c r="AA159" s="307"/>
      <c r="AB159" s="310"/>
      <c r="AF159" s="399"/>
      <c r="BG159" s="399"/>
    </row>
    <row r="160" spans="3:59" s="396" customFormat="1" ht="69" customHeight="1" x14ac:dyDescent="0.25">
      <c r="C160" s="394"/>
      <c r="E160" s="425"/>
      <c r="H160" s="209"/>
      <c r="I160" s="330"/>
      <c r="N160" s="394"/>
      <c r="O160" s="394"/>
      <c r="P160" s="394"/>
      <c r="T160" s="97"/>
      <c r="X160" s="98"/>
      <c r="Y160" s="311"/>
      <c r="AA160" s="307"/>
      <c r="AB160" s="310"/>
      <c r="AF160" s="399"/>
      <c r="BG160" s="399"/>
    </row>
    <row r="161" spans="3:59" s="396" customFormat="1" ht="69" customHeight="1" x14ac:dyDescent="0.25">
      <c r="C161" s="394"/>
      <c r="E161" s="425"/>
      <c r="H161" s="209"/>
      <c r="I161" s="330"/>
      <c r="N161" s="394"/>
      <c r="O161" s="394"/>
      <c r="P161" s="394"/>
      <c r="T161" s="97"/>
      <c r="X161" s="98"/>
      <c r="Y161" s="311"/>
      <c r="AA161" s="307"/>
      <c r="AB161" s="310"/>
      <c r="AF161" s="399"/>
      <c r="BG161" s="399"/>
    </row>
    <row r="162" spans="3:59" s="396" customFormat="1" ht="69" customHeight="1" x14ac:dyDescent="0.25">
      <c r="C162" s="394"/>
      <c r="E162" s="425"/>
      <c r="H162" s="209"/>
      <c r="I162" s="330"/>
      <c r="N162" s="394"/>
      <c r="O162" s="394"/>
      <c r="P162" s="394"/>
      <c r="T162" s="97"/>
      <c r="X162" s="98"/>
      <c r="Y162" s="311"/>
      <c r="AA162" s="307"/>
      <c r="AB162" s="310"/>
      <c r="AF162" s="399"/>
      <c r="BG162" s="399"/>
    </row>
    <row r="163" spans="3:59" s="396" customFormat="1" ht="69" customHeight="1" x14ac:dyDescent="0.25">
      <c r="C163" s="394"/>
      <c r="E163" s="425"/>
      <c r="H163" s="209"/>
      <c r="I163" s="311"/>
      <c r="N163" s="394"/>
      <c r="O163" s="394"/>
      <c r="P163" s="394"/>
      <c r="T163" s="97"/>
      <c r="X163" s="98"/>
      <c r="Y163" s="311"/>
      <c r="AA163" s="307"/>
      <c r="AB163" s="310"/>
      <c r="AF163" s="399"/>
      <c r="BG163" s="399"/>
    </row>
    <row r="164" spans="3:59" s="396" customFormat="1" ht="69" customHeight="1" x14ac:dyDescent="0.25">
      <c r="C164" s="394"/>
      <c r="E164" s="425"/>
      <c r="H164" s="209"/>
      <c r="I164" s="311"/>
      <c r="N164" s="394"/>
      <c r="O164" s="394"/>
      <c r="P164" s="394"/>
      <c r="T164" s="97"/>
      <c r="X164" s="98"/>
      <c r="Y164" s="311"/>
      <c r="AA164" s="307"/>
      <c r="AB164" s="310"/>
      <c r="AF164" s="399"/>
      <c r="BG164" s="399"/>
    </row>
    <row r="165" spans="3:59" s="396" customFormat="1" ht="69" customHeight="1" x14ac:dyDescent="0.25">
      <c r="C165" s="394"/>
      <c r="E165" s="425"/>
      <c r="H165" s="209"/>
      <c r="I165" s="330"/>
      <c r="N165" s="394"/>
      <c r="O165" s="394"/>
      <c r="P165" s="394"/>
      <c r="T165" s="97"/>
      <c r="X165" s="98"/>
      <c r="Y165" s="311"/>
      <c r="AA165" s="307"/>
      <c r="AB165" s="310"/>
      <c r="AF165" s="399"/>
      <c r="BG165" s="399"/>
    </row>
    <row r="166" spans="3:59" s="396" customFormat="1" ht="69" customHeight="1" x14ac:dyDescent="0.25">
      <c r="C166" s="394"/>
      <c r="E166" s="425"/>
      <c r="H166" s="209"/>
      <c r="I166" s="330"/>
      <c r="N166" s="394"/>
      <c r="O166" s="394"/>
      <c r="P166" s="394"/>
      <c r="T166" s="97"/>
      <c r="X166" s="98"/>
      <c r="Y166" s="311"/>
      <c r="AA166" s="307"/>
      <c r="AB166" s="310"/>
      <c r="AF166" s="399"/>
      <c r="BG166" s="399"/>
    </row>
    <row r="167" spans="3:59" s="396" customFormat="1" ht="69" customHeight="1" x14ac:dyDescent="0.25">
      <c r="C167" s="394"/>
      <c r="E167" s="425"/>
      <c r="H167" s="209"/>
      <c r="I167" s="330"/>
      <c r="N167" s="394"/>
      <c r="O167" s="394"/>
      <c r="P167" s="394"/>
      <c r="T167" s="97"/>
      <c r="X167" s="98"/>
      <c r="Y167" s="311"/>
      <c r="AA167" s="307"/>
      <c r="AB167" s="310"/>
      <c r="AF167" s="399"/>
      <c r="BG167" s="399"/>
    </row>
    <row r="168" spans="3:59" s="396" customFormat="1" ht="69" customHeight="1" x14ac:dyDescent="0.25">
      <c r="C168" s="394"/>
      <c r="E168" s="425"/>
      <c r="H168" s="209"/>
      <c r="I168" s="311"/>
      <c r="N168" s="394"/>
      <c r="O168" s="394"/>
      <c r="P168" s="394"/>
      <c r="T168" s="97"/>
      <c r="X168" s="98"/>
      <c r="Y168" s="311"/>
      <c r="AA168" s="307"/>
      <c r="AB168" s="310"/>
      <c r="AF168" s="399"/>
      <c r="BG168" s="399"/>
    </row>
    <row r="169" spans="3:59" s="396" customFormat="1" ht="69" customHeight="1" x14ac:dyDescent="0.25">
      <c r="C169" s="394"/>
      <c r="E169" s="425"/>
      <c r="H169" s="209"/>
      <c r="I169" s="311"/>
      <c r="N169" s="394"/>
      <c r="O169" s="394"/>
      <c r="P169" s="394"/>
      <c r="T169" s="97"/>
      <c r="X169" s="98"/>
      <c r="Y169" s="311"/>
      <c r="AA169" s="307"/>
      <c r="AB169" s="310"/>
      <c r="AF169" s="399"/>
      <c r="BG169" s="399"/>
    </row>
    <row r="170" spans="3:59" s="396" customFormat="1" ht="69" customHeight="1" x14ac:dyDescent="0.25">
      <c r="C170" s="394"/>
      <c r="E170" s="425"/>
      <c r="H170" s="209"/>
      <c r="I170" s="311"/>
      <c r="N170" s="394"/>
      <c r="O170" s="394"/>
      <c r="P170" s="394"/>
      <c r="T170" s="97"/>
      <c r="X170" s="98"/>
      <c r="Y170" s="311"/>
      <c r="AA170" s="307"/>
      <c r="AB170" s="310"/>
      <c r="AF170" s="399"/>
      <c r="BG170" s="399"/>
    </row>
    <row r="171" spans="3:59" s="396" customFormat="1" ht="69" customHeight="1" x14ac:dyDescent="0.25">
      <c r="C171" s="394"/>
      <c r="E171" s="425"/>
      <c r="H171" s="209"/>
      <c r="I171" s="311"/>
      <c r="N171" s="394"/>
      <c r="O171" s="394"/>
      <c r="P171" s="394"/>
      <c r="T171" s="97"/>
      <c r="X171" s="98"/>
      <c r="Y171" s="352"/>
      <c r="AA171" s="307"/>
      <c r="AB171" s="310"/>
      <c r="AF171" s="399"/>
      <c r="BG171" s="399"/>
    </row>
    <row r="172" spans="3:59" s="396" customFormat="1" ht="69" customHeight="1" x14ac:dyDescent="0.25">
      <c r="C172" s="394"/>
      <c r="E172" s="425"/>
      <c r="H172" s="209"/>
      <c r="I172" s="311"/>
      <c r="N172" s="394"/>
      <c r="O172" s="394"/>
      <c r="P172" s="394"/>
      <c r="T172" s="97"/>
      <c r="X172" s="98"/>
      <c r="Y172" s="311"/>
      <c r="AA172" s="307"/>
      <c r="AB172" s="310"/>
      <c r="AF172" s="399"/>
      <c r="BG172" s="399"/>
    </row>
    <row r="173" spans="3:59" s="396" customFormat="1" ht="69" customHeight="1" x14ac:dyDescent="0.25">
      <c r="C173" s="394"/>
      <c r="E173" s="425"/>
      <c r="H173" s="209"/>
      <c r="I173" s="311"/>
      <c r="N173" s="394"/>
      <c r="O173" s="394"/>
      <c r="P173" s="394"/>
      <c r="T173" s="97"/>
      <c r="X173" s="98"/>
      <c r="Y173" s="311"/>
      <c r="AA173" s="307"/>
      <c r="AB173" s="310"/>
      <c r="AF173" s="399"/>
      <c r="BG173" s="399"/>
    </row>
    <row r="174" spans="3:59" s="396" customFormat="1" ht="69" customHeight="1" x14ac:dyDescent="0.25">
      <c r="C174" s="394"/>
      <c r="E174" s="425"/>
      <c r="H174" s="209"/>
      <c r="I174" s="311"/>
      <c r="N174" s="394"/>
      <c r="O174" s="394"/>
      <c r="P174" s="394"/>
      <c r="T174" s="97"/>
      <c r="X174" s="98"/>
      <c r="Y174" s="311"/>
      <c r="AA174" s="307"/>
      <c r="AB174" s="310"/>
      <c r="AF174" s="399"/>
      <c r="BG174" s="399"/>
    </row>
    <row r="175" spans="3:59" s="396" customFormat="1" ht="69" customHeight="1" x14ac:dyDescent="0.25">
      <c r="C175" s="394"/>
      <c r="E175" s="425"/>
      <c r="H175" s="209"/>
      <c r="I175" s="330"/>
      <c r="N175" s="394"/>
      <c r="O175" s="394"/>
      <c r="P175" s="394"/>
      <c r="T175" s="97"/>
      <c r="X175" s="98"/>
      <c r="Y175" s="306"/>
      <c r="AA175" s="307"/>
      <c r="AB175" s="310"/>
      <c r="AF175" s="399"/>
      <c r="BG175" s="399"/>
    </row>
    <row r="176" spans="3:59" s="396" customFormat="1" ht="69" customHeight="1" x14ac:dyDescent="0.25">
      <c r="C176" s="394"/>
      <c r="E176" s="425"/>
      <c r="H176" s="209"/>
      <c r="I176" s="364"/>
      <c r="N176" s="394"/>
      <c r="O176" s="394"/>
      <c r="P176" s="394"/>
      <c r="T176" s="97"/>
      <c r="X176" s="98"/>
      <c r="Y176" s="351"/>
      <c r="AA176" s="307"/>
      <c r="AB176" s="310"/>
      <c r="AF176" s="399"/>
      <c r="BG176" s="399"/>
    </row>
    <row r="177" spans="3:59" s="396" customFormat="1" ht="69" customHeight="1" x14ac:dyDescent="0.25">
      <c r="C177" s="394"/>
      <c r="E177" s="425"/>
      <c r="H177" s="209"/>
      <c r="I177" s="364"/>
      <c r="N177" s="394"/>
      <c r="O177" s="394"/>
      <c r="P177" s="394"/>
      <c r="T177" s="97"/>
      <c r="X177" s="98"/>
      <c r="Y177" s="306"/>
      <c r="AA177" s="307"/>
      <c r="AB177" s="310"/>
      <c r="AF177" s="399"/>
      <c r="BG177" s="399"/>
    </row>
    <row r="178" spans="3:59" s="396" customFormat="1" ht="69" customHeight="1" x14ac:dyDescent="0.25">
      <c r="C178" s="394"/>
      <c r="E178" s="425"/>
      <c r="H178" s="209"/>
      <c r="I178" s="364"/>
      <c r="N178" s="394"/>
      <c r="O178" s="394"/>
      <c r="P178" s="394"/>
      <c r="T178" s="97"/>
      <c r="X178" s="98"/>
      <c r="Y178" s="306"/>
      <c r="AA178" s="307"/>
      <c r="AB178" s="310"/>
      <c r="AF178" s="399"/>
      <c r="BG178" s="399"/>
    </row>
    <row r="179" spans="3:59" s="396" customFormat="1" ht="69" customHeight="1" x14ac:dyDescent="0.25">
      <c r="C179" s="394"/>
      <c r="E179" s="425"/>
      <c r="H179" s="209"/>
      <c r="I179" s="330"/>
      <c r="N179" s="394"/>
      <c r="O179" s="394"/>
      <c r="P179" s="394"/>
      <c r="T179" s="97"/>
      <c r="X179" s="98"/>
      <c r="Y179" s="306"/>
      <c r="AA179" s="307"/>
      <c r="AB179" s="310"/>
      <c r="AF179" s="399"/>
      <c r="BG179" s="399"/>
    </row>
    <row r="180" spans="3:59" s="396" customFormat="1" ht="69" customHeight="1" x14ac:dyDescent="0.25">
      <c r="C180" s="394"/>
      <c r="E180" s="425"/>
      <c r="H180" s="209"/>
      <c r="I180" s="330"/>
      <c r="N180" s="394"/>
      <c r="O180" s="394"/>
      <c r="P180" s="394"/>
      <c r="T180" s="97"/>
      <c r="X180" s="98"/>
      <c r="Y180" s="306"/>
      <c r="AA180" s="307"/>
      <c r="AB180" s="310"/>
      <c r="AF180" s="399"/>
      <c r="BG180" s="399"/>
    </row>
    <row r="181" spans="3:59" s="396" customFormat="1" ht="69" customHeight="1" x14ac:dyDescent="0.25">
      <c r="C181" s="394"/>
      <c r="E181" s="425"/>
      <c r="H181" s="209"/>
      <c r="I181" s="330"/>
      <c r="N181" s="394"/>
      <c r="O181" s="394"/>
      <c r="P181" s="394"/>
      <c r="T181" s="97"/>
      <c r="X181" s="98"/>
      <c r="Y181" s="306"/>
      <c r="AA181" s="307"/>
      <c r="AB181" s="310"/>
      <c r="AF181" s="399"/>
      <c r="BG181" s="399"/>
    </row>
    <row r="182" spans="3:59" s="396" customFormat="1" ht="69" customHeight="1" x14ac:dyDescent="0.25">
      <c r="C182" s="394"/>
      <c r="E182" s="425"/>
      <c r="H182" s="209"/>
      <c r="I182" s="321"/>
      <c r="N182" s="394"/>
      <c r="O182" s="394"/>
      <c r="P182" s="394"/>
      <c r="T182" s="97"/>
      <c r="X182" s="98"/>
      <c r="Y182" s="306"/>
      <c r="AA182" s="307"/>
      <c r="AB182" s="310"/>
      <c r="AF182" s="399"/>
      <c r="BG182" s="399"/>
    </row>
    <row r="183" spans="3:59" s="396" customFormat="1" ht="69" customHeight="1" x14ac:dyDescent="0.25">
      <c r="C183" s="394"/>
      <c r="E183" s="425"/>
      <c r="H183" s="209"/>
      <c r="I183" s="330"/>
      <c r="N183" s="394"/>
      <c r="O183" s="394"/>
      <c r="P183" s="394"/>
      <c r="T183" s="97"/>
      <c r="X183" s="98"/>
      <c r="Y183" s="306"/>
      <c r="AA183" s="307"/>
      <c r="AB183" s="310"/>
      <c r="AF183" s="399"/>
      <c r="BG183" s="399"/>
    </row>
    <row r="184" spans="3:59" s="396" customFormat="1" ht="69" customHeight="1" x14ac:dyDescent="0.25">
      <c r="C184" s="394"/>
      <c r="E184" s="425"/>
      <c r="H184" s="209"/>
      <c r="I184" s="330"/>
      <c r="N184" s="394"/>
      <c r="O184" s="394"/>
      <c r="P184" s="394"/>
      <c r="T184" s="97"/>
      <c r="X184" s="98"/>
      <c r="Y184" s="306"/>
      <c r="AA184" s="307"/>
      <c r="AB184" s="310"/>
      <c r="AF184" s="399"/>
      <c r="BG184" s="399"/>
    </row>
    <row r="185" spans="3:59" s="396" customFormat="1" ht="69" customHeight="1" x14ac:dyDescent="0.25">
      <c r="C185" s="394"/>
      <c r="E185" s="425"/>
      <c r="H185" s="209"/>
      <c r="I185" s="330"/>
      <c r="N185" s="394"/>
      <c r="O185" s="394"/>
      <c r="P185" s="394"/>
      <c r="T185" s="97"/>
      <c r="X185" s="98"/>
      <c r="Y185" s="306"/>
      <c r="AA185" s="307"/>
      <c r="AB185" s="310"/>
      <c r="AF185" s="399"/>
      <c r="BG185" s="399"/>
    </row>
    <row r="186" spans="3:59" s="396" customFormat="1" ht="69" customHeight="1" x14ac:dyDescent="0.25">
      <c r="C186" s="394"/>
      <c r="E186" s="425"/>
      <c r="H186" s="209"/>
      <c r="I186" s="321"/>
      <c r="N186" s="394"/>
      <c r="O186" s="394"/>
      <c r="P186" s="394"/>
      <c r="T186" s="97"/>
      <c r="X186" s="98"/>
      <c r="Y186" s="324"/>
      <c r="AA186" s="307"/>
      <c r="AB186" s="310"/>
      <c r="AF186" s="399"/>
      <c r="BG186" s="399"/>
    </row>
    <row r="187" spans="3:59" s="396" customFormat="1" ht="69" customHeight="1" x14ac:dyDescent="0.25">
      <c r="C187" s="394"/>
      <c r="E187" s="425"/>
      <c r="H187" s="209"/>
      <c r="I187" s="330"/>
      <c r="N187" s="394"/>
      <c r="O187" s="394"/>
      <c r="P187" s="394"/>
      <c r="T187" s="97"/>
      <c r="X187" s="98"/>
      <c r="Y187" s="351"/>
      <c r="AA187" s="307"/>
      <c r="AB187" s="310"/>
      <c r="AF187" s="399"/>
      <c r="BG187" s="399"/>
    </row>
    <row r="188" spans="3:59" s="396" customFormat="1" ht="69" customHeight="1" x14ac:dyDescent="0.25">
      <c r="C188" s="394"/>
      <c r="E188" s="425"/>
      <c r="H188" s="209"/>
      <c r="I188" s="330"/>
      <c r="N188" s="394"/>
      <c r="O188" s="394"/>
      <c r="P188" s="394"/>
      <c r="T188" s="97"/>
      <c r="X188" s="98"/>
      <c r="Y188" s="324"/>
      <c r="AA188" s="307"/>
      <c r="AB188" s="310"/>
      <c r="AF188" s="399"/>
      <c r="BG188" s="399"/>
    </row>
    <row r="189" spans="3:59" s="396" customFormat="1" ht="69" customHeight="1" x14ac:dyDescent="0.25">
      <c r="C189" s="394"/>
      <c r="E189" s="425"/>
      <c r="H189" s="209"/>
      <c r="I189" s="330"/>
      <c r="N189" s="394"/>
      <c r="O189" s="394"/>
      <c r="P189" s="394"/>
      <c r="T189" s="97"/>
      <c r="X189" s="98"/>
      <c r="Y189" s="306"/>
      <c r="AA189" s="307"/>
      <c r="AB189" s="310"/>
      <c r="AF189" s="399"/>
      <c r="BG189" s="399"/>
    </row>
    <row r="190" spans="3:59" s="396" customFormat="1" ht="69" customHeight="1" x14ac:dyDescent="0.25">
      <c r="C190" s="394"/>
      <c r="E190" s="425"/>
      <c r="H190" s="209"/>
      <c r="I190" s="330"/>
      <c r="N190" s="394"/>
      <c r="O190" s="394"/>
      <c r="P190" s="394"/>
      <c r="T190" s="97"/>
      <c r="X190" s="98"/>
      <c r="Y190" s="306"/>
      <c r="AA190" s="307"/>
      <c r="AB190" s="310"/>
      <c r="AF190" s="399"/>
      <c r="BG190" s="399"/>
    </row>
    <row r="191" spans="3:59" s="396" customFormat="1" ht="69" customHeight="1" x14ac:dyDescent="0.25">
      <c r="C191" s="394"/>
      <c r="E191" s="425"/>
      <c r="H191" s="424"/>
      <c r="I191" s="330"/>
      <c r="N191" s="394"/>
      <c r="O191" s="394"/>
      <c r="P191" s="394"/>
      <c r="T191" s="97"/>
      <c r="X191" s="98"/>
      <c r="Y191" s="306"/>
      <c r="AA191" s="307"/>
      <c r="AB191" s="310"/>
      <c r="AF191" s="399"/>
      <c r="BG191" s="399"/>
    </row>
  </sheetData>
  <autoFilter ref="A3:CX191"/>
  <mergeCells count="70">
    <mergeCell ref="AY1:BF1"/>
    <mergeCell ref="Q2:Q3"/>
    <mergeCell ref="BG1:BK1"/>
    <mergeCell ref="A2:A3"/>
    <mergeCell ref="B2:B3"/>
    <mergeCell ref="C2:C3"/>
    <mergeCell ref="D2:D3"/>
    <mergeCell ref="E2:E3"/>
    <mergeCell ref="F2:F3"/>
    <mergeCell ref="G2:G3"/>
    <mergeCell ref="H2:H3"/>
    <mergeCell ref="I2:I3"/>
    <mergeCell ref="A1:I1"/>
    <mergeCell ref="J1:W1"/>
    <mergeCell ref="X1:AE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C2:BC3"/>
    <mergeCell ref="BD2:BD3"/>
    <mergeCell ref="AR2:AR3"/>
    <mergeCell ref="AS2:AS3"/>
    <mergeCell ref="AT2:AT3"/>
    <mergeCell ref="AU2:AU3"/>
    <mergeCell ref="AV2:AV3"/>
    <mergeCell ref="AW2:AW3"/>
    <mergeCell ref="G119:G123"/>
    <mergeCell ref="G148:G150"/>
    <mergeCell ref="E5:E12"/>
    <mergeCell ref="G6:G8"/>
    <mergeCell ref="BK2:BK4"/>
    <mergeCell ref="G116:G118"/>
    <mergeCell ref="BE2:BE3"/>
    <mergeCell ref="BF2:BF3"/>
    <mergeCell ref="BG2:BG3"/>
    <mergeCell ref="BH2:BH3"/>
    <mergeCell ref="BI2:BI3"/>
    <mergeCell ref="BJ2:BJ3"/>
    <mergeCell ref="AY2:AY3"/>
    <mergeCell ref="AZ2:AZ3"/>
    <mergeCell ref="BA2:BA3"/>
    <mergeCell ref="BB2:BB3"/>
  </mergeCells>
  <conditionalFormatting sqref="AC29:AC191">
    <cfRule type="containsText" dxfId="478" priority="82" stopIfTrue="1" operator="containsText" text="EN TERMINO">
      <formula>NOT(ISERROR(SEARCH("EN TERMINO",AC29)))</formula>
    </cfRule>
    <cfRule type="containsText" priority="83" operator="containsText" text="AMARILLO">
      <formula>NOT(ISERROR(SEARCH("AMARILLO",AC29)))</formula>
    </cfRule>
    <cfRule type="containsText" dxfId="477" priority="84" stopIfTrue="1" operator="containsText" text="ALERTA">
      <formula>NOT(ISERROR(SEARCH("ALERTA",AC29)))</formula>
    </cfRule>
    <cfRule type="containsText" dxfId="476" priority="85" stopIfTrue="1" operator="containsText" text="OK">
      <formula>NOT(ISERROR(SEARCH("OK",AC29)))</formula>
    </cfRule>
  </conditionalFormatting>
  <conditionalFormatting sqref="AF59:BF59 AF60:AF191 AF56:AF58 BG29:BG191">
    <cfRule type="containsText" dxfId="475" priority="79" operator="containsText" text="Cumplida">
      <formula>NOT(ISERROR(SEARCH("Cumplida",AF29)))</formula>
    </cfRule>
    <cfRule type="containsText" dxfId="474" priority="80" operator="containsText" text="Pendiente">
      <formula>NOT(ISERROR(SEARCH("Pendiente",AF29)))</formula>
    </cfRule>
    <cfRule type="containsText" dxfId="473" priority="81" operator="containsText" text="Cumplida">
      <formula>NOT(ISERROR(SEARCH("Cumplida",AF29)))</formula>
    </cfRule>
  </conditionalFormatting>
  <conditionalFormatting sqref="AF59:BF59 AF60:AF191 AF30:AF47 AF49:AF58 BG29:BG191">
    <cfRule type="containsText" dxfId="472" priority="78" stopIfTrue="1" operator="containsText" text="CUMPLIDA">
      <formula>NOT(ISERROR(SEARCH("CUMPLIDA",AF29)))</formula>
    </cfRule>
  </conditionalFormatting>
  <conditionalFormatting sqref="AF59:BF59 AF60:AF191 AF30:AF47 AF49:AF58 BG29:BG191">
    <cfRule type="containsText" dxfId="471" priority="77" stopIfTrue="1" operator="containsText" text="INCUMPLIDA">
      <formula>NOT(ISERROR(SEARCH("INCUMPLIDA",AF29)))</formula>
    </cfRule>
  </conditionalFormatting>
  <conditionalFormatting sqref="AF48 AF29:AF30 AF33:AF36 AF42 AF50">
    <cfRule type="containsText" dxfId="470" priority="76" operator="containsText" text="PENDIENTE">
      <formula>NOT(ISERROR(SEARCH("PENDIENTE",AF29)))</formula>
    </cfRule>
  </conditionalFormatting>
  <conditionalFormatting sqref="AC21:AC28">
    <cfRule type="containsText" dxfId="469" priority="72" stopIfTrue="1" operator="containsText" text="EN TERMINO">
      <formula>NOT(ISERROR(SEARCH("EN TERMINO",AC21)))</formula>
    </cfRule>
    <cfRule type="containsText" priority="73" operator="containsText" text="AMARILLO">
      <formula>NOT(ISERROR(SEARCH("AMARILLO",AC21)))</formula>
    </cfRule>
    <cfRule type="containsText" dxfId="468" priority="74" stopIfTrue="1" operator="containsText" text="ALERTA">
      <formula>NOT(ISERROR(SEARCH("ALERTA",AC21)))</formula>
    </cfRule>
    <cfRule type="containsText" dxfId="467" priority="75" stopIfTrue="1" operator="containsText" text="OK">
      <formula>NOT(ISERROR(SEARCH("OK",AC21)))</formula>
    </cfRule>
  </conditionalFormatting>
  <conditionalFormatting sqref="BG21:BG28">
    <cfRule type="containsText" dxfId="466" priority="69" operator="containsText" text="Cumplida">
      <formula>NOT(ISERROR(SEARCH("Cumplida",BG21)))</formula>
    </cfRule>
    <cfRule type="containsText" dxfId="465" priority="70" operator="containsText" text="Pendiente">
      <formula>NOT(ISERROR(SEARCH("Pendiente",BG21)))</formula>
    </cfRule>
    <cfRule type="containsText" dxfId="464" priority="71" operator="containsText" text="Cumplida">
      <formula>NOT(ISERROR(SEARCH("Cumplida",BG21)))</formula>
    </cfRule>
  </conditionalFormatting>
  <conditionalFormatting sqref="AF21:AF28 BG21:BG28">
    <cfRule type="containsText" dxfId="463" priority="68" stopIfTrue="1" operator="containsText" text="CUMPLIDA">
      <formula>NOT(ISERROR(SEARCH("CUMPLIDA",AF21)))</formula>
    </cfRule>
  </conditionalFormatting>
  <conditionalFormatting sqref="AF21:AF28 BG21:BG28">
    <cfRule type="containsText" dxfId="462" priority="67" stopIfTrue="1" operator="containsText" text="INCUMPLIDA">
      <formula>NOT(ISERROR(SEARCH("INCUMPLIDA",AF21)))</formula>
    </cfRule>
  </conditionalFormatting>
  <conditionalFormatting sqref="AF25">
    <cfRule type="containsText" dxfId="461" priority="66" operator="containsText" text="PENDIENTE">
      <formula>NOT(ISERROR(SEARCH("PENDIENTE",AF25)))</formula>
    </cfRule>
  </conditionalFormatting>
  <conditionalFormatting sqref="AC16:AC20">
    <cfRule type="containsText" dxfId="460" priority="62" stopIfTrue="1" operator="containsText" text="EN TERMINO">
      <formula>NOT(ISERROR(SEARCH("EN TERMINO",AC16)))</formula>
    </cfRule>
    <cfRule type="containsText" priority="63" operator="containsText" text="AMARILLO">
      <formula>NOT(ISERROR(SEARCH("AMARILLO",AC16)))</formula>
    </cfRule>
    <cfRule type="containsText" dxfId="459" priority="64" stopIfTrue="1" operator="containsText" text="ALERTA">
      <formula>NOT(ISERROR(SEARCH("ALERTA",AC16)))</formula>
    </cfRule>
    <cfRule type="containsText" dxfId="458" priority="65" stopIfTrue="1" operator="containsText" text="OK">
      <formula>NOT(ISERROR(SEARCH("OK",AC16)))</formula>
    </cfRule>
  </conditionalFormatting>
  <conditionalFormatting sqref="BG16:BG20 AF16:AF20">
    <cfRule type="containsText" dxfId="457" priority="59" operator="containsText" text="Cumplida">
      <formula>NOT(ISERROR(SEARCH("Cumplida",AF16)))</formula>
    </cfRule>
    <cfRule type="containsText" dxfId="456" priority="60" operator="containsText" text="Pendiente">
      <formula>NOT(ISERROR(SEARCH("Pendiente",AF16)))</formula>
    </cfRule>
    <cfRule type="containsText" dxfId="455" priority="61" operator="containsText" text="Cumplida">
      <formula>NOT(ISERROR(SEARCH("Cumplida",AF16)))</formula>
    </cfRule>
  </conditionalFormatting>
  <conditionalFormatting sqref="BG16:BG20 AF16:AF20">
    <cfRule type="containsText" dxfId="454" priority="58" stopIfTrue="1" operator="containsText" text="CUMPLIDA">
      <formula>NOT(ISERROR(SEARCH("CUMPLIDA",AF16)))</formula>
    </cfRule>
  </conditionalFormatting>
  <conditionalFormatting sqref="BG16:BG20 AF16:AF20">
    <cfRule type="containsText" dxfId="453" priority="57" stopIfTrue="1" operator="containsText" text="INCUMPLIDA">
      <formula>NOT(ISERROR(SEARCH("INCUMPLIDA",AF16)))</formula>
    </cfRule>
  </conditionalFormatting>
  <conditionalFormatting sqref="AC13:AC15">
    <cfRule type="containsText" dxfId="452" priority="43" stopIfTrue="1" operator="containsText" text="EN TERMINO">
      <formula>NOT(ISERROR(SEARCH("EN TERMINO",AC13)))</formula>
    </cfRule>
    <cfRule type="containsText" priority="44" operator="containsText" text="AMARILLO">
      <formula>NOT(ISERROR(SEARCH("AMARILLO",AC13)))</formula>
    </cfRule>
    <cfRule type="containsText" dxfId="451" priority="45" stopIfTrue="1" operator="containsText" text="ALERTA">
      <formula>NOT(ISERROR(SEARCH("ALERTA",AC13)))</formula>
    </cfRule>
    <cfRule type="containsText" dxfId="450" priority="46" stopIfTrue="1" operator="containsText" text="OK">
      <formula>NOT(ISERROR(SEARCH("OK",AC13)))</formula>
    </cfRule>
  </conditionalFormatting>
  <conditionalFormatting sqref="BG13:BG15 AF13:AF15">
    <cfRule type="containsText" dxfId="449" priority="40" operator="containsText" text="Cumplida">
      <formula>NOT(ISERROR(SEARCH("Cumplida",AF13)))</formula>
    </cfRule>
    <cfRule type="containsText" dxfId="448" priority="41" operator="containsText" text="Pendiente">
      <formula>NOT(ISERROR(SEARCH("Pendiente",AF13)))</formula>
    </cfRule>
    <cfRule type="containsText" dxfId="447" priority="42" operator="containsText" text="Cumplida">
      <formula>NOT(ISERROR(SEARCH("Cumplida",AF13)))</formula>
    </cfRule>
  </conditionalFormatting>
  <conditionalFormatting sqref="BG13:BG15 AF13:AF15">
    <cfRule type="containsText" dxfId="446" priority="39" stopIfTrue="1" operator="containsText" text="CUMPLIDA">
      <formula>NOT(ISERROR(SEARCH("CUMPLIDA",AF13)))</formula>
    </cfRule>
  </conditionalFormatting>
  <conditionalFormatting sqref="BG13:BG15 AF13:AF15">
    <cfRule type="containsText" dxfId="445" priority="38" stopIfTrue="1" operator="containsText" text="INCUMPLIDA">
      <formula>NOT(ISERROR(SEARCH("INCUMPLIDA",AF13)))</formula>
    </cfRule>
  </conditionalFormatting>
  <conditionalFormatting sqref="AC5:AC12">
    <cfRule type="containsText" dxfId="444" priority="14" stopIfTrue="1" operator="containsText" text="EN TERMINO">
      <formula>NOT(ISERROR(SEARCH("EN TERMINO",AC5)))</formula>
    </cfRule>
    <cfRule type="containsText" priority="15" operator="containsText" text="AMARILLO">
      <formula>NOT(ISERROR(SEARCH("AMARILLO",AC5)))</formula>
    </cfRule>
    <cfRule type="containsText" dxfId="443" priority="16" stopIfTrue="1" operator="containsText" text="ALERTA">
      <formula>NOT(ISERROR(SEARCH("ALERTA",AC5)))</formula>
    </cfRule>
    <cfRule type="containsText" dxfId="442" priority="17" stopIfTrue="1" operator="containsText" text="OK">
      <formula>NOT(ISERROR(SEARCH("OK",AC5)))</formula>
    </cfRule>
  </conditionalFormatting>
  <conditionalFormatting sqref="BG5:BG12 AF5:AF12">
    <cfRule type="containsText" dxfId="441" priority="11" operator="containsText" text="Cumplida">
      <formula>NOT(ISERROR(SEARCH("Cumplida",AF5)))</formula>
    </cfRule>
    <cfRule type="containsText" dxfId="440" priority="12" operator="containsText" text="Pendiente">
      <formula>NOT(ISERROR(SEARCH("Pendiente",AF5)))</formula>
    </cfRule>
    <cfRule type="containsText" dxfId="439" priority="13" operator="containsText" text="Cumplida">
      <formula>NOT(ISERROR(SEARCH("Cumplida",AF5)))</formula>
    </cfRule>
  </conditionalFormatting>
  <conditionalFormatting sqref="BG5:BG12 AF5:AF12">
    <cfRule type="containsText" dxfId="438" priority="10" stopIfTrue="1" operator="containsText" text="CUMPLIDA">
      <formula>NOT(ISERROR(SEARCH("CUMPLIDA",AF5)))</formula>
    </cfRule>
  </conditionalFormatting>
  <conditionalFormatting sqref="BG5:BG12 AF5:AF12">
    <cfRule type="containsText" dxfId="437" priority="9" stopIfTrue="1" operator="containsText" text="INCUMPLIDA">
      <formula>NOT(ISERROR(SEARCH("INCUMPLIDA",AF5)))</formula>
    </cfRule>
  </conditionalFormatting>
  <conditionalFormatting sqref="AF5:AF12">
    <cfRule type="containsText" dxfId="436" priority="8" operator="containsText" text="PENDIENTE">
      <formula>NOT(ISERROR(SEARCH("PENDIENTE",AF5)))</formula>
    </cfRule>
  </conditionalFormatting>
  <conditionalFormatting sqref="AF5:AF12">
    <cfRule type="containsText" dxfId="435" priority="7" stopIfTrue="1" operator="containsText" text="PENDIENTE">
      <formula>NOT(ISERROR(SEARCH("PENDIENTE",AF5)))</formula>
    </cfRule>
  </conditionalFormatting>
  <conditionalFormatting sqref="BI5:BI12">
    <cfRule type="containsText" dxfId="434" priority="4" operator="containsText" text="cerrada">
      <formula>NOT(ISERROR(SEARCH("cerrada",BI5)))</formula>
    </cfRule>
    <cfRule type="containsText" dxfId="433" priority="5" operator="containsText" text="cerrado">
      <formula>NOT(ISERROR(SEARCH("cerrado",BI5)))</formula>
    </cfRule>
    <cfRule type="containsText" dxfId="432" priority="6" operator="containsText" text="Abierto">
      <formula>NOT(ISERROR(SEARCH("Abierto",BI5)))</formula>
    </cfRule>
  </conditionalFormatting>
  <conditionalFormatting sqref="BI5:BI12">
    <cfRule type="containsText" dxfId="431" priority="1" operator="containsText" text="cerrada">
      <formula>NOT(ISERROR(SEARCH("cerrada",BI5)))</formula>
    </cfRule>
    <cfRule type="containsText" dxfId="430" priority="2" operator="containsText" text="cerrado">
      <formula>NOT(ISERROR(SEARCH("cerrado",BI5)))</formula>
    </cfRule>
    <cfRule type="containsText" dxfId="429" priority="3" operator="containsText" text="Abierto">
      <formula>NOT(ISERROR(SEARCH("Abierto",BI5)))</formula>
    </cfRule>
  </conditionalFormatting>
  <dataValidations count="12">
    <dataValidation type="list" allowBlank="1" showInputMessage="1" showErrorMessage="1" sqref="H49:H53 H147:H154 P95:P96 H108:H126 P100:P112 P88 P53:P72 P127:P146 P155:P191 P75:P84 H68:H75 H80:H99 P21:P51 H16:H20 P13:P15 H5:H12">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21:I25">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25">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21:J25">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S21:S24 K21:K2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21:M25">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21:W2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21:V25">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21:L25">
      <formula1>0</formula1>
      <formula2>390</formula2>
    </dataValidation>
    <dataValidation type="list" allowBlank="1" showInputMessage="1" showErrorMessage="1" sqref="N5:N191">
      <formula1>"Correctiva, Preventiva, Acción de mejora"</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4" zoomScaleNormal="64" workbookViewId="0">
      <pane xSplit="12" ySplit="2" topLeftCell="AG6" activePane="bottomRight" state="frozen"/>
      <selection pane="topRight" activeCell="M1" sqref="M1"/>
      <selection pane="bottomLeft" activeCell="A3" sqref="A3"/>
      <selection pane="bottomRight" activeCell="L39" sqref="L39"/>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385"/>
      <c r="AG1" s="824" t="s">
        <v>862</v>
      </c>
      <c r="AH1" s="824"/>
      <c r="AI1" s="824"/>
      <c r="AJ1" s="824"/>
      <c r="AK1" s="824"/>
      <c r="AL1" s="824"/>
      <c r="AM1" s="824"/>
      <c r="AN1" s="824"/>
      <c r="AO1" s="386"/>
      <c r="AP1" s="860" t="s">
        <v>863</v>
      </c>
      <c r="AQ1" s="860"/>
      <c r="AR1" s="860"/>
      <c r="AS1" s="860"/>
      <c r="AT1" s="860"/>
      <c r="AU1" s="860"/>
      <c r="AV1" s="860"/>
      <c r="AW1" s="860"/>
      <c r="AX1" s="391"/>
      <c r="AY1" s="843" t="s">
        <v>864</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387"/>
      <c r="AG2" s="826" t="s">
        <v>30</v>
      </c>
      <c r="AH2" s="826" t="s">
        <v>31</v>
      </c>
      <c r="AI2" s="826" t="s">
        <v>32</v>
      </c>
      <c r="AJ2" s="826" t="s">
        <v>33</v>
      </c>
      <c r="AK2" s="826" t="s">
        <v>74</v>
      </c>
      <c r="AL2" s="826" t="s">
        <v>34</v>
      </c>
      <c r="AM2" s="826" t="s">
        <v>35</v>
      </c>
      <c r="AN2" s="826" t="s">
        <v>36</v>
      </c>
      <c r="AO2" s="388"/>
      <c r="AP2" s="823" t="s">
        <v>37</v>
      </c>
      <c r="AQ2" s="823" t="s">
        <v>38</v>
      </c>
      <c r="AR2" s="823" t="s">
        <v>39</v>
      </c>
      <c r="AS2" s="823" t="s">
        <v>40</v>
      </c>
      <c r="AT2" s="823" t="s">
        <v>75</v>
      </c>
      <c r="AU2" s="823" t="s">
        <v>41</v>
      </c>
      <c r="AV2" s="823" t="s">
        <v>42</v>
      </c>
      <c r="AW2" s="823" t="s">
        <v>43</v>
      </c>
      <c r="AX2" s="392"/>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384" t="s">
        <v>49</v>
      </c>
      <c r="L3" s="384" t="s">
        <v>70</v>
      </c>
      <c r="M3" s="384" t="s">
        <v>71</v>
      </c>
      <c r="N3" s="820"/>
      <c r="O3" s="820"/>
      <c r="P3" s="820"/>
      <c r="Q3" s="820"/>
      <c r="R3" s="820"/>
      <c r="S3" s="820"/>
      <c r="T3" s="820"/>
      <c r="U3" s="820"/>
      <c r="V3" s="820"/>
      <c r="W3" s="820"/>
      <c r="X3" s="825"/>
      <c r="Y3" s="825"/>
      <c r="Z3" s="825"/>
      <c r="AA3" s="825"/>
      <c r="AB3" s="825"/>
      <c r="AC3" s="825"/>
      <c r="AD3" s="825"/>
      <c r="AE3" s="825"/>
      <c r="AF3" s="387" t="s">
        <v>44</v>
      </c>
      <c r="AG3" s="826"/>
      <c r="AH3" s="826"/>
      <c r="AI3" s="826"/>
      <c r="AJ3" s="826"/>
      <c r="AK3" s="826"/>
      <c r="AL3" s="826"/>
      <c r="AM3" s="826"/>
      <c r="AN3" s="826"/>
      <c r="AO3" s="388" t="s">
        <v>44</v>
      </c>
      <c r="AP3" s="823"/>
      <c r="AQ3" s="823"/>
      <c r="AR3" s="823"/>
      <c r="AS3" s="823"/>
      <c r="AT3" s="823"/>
      <c r="AU3" s="823"/>
      <c r="AV3" s="823"/>
      <c r="AW3" s="823"/>
      <c r="AX3" s="392" t="s">
        <v>44</v>
      </c>
      <c r="AY3" s="821"/>
      <c r="AZ3" s="821"/>
      <c r="BA3" s="821"/>
      <c r="BB3" s="821"/>
      <c r="BC3" s="821"/>
      <c r="BD3" s="821"/>
      <c r="BE3" s="821"/>
      <c r="BF3" s="821"/>
      <c r="BG3" s="831"/>
      <c r="BH3" s="831"/>
      <c r="BI3" s="831"/>
      <c r="BJ3" s="831"/>
      <c r="BK3" s="830"/>
    </row>
    <row r="4" spans="1:63" ht="117" customHeight="1" x14ac:dyDescent="0.25">
      <c r="A4" s="393" t="s">
        <v>50</v>
      </c>
      <c r="B4" s="393" t="s">
        <v>51</v>
      </c>
      <c r="C4" s="393" t="s">
        <v>52</v>
      </c>
      <c r="D4" s="393" t="s">
        <v>53</v>
      </c>
      <c r="E4" s="393" t="s">
        <v>54</v>
      </c>
      <c r="F4" s="393" t="s">
        <v>51</v>
      </c>
      <c r="G4" s="393" t="s">
        <v>55</v>
      </c>
      <c r="H4" s="393" t="s">
        <v>52</v>
      </c>
      <c r="I4" s="39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90" t="s">
        <v>51</v>
      </c>
      <c r="AQ4" s="390" t="s">
        <v>64</v>
      </c>
      <c r="AR4" s="390" t="s">
        <v>65</v>
      </c>
      <c r="AS4" s="390" t="s">
        <v>66</v>
      </c>
      <c r="AT4" s="390" t="s">
        <v>66</v>
      </c>
      <c r="AU4" s="390" t="s">
        <v>60</v>
      </c>
      <c r="AV4" s="390" t="s">
        <v>67</v>
      </c>
      <c r="AW4" s="390" t="s">
        <v>52</v>
      </c>
      <c r="AX4" s="390"/>
      <c r="AY4" s="393" t="s">
        <v>51</v>
      </c>
      <c r="AZ4" s="393" t="s">
        <v>64</v>
      </c>
      <c r="BA4" s="393" t="s">
        <v>65</v>
      </c>
      <c r="BB4" s="393" t="s">
        <v>66</v>
      </c>
      <c r="BC4" s="393" t="s">
        <v>66</v>
      </c>
      <c r="BD4" s="393" t="s">
        <v>60</v>
      </c>
      <c r="BE4" s="393" t="s">
        <v>67</v>
      </c>
      <c r="BF4" s="393" t="s">
        <v>52</v>
      </c>
      <c r="BG4" s="389" t="s">
        <v>68</v>
      </c>
      <c r="BH4" s="389"/>
      <c r="BI4" s="442" t="s">
        <v>68</v>
      </c>
      <c r="BJ4" s="389"/>
      <c r="BK4" s="830"/>
    </row>
    <row r="5" spans="1:63" s="512" customFormat="1" ht="35.1" customHeight="1" x14ac:dyDescent="0.25">
      <c r="A5" s="590"/>
      <c r="B5" s="590"/>
      <c r="C5" s="596" t="s">
        <v>154</v>
      </c>
      <c r="D5" s="590"/>
      <c r="E5" s="846" t="s">
        <v>650</v>
      </c>
      <c r="F5" s="590"/>
      <c r="G5" s="590">
        <v>1</v>
      </c>
      <c r="H5" s="672" t="s">
        <v>725</v>
      </c>
      <c r="I5" s="673" t="s">
        <v>656</v>
      </c>
      <c r="J5" s="674" t="s">
        <v>757</v>
      </c>
      <c r="K5" s="444" t="s">
        <v>774</v>
      </c>
      <c r="L5" s="674" t="s">
        <v>791</v>
      </c>
      <c r="M5" s="590">
        <v>1</v>
      </c>
      <c r="N5" s="596" t="s">
        <v>69</v>
      </c>
      <c r="O5" s="596" t="str">
        <f>IF(H5="","",VLOOKUP(H5,'[1]Procedimientos Publicar'!$C$6:$E$85,3,FALSE))</f>
        <v>SUB GERENCIA COMERCIAL</v>
      </c>
      <c r="P5" s="596" t="s">
        <v>362</v>
      </c>
      <c r="Q5" s="590"/>
      <c r="R5" s="590"/>
      <c r="S5" s="590"/>
      <c r="T5" s="597">
        <v>1</v>
      </c>
      <c r="U5" s="590"/>
      <c r="V5" s="599">
        <v>43495</v>
      </c>
      <c r="W5" s="599">
        <v>43646</v>
      </c>
      <c r="X5" s="599">
        <v>43830</v>
      </c>
      <c r="Y5" s="300" t="s">
        <v>639</v>
      </c>
      <c r="Z5" s="590">
        <v>1</v>
      </c>
      <c r="AA5" s="478">
        <f t="shared" ref="AA5:AA41" si="0">(IF(Z5="","",IF(OR($M5=0,$M5="",$X5=""),"",Z5/$M5)))</f>
        <v>1</v>
      </c>
      <c r="AB5" s="479">
        <f t="shared" ref="AB5:AB41" si="1">(IF(OR($T5="",AA5=""),"",IF(OR($T5=0,AA5=0),0,IF((AA5*100%)/$T5&gt;100%,100%,(AA5*100%)/$T5))))</f>
        <v>1</v>
      </c>
      <c r="AC5" s="508" t="str">
        <f t="shared" ref="AC5:AC41" si="2">IF(Z5="","",IF(AB5&lt;100%, IF(AB5&lt;25%, "ALERTA","EN TERMINO"), IF(AB5=100%, "OK", "EN TERMINO")))</f>
        <v>OK</v>
      </c>
      <c r="AF5" s="510" t="str">
        <f t="shared" ref="AF5:AF41" si="3">IF(AB5=100%,IF(AB5&gt;25%,"CUMPLIDA","PENDIENTE"),IF(AB5&lt;25%,"INCUMPLIDA","PENDIENTE"))</f>
        <v>CUMPLIDA</v>
      </c>
      <c r="BG5" s="510" t="str">
        <f t="shared" ref="BG5:BG41" si="4">IF(AB5=100%,"CUMPLIDA","INCUMPLIDA")</f>
        <v>CUMPLIDA</v>
      </c>
      <c r="BI5" s="515" t="str">
        <f t="shared" ref="BI5:BI41" si="5">IF(AF5="CUMPLIDA","CERRADO","ABIERTO")</f>
        <v>CERRADO</v>
      </c>
    </row>
    <row r="6" spans="1:63" s="512" customFormat="1" ht="35.1" customHeight="1" x14ac:dyDescent="0.25">
      <c r="A6" s="590"/>
      <c r="B6" s="590"/>
      <c r="C6" s="596" t="s">
        <v>154</v>
      </c>
      <c r="D6" s="590"/>
      <c r="E6" s="846"/>
      <c r="F6" s="590"/>
      <c r="G6" s="590">
        <v>2</v>
      </c>
      <c r="H6" s="672" t="s">
        <v>725</v>
      </c>
      <c r="I6" s="673" t="s">
        <v>657</v>
      </c>
      <c r="J6" s="674" t="s">
        <v>758</v>
      </c>
      <c r="K6" s="445" t="s">
        <v>775</v>
      </c>
      <c r="L6" s="674" t="s">
        <v>792</v>
      </c>
      <c r="M6" s="590">
        <v>1</v>
      </c>
      <c r="N6" s="596" t="s">
        <v>69</v>
      </c>
      <c r="O6" s="596" t="str">
        <f>IF(H6="","",VLOOKUP(H6,'[1]Procedimientos Publicar'!$C$6:$E$85,3,FALSE))</f>
        <v>SUB GERENCIA COMERCIAL</v>
      </c>
      <c r="P6" s="596" t="s">
        <v>362</v>
      </c>
      <c r="Q6" s="590"/>
      <c r="R6" s="590"/>
      <c r="S6" s="590"/>
      <c r="T6" s="597">
        <v>1</v>
      </c>
      <c r="U6" s="590"/>
      <c r="V6" s="599">
        <v>43495</v>
      </c>
      <c r="W6" s="599">
        <v>43829</v>
      </c>
      <c r="X6" s="599">
        <v>43830</v>
      </c>
      <c r="Y6" s="300" t="s">
        <v>640</v>
      </c>
      <c r="Z6" s="590">
        <v>1</v>
      </c>
      <c r="AA6" s="478">
        <f t="shared" si="0"/>
        <v>1</v>
      </c>
      <c r="AB6" s="479">
        <f t="shared" si="1"/>
        <v>1</v>
      </c>
      <c r="AC6" s="508" t="str">
        <f t="shared" si="2"/>
        <v>OK</v>
      </c>
      <c r="AF6" s="510" t="str">
        <f t="shared" si="3"/>
        <v>CUMPLIDA</v>
      </c>
      <c r="BG6" s="510" t="str">
        <f t="shared" si="4"/>
        <v>CUMPLIDA</v>
      </c>
      <c r="BI6" s="515" t="str">
        <f t="shared" si="5"/>
        <v>CERRADO</v>
      </c>
    </row>
    <row r="7" spans="1:63" s="512" customFormat="1" ht="35.1" customHeight="1" x14ac:dyDescent="0.25">
      <c r="A7" s="590"/>
      <c r="B7" s="590"/>
      <c r="C7" s="596" t="s">
        <v>154</v>
      </c>
      <c r="D7" s="590"/>
      <c r="E7" s="846"/>
      <c r="F7" s="590"/>
      <c r="G7" s="590">
        <v>3</v>
      </c>
      <c r="H7" s="672" t="s">
        <v>725</v>
      </c>
      <c r="I7" s="673" t="s">
        <v>658</v>
      </c>
      <c r="J7" s="674" t="s">
        <v>759</v>
      </c>
      <c r="K7" s="674" t="s">
        <v>776</v>
      </c>
      <c r="L7" s="674" t="s">
        <v>793</v>
      </c>
      <c r="M7" s="590">
        <v>1</v>
      </c>
      <c r="N7" s="596" t="s">
        <v>69</v>
      </c>
      <c r="O7" s="596" t="str">
        <f>IF(H7="","",VLOOKUP(H7,'[1]Procedimientos Publicar'!$C$6:$E$85,3,FALSE))</f>
        <v>SUB GERENCIA COMERCIAL</v>
      </c>
      <c r="P7" s="596" t="s">
        <v>362</v>
      </c>
      <c r="Q7" s="590"/>
      <c r="R7" s="590"/>
      <c r="S7" s="590"/>
      <c r="T7" s="597">
        <v>1</v>
      </c>
      <c r="U7" s="590"/>
      <c r="V7" s="674" t="s">
        <v>807</v>
      </c>
      <c r="W7" s="599">
        <v>43829</v>
      </c>
      <c r="X7" s="599">
        <v>43830</v>
      </c>
      <c r="Y7" s="629" t="s">
        <v>692</v>
      </c>
      <c r="Z7" s="590">
        <v>0.5</v>
      </c>
      <c r="AA7" s="478">
        <f t="shared" si="0"/>
        <v>0.5</v>
      </c>
      <c r="AB7" s="479">
        <f t="shared" si="1"/>
        <v>0.5</v>
      </c>
      <c r="AC7" s="508" t="str">
        <f t="shared" si="2"/>
        <v>EN TERMINO</v>
      </c>
      <c r="AF7" s="510" t="str">
        <f t="shared" si="3"/>
        <v>PENDIENTE</v>
      </c>
      <c r="AG7" s="5">
        <v>44012</v>
      </c>
      <c r="AH7" s="799" t="s">
        <v>1183</v>
      </c>
      <c r="AI7" s="512">
        <v>1</v>
      </c>
      <c r="AJ7" s="814">
        <f>(IF(AI7="","",IF(OR($M7=0,$M7="",AG7=""),"",AI7/$M7)))</f>
        <v>1</v>
      </c>
      <c r="AK7" s="813">
        <f>(IF(OR($T7="",AJ7=""),"",IF(OR($T7=0,AJ7=0),0,IF((AJ7*100%)/$T7&gt;100%,100%,(AJ7*100%)/$T7))))</f>
        <v>1</v>
      </c>
      <c r="AL7" s="805" t="str">
        <f>IF(AH7="","",IF(AK7&lt;100%, IF(AK7&lt;50%, "ALERTA","EN TERMINO"), IF(AK7=100%, "OK", "EN TERMINO")))</f>
        <v>OK</v>
      </c>
      <c r="AM7" s="817" t="s">
        <v>1191</v>
      </c>
      <c r="AN7" s="816"/>
      <c r="AO7" s="807" t="str">
        <f>IF(AK7=100%,IF(AK7&gt;50%,"CUMPLIDA","PENDIENTE"),IF(AK7&lt;50%,"INCUMPLIDA","PENDIENTE"))</f>
        <v>CUMPLIDA</v>
      </c>
      <c r="AP7" s="804"/>
      <c r="AQ7" s="804"/>
      <c r="AR7" s="804"/>
      <c r="AS7" s="804"/>
      <c r="AT7" s="804"/>
      <c r="AU7" s="804"/>
      <c r="AV7" s="804"/>
      <c r="AW7" s="804"/>
      <c r="AX7" s="804"/>
      <c r="AY7" s="804"/>
      <c r="AZ7" s="804"/>
      <c r="BA7" s="804"/>
      <c r="BB7" s="804"/>
      <c r="BC7" s="804"/>
      <c r="BD7" s="804"/>
      <c r="BE7" s="804"/>
      <c r="BF7" s="804"/>
      <c r="BG7" s="807" t="str">
        <f>IF(AK7=100%,"CUMPLIDA","INCUMPLIDA")</f>
        <v>CUMPLIDA</v>
      </c>
      <c r="BH7" s="810"/>
      <c r="BI7" s="809" t="str">
        <f>IF(AO7="CUMPLIDA","CERRADO","ABIERTO")</f>
        <v>CERRADO</v>
      </c>
    </row>
    <row r="8" spans="1:63" s="512" customFormat="1" ht="35.1" customHeight="1" x14ac:dyDescent="0.25">
      <c r="A8" s="590"/>
      <c r="B8" s="590"/>
      <c r="C8" s="596" t="s">
        <v>154</v>
      </c>
      <c r="D8" s="590"/>
      <c r="E8" s="846"/>
      <c r="F8" s="590"/>
      <c r="G8" s="590">
        <v>4</v>
      </c>
      <c r="H8" s="672" t="s">
        <v>725</v>
      </c>
      <c r="I8" s="673" t="s">
        <v>659</v>
      </c>
      <c r="J8" s="674" t="s">
        <v>760</v>
      </c>
      <c r="K8" s="674" t="s">
        <v>777</v>
      </c>
      <c r="L8" s="674" t="s">
        <v>794</v>
      </c>
      <c r="M8" s="590">
        <v>1</v>
      </c>
      <c r="N8" s="596" t="s">
        <v>69</v>
      </c>
      <c r="O8" s="596" t="str">
        <f>IF(H8="","",VLOOKUP(H8,'[1]Procedimientos Publicar'!$C$6:$E$85,3,FALSE))</f>
        <v>SUB GERENCIA COMERCIAL</v>
      </c>
      <c r="P8" s="596" t="s">
        <v>362</v>
      </c>
      <c r="Q8" s="590"/>
      <c r="R8" s="590"/>
      <c r="S8" s="590"/>
      <c r="T8" s="597">
        <v>1</v>
      </c>
      <c r="U8" s="590"/>
      <c r="V8" s="599">
        <v>43495</v>
      </c>
      <c r="W8" s="599">
        <v>43646</v>
      </c>
      <c r="X8" s="599">
        <v>43830</v>
      </c>
      <c r="Y8" s="629" t="s">
        <v>1171</v>
      </c>
      <c r="Z8" s="590">
        <v>0.5</v>
      </c>
      <c r="AA8" s="478">
        <f t="shared" si="0"/>
        <v>0.5</v>
      </c>
      <c r="AB8" s="479">
        <f t="shared" si="1"/>
        <v>0.5</v>
      </c>
      <c r="AC8" s="508" t="str">
        <f t="shared" si="2"/>
        <v>EN TERMINO</v>
      </c>
      <c r="AF8" s="510" t="str">
        <f t="shared" si="3"/>
        <v>PENDIENTE</v>
      </c>
      <c r="AG8" s="5">
        <v>44012</v>
      </c>
      <c r="AH8" s="803" t="s">
        <v>1184</v>
      </c>
      <c r="AI8" s="512">
        <v>1</v>
      </c>
      <c r="AJ8" s="814">
        <f>(IF(AI8="","",IF(OR($M8=0,$M8="",AG8=""),"",AI8/$M8)))</f>
        <v>1</v>
      </c>
      <c r="AK8" s="813">
        <f>(IF(OR($T8="",AJ8=""),"",IF(OR($T8=0,AJ8=0),0,IF((AJ8*100%)/$T8&gt;100%,100%,(AJ8*100%)/$T8))))</f>
        <v>1</v>
      </c>
      <c r="AL8" s="805" t="str">
        <f>IF(AH8="","",IF(AK8&lt;100%, IF(AK8&lt;50%, "ALERTA","EN TERMINO"), IF(AK8=100%, "OK", "EN TERMINO")))</f>
        <v>OK</v>
      </c>
      <c r="AM8" s="817" t="s">
        <v>1191</v>
      </c>
      <c r="AO8" s="807" t="str">
        <f>IF(AK8=100%,IF(AK8&gt;50%,"CUMPLIDA","PENDIENTE"),IF(AK8&lt;50%,"INCUMPLIDA","PENDIENTE"))</f>
        <v>CUMPLIDA</v>
      </c>
      <c r="BG8" s="807" t="str">
        <f>IF(AK8=100%,"CUMPLIDA","INCUMPLIDA")</f>
        <v>CUMPLIDA</v>
      </c>
      <c r="BI8" s="809" t="str">
        <f>IF(AO8="CUMPLIDA","CERRADO","ABIERTO")</f>
        <v>CERRADO</v>
      </c>
    </row>
    <row r="9" spans="1:63" s="512" customFormat="1" ht="35.1" customHeight="1" x14ac:dyDescent="0.25">
      <c r="A9" s="590"/>
      <c r="B9" s="590"/>
      <c r="C9" s="596" t="s">
        <v>154</v>
      </c>
      <c r="D9" s="590"/>
      <c r="E9" s="846"/>
      <c r="F9" s="590"/>
      <c r="G9" s="590">
        <v>5</v>
      </c>
      <c r="H9" s="672" t="s">
        <v>725</v>
      </c>
      <c r="I9" s="673" t="s">
        <v>660</v>
      </c>
      <c r="J9" s="674" t="s">
        <v>761</v>
      </c>
      <c r="K9" s="674" t="s">
        <v>778</v>
      </c>
      <c r="L9" s="697" t="s">
        <v>641</v>
      </c>
      <c r="M9" s="590">
        <v>1</v>
      </c>
      <c r="N9" s="596" t="s">
        <v>69</v>
      </c>
      <c r="O9" s="596" t="str">
        <f>IF(H9="","",VLOOKUP(H9,'[1]Procedimientos Publicar'!$C$6:$E$85,3,FALSE))</f>
        <v>SUB GERENCIA COMERCIAL</v>
      </c>
      <c r="P9" s="596" t="s">
        <v>362</v>
      </c>
      <c r="Q9" s="590"/>
      <c r="R9" s="590"/>
      <c r="S9" s="590"/>
      <c r="T9" s="597">
        <v>1</v>
      </c>
      <c r="U9" s="590"/>
      <c r="V9" s="590" t="s">
        <v>641</v>
      </c>
      <c r="W9" s="590" t="s">
        <v>641</v>
      </c>
      <c r="X9" s="599">
        <v>43830</v>
      </c>
      <c r="Y9" s="698" t="s">
        <v>641</v>
      </c>
      <c r="Z9" s="590"/>
      <c r="AA9" s="478" t="str">
        <f t="shared" si="0"/>
        <v/>
      </c>
      <c r="AB9" s="479" t="str">
        <f t="shared" si="1"/>
        <v/>
      </c>
      <c r="AC9" s="508" t="str">
        <f t="shared" si="2"/>
        <v/>
      </c>
      <c r="AF9" s="510"/>
      <c r="AG9" s="5">
        <v>44012</v>
      </c>
      <c r="AM9" s="401" t="s">
        <v>1202</v>
      </c>
      <c r="BG9" s="807" t="str">
        <f>IF(AK9=100%,"CUMPLIDA","INCUMPLIDA")</f>
        <v>INCUMPLIDA</v>
      </c>
      <c r="BI9" s="809" t="str">
        <f>IF(AO9="CUMPLIDA","CERRADO","ABIERTO")</f>
        <v>ABIERTO</v>
      </c>
    </row>
    <row r="10" spans="1:63" s="512" customFormat="1" ht="35.1" customHeight="1" x14ac:dyDescent="0.25">
      <c r="A10" s="590"/>
      <c r="B10" s="590"/>
      <c r="C10" s="596" t="s">
        <v>154</v>
      </c>
      <c r="D10" s="590"/>
      <c r="E10" s="846"/>
      <c r="F10" s="590"/>
      <c r="G10" s="590">
        <v>6</v>
      </c>
      <c r="H10" s="672" t="s">
        <v>725</v>
      </c>
      <c r="I10" s="673" t="s">
        <v>630</v>
      </c>
      <c r="J10" s="674" t="s">
        <v>762</v>
      </c>
      <c r="K10" s="674" t="s">
        <v>779</v>
      </c>
      <c r="L10" s="674" t="s">
        <v>795</v>
      </c>
      <c r="M10" s="590">
        <v>1</v>
      </c>
      <c r="N10" s="596" t="s">
        <v>69</v>
      </c>
      <c r="O10" s="596" t="str">
        <f>IF(H10="","",VLOOKUP(H10,'[1]Procedimientos Publicar'!$C$6:$E$85,3,FALSE))</f>
        <v>SUB GERENCIA COMERCIAL</v>
      </c>
      <c r="P10" s="596" t="s">
        <v>362</v>
      </c>
      <c r="Q10" s="590"/>
      <c r="R10" s="590"/>
      <c r="S10" s="590"/>
      <c r="T10" s="597">
        <v>1</v>
      </c>
      <c r="U10" s="590"/>
      <c r="V10" s="599">
        <v>43495</v>
      </c>
      <c r="W10" s="599">
        <v>43799</v>
      </c>
      <c r="X10" s="599">
        <v>43830</v>
      </c>
      <c r="Y10" s="629" t="s">
        <v>1172</v>
      </c>
      <c r="Z10" s="590">
        <v>0.5</v>
      </c>
      <c r="AA10" s="478">
        <f t="shared" si="0"/>
        <v>0.5</v>
      </c>
      <c r="AB10" s="479">
        <f t="shared" si="1"/>
        <v>0.5</v>
      </c>
      <c r="AC10" s="508" t="str">
        <f t="shared" si="2"/>
        <v>EN TERMINO</v>
      </c>
      <c r="AF10" s="510" t="str">
        <f t="shared" si="3"/>
        <v>PENDIENTE</v>
      </c>
      <c r="AG10" s="5">
        <v>44012</v>
      </c>
      <c r="AH10" s="803" t="s">
        <v>1185</v>
      </c>
      <c r="AI10" s="512">
        <v>1</v>
      </c>
      <c r="AJ10" s="814">
        <f>(IF(AI10="","",IF(OR($M10=0,$M10="",AG10=""),"",AI10/$M10)))</f>
        <v>1</v>
      </c>
      <c r="AK10" s="813">
        <f>(IF(OR($T10="",AJ10=""),"",IF(OR($T10=0,AJ10=0),0,IF((AJ10*100%)/$T10&gt;100%,100%,(AJ10*100%)/$T10))))</f>
        <v>1</v>
      </c>
      <c r="AL10" s="805" t="str">
        <f>IF(AH10="","",IF(AK10&lt;100%, IF(AK10&lt;50%, "ALERTA","EN TERMINO"), IF(AK10=100%, "OK", "EN TERMINO")))</f>
        <v>OK</v>
      </c>
      <c r="AM10" s="817" t="s">
        <v>1191</v>
      </c>
      <c r="AO10" s="807" t="str">
        <f>IF(AK10=100%,IF(AK10&gt;50%,"CUMPLIDA","PENDIENTE"),IF(AK10&lt;50%,"INCUMPLIDA","PENDIENTE"))</f>
        <v>CUMPLIDA</v>
      </c>
      <c r="BG10" s="510" t="str">
        <f>IF(AI10=100%,"CUMPLIDA","INCUMPLIDA")</f>
        <v>CUMPLIDA</v>
      </c>
      <c r="BI10" s="809" t="str">
        <f>IF(AO10="CUMPLIDA","CERRADO","ABIERTO")</f>
        <v>CERRADO</v>
      </c>
    </row>
    <row r="11" spans="1:63" s="512" customFormat="1" ht="35.1" customHeight="1" x14ac:dyDescent="0.25">
      <c r="A11" s="590"/>
      <c r="B11" s="590"/>
      <c r="C11" s="596" t="s">
        <v>154</v>
      </c>
      <c r="D11" s="590"/>
      <c r="E11" s="846"/>
      <c r="F11" s="590"/>
      <c r="G11" s="590">
        <v>7</v>
      </c>
      <c r="H11" s="672" t="s">
        <v>725</v>
      </c>
      <c r="I11" s="673" t="s">
        <v>631</v>
      </c>
      <c r="J11" s="674" t="s">
        <v>763</v>
      </c>
      <c r="K11" s="674" t="s">
        <v>780</v>
      </c>
      <c r="L11" s="674" t="s">
        <v>796</v>
      </c>
      <c r="M11" s="590">
        <v>1</v>
      </c>
      <c r="N11" s="596" t="s">
        <v>69</v>
      </c>
      <c r="O11" s="596" t="str">
        <f>IF(H11="","",VLOOKUP(H11,'[1]Procedimientos Publicar'!$C$6:$E$85,3,FALSE))</f>
        <v>SUB GERENCIA COMERCIAL</v>
      </c>
      <c r="P11" s="596" t="s">
        <v>362</v>
      </c>
      <c r="Q11" s="590"/>
      <c r="R11" s="590"/>
      <c r="S11" s="590"/>
      <c r="T11" s="597">
        <v>1</v>
      </c>
      <c r="U11" s="590"/>
      <c r="V11" s="599">
        <v>43495</v>
      </c>
      <c r="W11" s="599">
        <v>43799</v>
      </c>
      <c r="X11" s="599">
        <v>43830</v>
      </c>
      <c r="Y11" s="300" t="s">
        <v>1173</v>
      </c>
      <c r="Z11" s="590">
        <v>1</v>
      </c>
      <c r="AA11" s="478">
        <f t="shared" si="0"/>
        <v>1</v>
      </c>
      <c r="AB11" s="479">
        <f t="shared" si="1"/>
        <v>1</v>
      </c>
      <c r="AC11" s="508" t="str">
        <f t="shared" si="2"/>
        <v>OK</v>
      </c>
      <c r="AF11" s="510" t="str">
        <f t="shared" si="3"/>
        <v>CUMPLIDA</v>
      </c>
      <c r="BG11" s="510" t="str">
        <f t="shared" si="4"/>
        <v>CUMPLIDA</v>
      </c>
      <c r="BI11" s="515" t="str">
        <f t="shared" si="5"/>
        <v>CERRADO</v>
      </c>
    </row>
    <row r="12" spans="1:63" s="512" customFormat="1" ht="35.1" customHeight="1" x14ac:dyDescent="0.25">
      <c r="A12" s="590"/>
      <c r="B12" s="590"/>
      <c r="C12" s="596" t="s">
        <v>154</v>
      </c>
      <c r="D12" s="590"/>
      <c r="E12" s="846"/>
      <c r="F12" s="590"/>
      <c r="G12" s="590">
        <v>8</v>
      </c>
      <c r="H12" s="672" t="s">
        <v>725</v>
      </c>
      <c r="I12" s="673" t="s">
        <v>632</v>
      </c>
      <c r="J12" s="674" t="s">
        <v>764</v>
      </c>
      <c r="K12" s="674" t="s">
        <v>781</v>
      </c>
      <c r="L12" s="674" t="s">
        <v>797</v>
      </c>
      <c r="M12" s="590">
        <v>1</v>
      </c>
      <c r="N12" s="596" t="s">
        <v>69</v>
      </c>
      <c r="O12" s="596" t="str">
        <f>IF(H12="","",VLOOKUP(H12,'[1]Procedimientos Publicar'!$C$6:$E$85,3,FALSE))</f>
        <v>SUB GERENCIA COMERCIAL</v>
      </c>
      <c r="P12" s="596" t="s">
        <v>362</v>
      </c>
      <c r="Q12" s="590"/>
      <c r="R12" s="590"/>
      <c r="S12" s="590"/>
      <c r="T12" s="597">
        <v>1</v>
      </c>
      <c r="U12" s="590"/>
      <c r="V12" s="599">
        <v>43495</v>
      </c>
      <c r="W12" s="599">
        <v>43799</v>
      </c>
      <c r="X12" s="599">
        <v>43830</v>
      </c>
      <c r="Y12" s="300" t="s">
        <v>642</v>
      </c>
      <c r="Z12" s="590">
        <v>1</v>
      </c>
      <c r="AA12" s="478">
        <f t="shared" si="0"/>
        <v>1</v>
      </c>
      <c r="AB12" s="479">
        <f t="shared" si="1"/>
        <v>1</v>
      </c>
      <c r="AC12" s="508" t="str">
        <f t="shared" si="2"/>
        <v>OK</v>
      </c>
      <c r="AF12" s="510" t="str">
        <f t="shared" si="3"/>
        <v>CUMPLIDA</v>
      </c>
      <c r="BG12" s="510" t="str">
        <f t="shared" si="4"/>
        <v>CUMPLIDA</v>
      </c>
      <c r="BI12" s="515" t="str">
        <f t="shared" si="5"/>
        <v>CERRADO</v>
      </c>
    </row>
    <row r="13" spans="1:63" s="512" customFormat="1" ht="35.1" customHeight="1" x14ac:dyDescent="0.25">
      <c r="A13" s="590"/>
      <c r="B13" s="590"/>
      <c r="C13" s="596" t="s">
        <v>154</v>
      </c>
      <c r="D13" s="590"/>
      <c r="E13" s="846"/>
      <c r="F13" s="590"/>
      <c r="G13" s="590">
        <v>9</v>
      </c>
      <c r="H13" s="672" t="s">
        <v>725</v>
      </c>
      <c r="I13" s="674" t="s">
        <v>661</v>
      </c>
      <c r="J13" s="674" t="s">
        <v>765</v>
      </c>
      <c r="K13" s="674" t="s">
        <v>782</v>
      </c>
      <c r="L13" s="674" t="s">
        <v>798</v>
      </c>
      <c r="M13" s="590">
        <v>1</v>
      </c>
      <c r="N13" s="596" t="s">
        <v>69</v>
      </c>
      <c r="O13" s="596" t="str">
        <f>IF(H13="","",VLOOKUP(H13,'[1]Procedimientos Publicar'!$C$6:$E$85,3,FALSE))</f>
        <v>SUB GERENCIA COMERCIAL</v>
      </c>
      <c r="P13" s="596" t="s">
        <v>362</v>
      </c>
      <c r="Q13" s="590"/>
      <c r="R13" s="590"/>
      <c r="S13" s="590"/>
      <c r="T13" s="597">
        <v>1</v>
      </c>
      <c r="U13" s="590"/>
      <c r="V13" s="599">
        <v>43495</v>
      </c>
      <c r="W13" s="599">
        <v>43799</v>
      </c>
      <c r="X13" s="599">
        <v>43830</v>
      </c>
      <c r="Y13" s="300" t="s">
        <v>643</v>
      </c>
      <c r="Z13" s="590">
        <v>1</v>
      </c>
      <c r="AA13" s="478">
        <f t="shared" si="0"/>
        <v>1</v>
      </c>
      <c r="AB13" s="479">
        <f t="shared" si="1"/>
        <v>1</v>
      </c>
      <c r="AC13" s="508" t="str">
        <f t="shared" si="2"/>
        <v>OK</v>
      </c>
      <c r="AF13" s="510" t="str">
        <f t="shared" si="3"/>
        <v>CUMPLIDA</v>
      </c>
      <c r="BG13" s="510" t="str">
        <f t="shared" si="4"/>
        <v>CUMPLIDA</v>
      </c>
      <c r="BI13" s="515" t="str">
        <f t="shared" si="5"/>
        <v>CERRADO</v>
      </c>
    </row>
    <row r="14" spans="1:63" s="512" customFormat="1" ht="35.1" customHeight="1" x14ac:dyDescent="0.25">
      <c r="A14" s="590"/>
      <c r="B14" s="590"/>
      <c r="C14" s="596" t="s">
        <v>154</v>
      </c>
      <c r="D14" s="590"/>
      <c r="E14" s="846"/>
      <c r="F14" s="590"/>
      <c r="G14" s="590">
        <v>10</v>
      </c>
      <c r="H14" s="672" t="s">
        <v>725</v>
      </c>
      <c r="I14" s="674" t="s">
        <v>662</v>
      </c>
      <c r="J14" s="674" t="s">
        <v>766</v>
      </c>
      <c r="K14" s="674" t="s">
        <v>783</v>
      </c>
      <c r="L14" s="674" t="s">
        <v>799</v>
      </c>
      <c r="M14" s="590">
        <v>1</v>
      </c>
      <c r="N14" s="596" t="s">
        <v>69</v>
      </c>
      <c r="O14" s="596" t="str">
        <f>IF(H14="","",VLOOKUP(H14,'[1]Procedimientos Publicar'!$C$6:$E$85,3,FALSE))</f>
        <v>SUB GERENCIA COMERCIAL</v>
      </c>
      <c r="P14" s="596" t="s">
        <v>362</v>
      </c>
      <c r="Q14" s="590"/>
      <c r="R14" s="590"/>
      <c r="S14" s="590"/>
      <c r="T14" s="597">
        <v>1</v>
      </c>
      <c r="U14" s="590"/>
      <c r="V14" s="599">
        <v>43495</v>
      </c>
      <c r="W14" s="599">
        <v>43799</v>
      </c>
      <c r="X14" s="599">
        <v>43830</v>
      </c>
      <c r="Y14" s="300" t="s">
        <v>644</v>
      </c>
      <c r="Z14" s="590">
        <v>1</v>
      </c>
      <c r="AA14" s="478">
        <f t="shared" si="0"/>
        <v>1</v>
      </c>
      <c r="AB14" s="479">
        <f t="shared" si="1"/>
        <v>1</v>
      </c>
      <c r="AC14" s="508" t="str">
        <f t="shared" si="2"/>
        <v>OK</v>
      </c>
      <c r="AF14" s="510" t="str">
        <f t="shared" si="3"/>
        <v>CUMPLIDA</v>
      </c>
      <c r="BG14" s="510" t="str">
        <f t="shared" si="4"/>
        <v>CUMPLIDA</v>
      </c>
      <c r="BI14" s="515" t="str">
        <f t="shared" si="5"/>
        <v>CERRADO</v>
      </c>
    </row>
    <row r="15" spans="1:63" s="512" customFormat="1" ht="35.1" customHeight="1" x14ac:dyDescent="0.25">
      <c r="A15" s="590"/>
      <c r="B15" s="590"/>
      <c r="C15" s="596" t="s">
        <v>154</v>
      </c>
      <c r="D15" s="590"/>
      <c r="E15" s="846"/>
      <c r="F15" s="590"/>
      <c r="G15" s="590">
        <v>11</v>
      </c>
      <c r="H15" s="672" t="s">
        <v>725</v>
      </c>
      <c r="I15" s="673" t="s">
        <v>663</v>
      </c>
      <c r="J15" s="674" t="s">
        <v>767</v>
      </c>
      <c r="K15" s="674" t="s">
        <v>784</v>
      </c>
      <c r="L15" s="674" t="s">
        <v>800</v>
      </c>
      <c r="M15" s="590">
        <v>1</v>
      </c>
      <c r="N15" s="596" t="s">
        <v>69</v>
      </c>
      <c r="O15" s="596" t="str">
        <f>IF(H15="","",VLOOKUP(H15,'[1]Procedimientos Publicar'!$C$6:$E$85,3,FALSE))</f>
        <v>SUB GERENCIA COMERCIAL</v>
      </c>
      <c r="P15" s="596" t="s">
        <v>362</v>
      </c>
      <c r="Q15" s="590"/>
      <c r="R15" s="590"/>
      <c r="S15" s="590"/>
      <c r="T15" s="597">
        <v>1</v>
      </c>
      <c r="U15" s="590"/>
      <c r="V15" s="599">
        <v>43495</v>
      </c>
      <c r="W15" s="599">
        <v>43829</v>
      </c>
      <c r="X15" s="599">
        <v>43830</v>
      </c>
      <c r="Y15" s="300" t="s">
        <v>645</v>
      </c>
      <c r="Z15" s="590">
        <v>1</v>
      </c>
      <c r="AA15" s="478">
        <f t="shared" si="0"/>
        <v>1</v>
      </c>
      <c r="AB15" s="479">
        <f t="shared" si="1"/>
        <v>1</v>
      </c>
      <c r="AC15" s="508" t="str">
        <f t="shared" si="2"/>
        <v>OK</v>
      </c>
      <c r="AF15" s="510" t="str">
        <f t="shared" si="3"/>
        <v>CUMPLIDA</v>
      </c>
      <c r="BG15" s="510" t="str">
        <f t="shared" si="4"/>
        <v>CUMPLIDA</v>
      </c>
      <c r="BI15" s="515" t="str">
        <f t="shared" si="5"/>
        <v>CERRADO</v>
      </c>
    </row>
    <row r="16" spans="1:63" s="512" customFormat="1" ht="35.1" customHeight="1" x14ac:dyDescent="0.25">
      <c r="A16" s="590"/>
      <c r="B16" s="590"/>
      <c r="C16" s="596" t="s">
        <v>154</v>
      </c>
      <c r="D16" s="590"/>
      <c r="E16" s="846"/>
      <c r="F16" s="590"/>
      <c r="G16" s="590">
        <v>12</v>
      </c>
      <c r="H16" s="672" t="s">
        <v>725</v>
      </c>
      <c r="I16" s="673" t="s">
        <v>664</v>
      </c>
      <c r="J16" s="674" t="s">
        <v>767</v>
      </c>
      <c r="K16" s="674" t="s">
        <v>785</v>
      </c>
      <c r="L16" s="674" t="str">
        <f>+L15</f>
        <v>Un Instructivo reglamentario de los cupos de la Entidad</v>
      </c>
      <c r="M16" s="590">
        <v>1</v>
      </c>
      <c r="N16" s="596" t="s">
        <v>69</v>
      </c>
      <c r="O16" s="596" t="str">
        <f>IF(H16="","",VLOOKUP(H16,'[1]Procedimientos Publicar'!$C$6:$E$85,3,FALSE))</f>
        <v>SUB GERENCIA COMERCIAL</v>
      </c>
      <c r="P16" s="596" t="s">
        <v>362</v>
      </c>
      <c r="Q16" s="590"/>
      <c r="R16" s="590"/>
      <c r="S16" s="590"/>
      <c r="T16" s="597">
        <v>1</v>
      </c>
      <c r="U16" s="590"/>
      <c r="V16" s="599">
        <v>43495</v>
      </c>
      <c r="W16" s="599">
        <v>43829</v>
      </c>
      <c r="X16" s="599">
        <v>43830</v>
      </c>
      <c r="Y16" s="300" t="s">
        <v>645</v>
      </c>
      <c r="Z16" s="590">
        <v>1</v>
      </c>
      <c r="AA16" s="478">
        <f t="shared" si="0"/>
        <v>1</v>
      </c>
      <c r="AB16" s="479">
        <f t="shared" si="1"/>
        <v>1</v>
      </c>
      <c r="AC16" s="508" t="str">
        <f t="shared" si="2"/>
        <v>OK</v>
      </c>
      <c r="AF16" s="510" t="str">
        <f t="shared" si="3"/>
        <v>CUMPLIDA</v>
      </c>
      <c r="BG16" s="510" t="str">
        <f t="shared" si="4"/>
        <v>CUMPLIDA</v>
      </c>
      <c r="BI16" s="515" t="str">
        <f t="shared" si="5"/>
        <v>CERRADO</v>
      </c>
    </row>
    <row r="17" spans="1:61" s="512" customFormat="1" ht="35.1" customHeight="1" x14ac:dyDescent="0.25">
      <c r="A17" s="590"/>
      <c r="B17" s="590"/>
      <c r="C17" s="596" t="s">
        <v>154</v>
      </c>
      <c r="D17" s="590"/>
      <c r="E17" s="846"/>
      <c r="F17" s="590"/>
      <c r="G17" s="590">
        <v>13</v>
      </c>
      <c r="H17" s="672" t="s">
        <v>725</v>
      </c>
      <c r="I17" s="673" t="s">
        <v>633</v>
      </c>
      <c r="J17" s="674" t="s">
        <v>767</v>
      </c>
      <c r="K17" s="674" t="s">
        <v>785</v>
      </c>
      <c r="L17" s="674" t="str">
        <f>+L16</f>
        <v>Un Instructivo reglamentario de los cupos de la Entidad</v>
      </c>
      <c r="M17" s="590">
        <v>1</v>
      </c>
      <c r="N17" s="596" t="s">
        <v>69</v>
      </c>
      <c r="O17" s="596" t="str">
        <f>IF(H17="","",VLOOKUP(H17,'[1]Procedimientos Publicar'!$C$6:$E$85,3,FALSE))</f>
        <v>SUB GERENCIA COMERCIAL</v>
      </c>
      <c r="P17" s="596" t="s">
        <v>362</v>
      </c>
      <c r="Q17" s="590"/>
      <c r="R17" s="590"/>
      <c r="S17" s="590"/>
      <c r="T17" s="597">
        <v>1</v>
      </c>
      <c r="U17" s="590"/>
      <c r="V17" s="599">
        <v>43495</v>
      </c>
      <c r="W17" s="599">
        <v>43829</v>
      </c>
      <c r="X17" s="599">
        <v>43830</v>
      </c>
      <c r="Y17" s="300" t="s">
        <v>645</v>
      </c>
      <c r="Z17" s="590">
        <v>1</v>
      </c>
      <c r="AA17" s="478">
        <f t="shared" si="0"/>
        <v>1</v>
      </c>
      <c r="AB17" s="479">
        <f t="shared" si="1"/>
        <v>1</v>
      </c>
      <c r="AC17" s="508" t="str">
        <f t="shared" si="2"/>
        <v>OK</v>
      </c>
      <c r="AF17" s="510" t="str">
        <f t="shared" si="3"/>
        <v>CUMPLIDA</v>
      </c>
      <c r="BG17" s="510" t="str">
        <f t="shared" si="4"/>
        <v>CUMPLIDA</v>
      </c>
      <c r="BI17" s="515" t="str">
        <f t="shared" si="5"/>
        <v>CERRADO</v>
      </c>
    </row>
    <row r="18" spans="1:61" s="512" customFormat="1" ht="35.1" customHeight="1" x14ac:dyDescent="0.25">
      <c r="A18" s="590"/>
      <c r="B18" s="590"/>
      <c r="C18" s="596" t="s">
        <v>154</v>
      </c>
      <c r="D18" s="590"/>
      <c r="E18" s="846"/>
      <c r="F18" s="590"/>
      <c r="G18" s="590">
        <v>14</v>
      </c>
      <c r="H18" s="672" t="s">
        <v>725</v>
      </c>
      <c r="I18" s="674" t="s">
        <v>665</v>
      </c>
      <c r="J18" s="674" t="s">
        <v>767</v>
      </c>
      <c r="K18" s="674" t="s">
        <v>785</v>
      </c>
      <c r="L18" s="674" t="str">
        <f>+L17</f>
        <v>Un Instructivo reglamentario de los cupos de la Entidad</v>
      </c>
      <c r="M18" s="590">
        <v>1</v>
      </c>
      <c r="N18" s="596" t="s">
        <v>69</v>
      </c>
      <c r="O18" s="596" t="str">
        <f>IF(H18="","",VLOOKUP(H18,'[1]Procedimientos Publicar'!$C$6:$E$85,3,FALSE))</f>
        <v>SUB GERENCIA COMERCIAL</v>
      </c>
      <c r="P18" s="596" t="s">
        <v>362</v>
      </c>
      <c r="Q18" s="590"/>
      <c r="R18" s="590"/>
      <c r="S18" s="590"/>
      <c r="T18" s="597">
        <v>1</v>
      </c>
      <c r="U18" s="590"/>
      <c r="V18" s="599">
        <v>43495</v>
      </c>
      <c r="W18" s="599">
        <v>43829</v>
      </c>
      <c r="X18" s="599">
        <v>43830</v>
      </c>
      <c r="Y18" s="300" t="s">
        <v>645</v>
      </c>
      <c r="Z18" s="590">
        <v>1</v>
      </c>
      <c r="AA18" s="478">
        <f>(IF(Z18="","",IF(OR($M18=0,$M18="",$X18=""),"",Z18/$M18)))</f>
        <v>1</v>
      </c>
      <c r="AB18" s="479">
        <f t="shared" si="1"/>
        <v>1</v>
      </c>
      <c r="AC18" s="508" t="str">
        <f t="shared" si="2"/>
        <v>OK</v>
      </c>
      <c r="AF18" s="510" t="str">
        <f t="shared" si="3"/>
        <v>CUMPLIDA</v>
      </c>
      <c r="BG18" s="510" t="str">
        <f t="shared" si="4"/>
        <v>CUMPLIDA</v>
      </c>
      <c r="BI18" s="515" t="str">
        <f>IF(AF18="CUMPLIDA","CERRADO","ABIERTO")</f>
        <v>CERRADO</v>
      </c>
    </row>
    <row r="19" spans="1:61" s="512" customFormat="1" ht="35.1" customHeight="1" x14ac:dyDescent="0.25">
      <c r="A19" s="590"/>
      <c r="B19" s="590"/>
      <c r="C19" s="596" t="s">
        <v>154</v>
      </c>
      <c r="D19" s="590"/>
      <c r="E19" s="846"/>
      <c r="F19" s="590"/>
      <c r="G19" s="590">
        <v>15</v>
      </c>
      <c r="H19" s="672" t="s">
        <v>725</v>
      </c>
      <c r="I19" s="674" t="s">
        <v>634</v>
      </c>
      <c r="J19" s="674" t="s">
        <v>768</v>
      </c>
      <c r="K19" s="674" t="s">
        <v>786</v>
      </c>
      <c r="L19" s="674" t="s">
        <v>801</v>
      </c>
      <c r="M19" s="590">
        <v>1</v>
      </c>
      <c r="N19" s="596" t="s">
        <v>69</v>
      </c>
      <c r="O19" s="596" t="str">
        <f>IF(H19="","",VLOOKUP(H19,'[1]Procedimientos Publicar'!$C$6:$E$85,3,FALSE))</f>
        <v>SUB GERENCIA COMERCIAL</v>
      </c>
      <c r="P19" s="596" t="s">
        <v>362</v>
      </c>
      <c r="Q19" s="590"/>
      <c r="R19" s="590"/>
      <c r="S19" s="590"/>
      <c r="T19" s="597">
        <v>1</v>
      </c>
      <c r="U19" s="590"/>
      <c r="V19" s="599">
        <v>43495</v>
      </c>
      <c r="W19" s="599">
        <v>43829</v>
      </c>
      <c r="X19" s="599">
        <v>43830</v>
      </c>
      <c r="Y19" s="629" t="s">
        <v>646</v>
      </c>
      <c r="Z19" s="590">
        <v>0.5</v>
      </c>
      <c r="AA19" s="478">
        <f>(IF(Z19="","",IF(OR($M19=0,$M19="",$X19=""),"",Z19/$M19)))</f>
        <v>0.5</v>
      </c>
      <c r="AB19" s="479">
        <f t="shared" si="1"/>
        <v>0.5</v>
      </c>
      <c r="AC19" s="508" t="str">
        <f t="shared" si="2"/>
        <v>EN TERMINO</v>
      </c>
      <c r="AF19" s="510" t="str">
        <f t="shared" si="3"/>
        <v>PENDIENTE</v>
      </c>
      <c r="AG19" s="5">
        <v>44012</v>
      </c>
      <c r="AH19" s="803" t="s">
        <v>1188</v>
      </c>
      <c r="AI19" s="512">
        <v>1</v>
      </c>
      <c r="AJ19" s="814">
        <f>(IF(AI19="","",IF(OR($M19=0,$M19="",AG19=""),"",AI19/$M19)))</f>
        <v>1</v>
      </c>
      <c r="AK19" s="813">
        <f>(IF(OR($T19="",AJ19=""),"",IF(OR($T19=0,AJ19=0),0,IF((AJ19*100%)/$T19&gt;100%,100%,(AJ19*100%)/$T19))))</f>
        <v>1</v>
      </c>
      <c r="AL19" s="805" t="str">
        <f>IF(AH19="","",IF(AK19&lt;100%, IF(AK19&lt;50%, "ALERTA","EN TERMINO"), IF(AK19=100%, "OK", "EN TERMINO")))</f>
        <v>OK</v>
      </c>
      <c r="AM19" s="817" t="s">
        <v>1191</v>
      </c>
      <c r="AN19" s="808"/>
      <c r="AO19" s="807" t="str">
        <f>IF(AK19=100%,IF(AK19&gt;50%,"CUMPLIDA","PENDIENTE"),IF(AK19&lt;50%,"INCUMPLIDA","PENDIENTE"))</f>
        <v>CUMPLIDA</v>
      </c>
      <c r="AP19" s="808"/>
      <c r="AQ19" s="808"/>
      <c r="AR19" s="808"/>
      <c r="AS19" s="808"/>
      <c r="AT19" s="808"/>
      <c r="AU19" s="808"/>
      <c r="AV19" s="808"/>
      <c r="AW19" s="808"/>
      <c r="AX19" s="808"/>
      <c r="AY19" s="808"/>
      <c r="AZ19" s="808"/>
      <c r="BA19" s="808"/>
      <c r="BB19" s="808"/>
      <c r="BC19" s="808"/>
      <c r="BD19" s="808"/>
      <c r="BE19" s="808"/>
      <c r="BF19" s="808"/>
      <c r="BG19" s="807" t="str">
        <f>IF(AK19=100%,"CUMPLIDA","INCUMPLIDA")</f>
        <v>CUMPLIDA</v>
      </c>
      <c r="BI19" s="809" t="str">
        <f>IF(BG19="CUMPLIDA","CERRADO","ABIERTO")</f>
        <v>CERRADO</v>
      </c>
    </row>
    <row r="20" spans="1:61" s="512" customFormat="1" ht="35.1" customHeight="1" x14ac:dyDescent="0.25">
      <c r="A20" s="590"/>
      <c r="B20" s="590"/>
      <c r="C20" s="596" t="s">
        <v>154</v>
      </c>
      <c r="D20" s="590"/>
      <c r="E20" s="846"/>
      <c r="F20" s="590"/>
      <c r="G20" s="590">
        <v>16</v>
      </c>
      <c r="H20" s="672" t="s">
        <v>725</v>
      </c>
      <c r="I20" s="674" t="s">
        <v>635</v>
      </c>
      <c r="J20" s="674" t="s">
        <v>769</v>
      </c>
      <c r="K20" s="674" t="s">
        <v>787</v>
      </c>
      <c r="L20" s="674" t="s">
        <v>802</v>
      </c>
      <c r="M20" s="590">
        <v>1</v>
      </c>
      <c r="N20" s="596" t="s">
        <v>69</v>
      </c>
      <c r="O20" s="596" t="str">
        <f>IF(H20="","",VLOOKUP(H20,'[1]Procedimientos Publicar'!$C$6:$E$85,3,FALSE))</f>
        <v>SUB GERENCIA COMERCIAL</v>
      </c>
      <c r="P20" s="596" t="s">
        <v>362</v>
      </c>
      <c r="Q20" s="590"/>
      <c r="R20" s="590"/>
      <c r="S20" s="590"/>
      <c r="T20" s="597">
        <v>1</v>
      </c>
      <c r="U20" s="590"/>
      <c r="V20" s="599">
        <v>43495</v>
      </c>
      <c r="W20" s="599">
        <v>43768</v>
      </c>
      <c r="X20" s="599">
        <v>43830</v>
      </c>
      <c r="Y20" s="629" t="s">
        <v>647</v>
      </c>
      <c r="Z20" s="590">
        <v>0.5</v>
      </c>
      <c r="AA20" s="478">
        <f t="shared" si="0"/>
        <v>0.5</v>
      </c>
      <c r="AB20" s="479">
        <f t="shared" si="1"/>
        <v>0.5</v>
      </c>
      <c r="AC20" s="508" t="str">
        <f t="shared" si="2"/>
        <v>EN TERMINO</v>
      </c>
      <c r="AF20" s="510" t="str">
        <f t="shared" si="3"/>
        <v>PENDIENTE</v>
      </c>
      <c r="AG20" s="5">
        <v>44012</v>
      </c>
      <c r="AH20" s="803" t="s">
        <v>1187</v>
      </c>
      <c r="AI20" s="512">
        <v>1</v>
      </c>
      <c r="AJ20" s="814">
        <f>(IF(AI20="","",IF(OR($M20=0,$M20="",AG20=""),"",AI20/$M20)))</f>
        <v>1</v>
      </c>
      <c r="AK20" s="813">
        <f>(IF(OR($T20="",AJ20=""),"",IF(OR($T20=0,AJ20=0),0,IF((AJ20*100%)/$T20&gt;100%,100%,(AJ20*100%)/$T20))))</f>
        <v>1</v>
      </c>
      <c r="AL20" s="805" t="str">
        <f>IF(AH20="","",IF(AK20&lt;100%, IF(AK20&lt;50%, "ALERTA","EN TERMINO"), IF(AK20=100%, "OK", "EN TERMINO")))</f>
        <v>OK</v>
      </c>
      <c r="AM20" s="817" t="s">
        <v>1191</v>
      </c>
      <c r="AO20" s="807" t="str">
        <f>IF(AK20=100%,IF(AK20&gt;50%,"CUMPLIDA","PENDIENTE"),IF(AK20&lt;50%,"INCUMPLIDA","PENDIENTE"))</f>
        <v>CUMPLIDA</v>
      </c>
      <c r="BG20" s="807" t="str">
        <f>IF(AK20=100%,"CUMPLIDA","INCUMPLIDA")</f>
        <v>CUMPLIDA</v>
      </c>
      <c r="BI20" s="809" t="str">
        <f>IF(BG20="CUMPLIDA","CERRADO","ABIERTO")</f>
        <v>CERRADO</v>
      </c>
    </row>
    <row r="21" spans="1:61" s="512" customFormat="1" ht="35.1" customHeight="1" x14ac:dyDescent="0.25">
      <c r="A21" s="590"/>
      <c r="B21" s="590"/>
      <c r="C21" s="596" t="s">
        <v>154</v>
      </c>
      <c r="D21" s="590"/>
      <c r="E21" s="846"/>
      <c r="F21" s="590"/>
      <c r="G21" s="590">
        <v>17</v>
      </c>
      <c r="H21" s="672" t="s">
        <v>725</v>
      </c>
      <c r="I21" s="674" t="s">
        <v>636</v>
      </c>
      <c r="J21" s="674" t="s">
        <v>770</v>
      </c>
      <c r="K21" s="674" t="s">
        <v>788</v>
      </c>
      <c r="L21" s="674" t="s">
        <v>803</v>
      </c>
      <c r="M21" s="590">
        <v>1</v>
      </c>
      <c r="N21" s="596" t="s">
        <v>69</v>
      </c>
      <c r="O21" s="596" t="str">
        <f>IF(H21="","",VLOOKUP(H21,'[1]Procedimientos Publicar'!$C$6:$E$85,3,FALSE))</f>
        <v>SUB GERENCIA COMERCIAL</v>
      </c>
      <c r="P21" s="596" t="s">
        <v>362</v>
      </c>
      <c r="Q21" s="590"/>
      <c r="R21" s="590"/>
      <c r="S21" s="590"/>
      <c r="T21" s="597">
        <v>1</v>
      </c>
      <c r="U21" s="590"/>
      <c r="V21" s="599">
        <v>43495</v>
      </c>
      <c r="W21" s="599">
        <v>43829</v>
      </c>
      <c r="X21" s="599">
        <v>43830</v>
      </c>
      <c r="Y21" s="302" t="s">
        <v>648</v>
      </c>
      <c r="Z21" s="590">
        <v>1</v>
      </c>
      <c r="AA21" s="478">
        <f t="shared" si="0"/>
        <v>1</v>
      </c>
      <c r="AB21" s="479">
        <f t="shared" si="1"/>
        <v>1</v>
      </c>
      <c r="AC21" s="508" t="str">
        <f t="shared" si="2"/>
        <v>OK</v>
      </c>
      <c r="AF21" s="510" t="str">
        <f t="shared" si="3"/>
        <v>CUMPLIDA</v>
      </c>
      <c r="BG21" s="510" t="str">
        <f t="shared" si="4"/>
        <v>CUMPLIDA</v>
      </c>
      <c r="BI21" s="809" t="str">
        <f t="shared" ref="BI21:BI24" si="6">IF(BG21="CUMPLIDA","CERRADO","ABIERTO")</f>
        <v>CERRADO</v>
      </c>
    </row>
    <row r="22" spans="1:61" s="512" customFormat="1" ht="35.1" customHeight="1" x14ac:dyDescent="0.25">
      <c r="A22" s="590"/>
      <c r="B22" s="590"/>
      <c r="C22" s="596" t="s">
        <v>154</v>
      </c>
      <c r="D22" s="590"/>
      <c r="E22" s="846"/>
      <c r="F22" s="590"/>
      <c r="G22" s="590">
        <v>18</v>
      </c>
      <c r="H22" s="672" t="s">
        <v>725</v>
      </c>
      <c r="I22" s="674" t="s">
        <v>637</v>
      </c>
      <c r="J22" s="674" t="s">
        <v>771</v>
      </c>
      <c r="K22" s="674" t="s">
        <v>789</v>
      </c>
      <c r="L22" s="674" t="s">
        <v>804</v>
      </c>
      <c r="M22" s="590">
        <v>1</v>
      </c>
      <c r="N22" s="596" t="s">
        <v>69</v>
      </c>
      <c r="O22" s="596" t="str">
        <f>IF(H22="","",VLOOKUP(H22,'[1]Procedimientos Publicar'!$C$6:$E$85,3,FALSE))</f>
        <v>SUB GERENCIA COMERCIAL</v>
      </c>
      <c r="P22" s="596" t="s">
        <v>362</v>
      </c>
      <c r="Q22" s="590"/>
      <c r="R22" s="590"/>
      <c r="S22" s="590"/>
      <c r="T22" s="597">
        <v>1</v>
      </c>
      <c r="U22" s="590"/>
      <c r="V22" s="675" t="s">
        <v>808</v>
      </c>
      <c r="W22" s="599">
        <v>43829</v>
      </c>
      <c r="X22" s="599">
        <v>43830</v>
      </c>
      <c r="Y22" s="300" t="s">
        <v>693</v>
      </c>
      <c r="Z22" s="590">
        <v>1</v>
      </c>
      <c r="AA22" s="478">
        <f t="shared" si="0"/>
        <v>1</v>
      </c>
      <c r="AB22" s="479">
        <f t="shared" si="1"/>
        <v>1</v>
      </c>
      <c r="AC22" s="508" t="str">
        <f t="shared" si="2"/>
        <v>OK</v>
      </c>
      <c r="AF22" s="510" t="str">
        <f t="shared" si="3"/>
        <v>CUMPLIDA</v>
      </c>
      <c r="BG22" s="510" t="str">
        <f t="shared" si="4"/>
        <v>CUMPLIDA</v>
      </c>
      <c r="BI22" s="809" t="str">
        <f t="shared" si="6"/>
        <v>CERRADO</v>
      </c>
    </row>
    <row r="23" spans="1:61" s="512" customFormat="1" ht="35.1" customHeight="1" x14ac:dyDescent="0.25">
      <c r="A23" s="590"/>
      <c r="B23" s="590"/>
      <c r="C23" s="596" t="s">
        <v>154</v>
      </c>
      <c r="D23" s="590"/>
      <c r="E23" s="846"/>
      <c r="F23" s="590"/>
      <c r="G23" s="590">
        <v>19</v>
      </c>
      <c r="H23" s="672" t="s">
        <v>725</v>
      </c>
      <c r="I23" s="674" t="s">
        <v>638</v>
      </c>
      <c r="J23" s="674" t="s">
        <v>772</v>
      </c>
      <c r="K23" s="674" t="s">
        <v>790</v>
      </c>
      <c r="L23" s="674" t="s">
        <v>805</v>
      </c>
      <c r="M23" s="590">
        <v>1</v>
      </c>
      <c r="N23" s="596" t="s">
        <v>69</v>
      </c>
      <c r="O23" s="596" t="str">
        <f>IF(H23="","",VLOOKUP(H23,'[1]Procedimientos Publicar'!$C$6:$E$85,3,FALSE))</f>
        <v>SUB GERENCIA COMERCIAL</v>
      </c>
      <c r="P23" s="596" t="s">
        <v>362</v>
      </c>
      <c r="Q23" s="590"/>
      <c r="R23" s="590"/>
      <c r="S23" s="590"/>
      <c r="T23" s="597">
        <v>1</v>
      </c>
      <c r="U23" s="590"/>
      <c r="V23" s="675" t="s">
        <v>808</v>
      </c>
      <c r="W23" s="599">
        <v>43829</v>
      </c>
      <c r="X23" s="599">
        <v>43830</v>
      </c>
      <c r="Y23" s="300" t="s">
        <v>649</v>
      </c>
      <c r="Z23" s="590">
        <v>1</v>
      </c>
      <c r="AA23" s="478">
        <f t="shared" si="0"/>
        <v>1</v>
      </c>
      <c r="AB23" s="479">
        <f t="shared" si="1"/>
        <v>1</v>
      </c>
      <c r="AC23" s="508" t="str">
        <f t="shared" si="2"/>
        <v>OK</v>
      </c>
      <c r="AF23" s="510" t="str">
        <f t="shared" si="3"/>
        <v>CUMPLIDA</v>
      </c>
      <c r="BG23" s="510" t="str">
        <f t="shared" si="4"/>
        <v>CUMPLIDA</v>
      </c>
      <c r="BI23" s="809" t="str">
        <f t="shared" si="6"/>
        <v>CERRADO</v>
      </c>
    </row>
    <row r="24" spans="1:61" s="512" customFormat="1" ht="35.1" customHeight="1" x14ac:dyDescent="0.25">
      <c r="A24" s="590"/>
      <c r="B24" s="590"/>
      <c r="C24" s="596" t="s">
        <v>154</v>
      </c>
      <c r="D24" s="590"/>
      <c r="E24" s="846"/>
      <c r="F24" s="590"/>
      <c r="G24" s="590">
        <v>20</v>
      </c>
      <c r="H24" s="672" t="s">
        <v>725</v>
      </c>
      <c r="I24" s="674" t="s">
        <v>1189</v>
      </c>
      <c r="J24" s="674" t="s">
        <v>773</v>
      </c>
      <c r="K24" s="674" t="s">
        <v>1190</v>
      </c>
      <c r="L24" s="674" t="s">
        <v>806</v>
      </c>
      <c r="M24" s="590">
        <v>1</v>
      </c>
      <c r="N24" s="596" t="s">
        <v>69</v>
      </c>
      <c r="O24" s="596" t="str">
        <f>IF(H24="","",VLOOKUP(H24,'[1]Procedimientos Publicar'!$C$6:$E$85,3,FALSE))</f>
        <v>SUB GERENCIA COMERCIAL</v>
      </c>
      <c r="P24" s="596" t="s">
        <v>362</v>
      </c>
      <c r="Q24" s="590"/>
      <c r="R24" s="590"/>
      <c r="S24" s="590"/>
      <c r="T24" s="597">
        <v>1</v>
      </c>
      <c r="U24" s="590"/>
      <c r="V24" s="675" t="s">
        <v>808</v>
      </c>
      <c r="W24" s="599">
        <v>43829</v>
      </c>
      <c r="X24" s="599">
        <v>43830</v>
      </c>
      <c r="Y24" s="629" t="s">
        <v>1174</v>
      </c>
      <c r="Z24" s="590">
        <v>0.5</v>
      </c>
      <c r="AA24" s="478">
        <f t="shared" si="0"/>
        <v>0.5</v>
      </c>
      <c r="AB24" s="479">
        <f t="shared" si="1"/>
        <v>0.5</v>
      </c>
      <c r="AC24" s="508" t="str">
        <f t="shared" si="2"/>
        <v>EN TERMINO</v>
      </c>
      <c r="AF24" s="510" t="str">
        <f t="shared" si="3"/>
        <v>PENDIENTE</v>
      </c>
      <c r="AG24" s="5">
        <v>44012</v>
      </c>
      <c r="AH24" s="806" t="s">
        <v>1186</v>
      </c>
      <c r="AI24" s="512">
        <v>1</v>
      </c>
      <c r="AJ24" s="814">
        <f>(IF(AI24="","",IF(OR($M24=0,$M24="",AG24=""),"",AI24/$M24)))</f>
        <v>1</v>
      </c>
      <c r="AK24" s="813">
        <f>(IF(OR($T24="",AJ24=""),"",IF(OR($T24=0,AJ24=0),0,IF((AJ24*100%)/$T24&gt;100%,100%,(AJ24*100%)/$T24))))</f>
        <v>1</v>
      </c>
      <c r="AL24" s="805" t="str">
        <f>IF(AH24="","",IF(AK24&lt;100%, IF(AK24&lt;50%, "ALERTA","EN TERMINO"), IF(AK24=100%, "OK", "EN TERMINO")))</f>
        <v>OK</v>
      </c>
      <c r="AM24" s="817" t="s">
        <v>1191</v>
      </c>
      <c r="AN24" s="808"/>
      <c r="AO24" s="807" t="str">
        <f>IF(AK24=100%,IF(AK24&gt;50%,"CUMPLIDA","PENDIENTE"),IF(AK24&lt;50%,"INCUMPLIDA","PENDIENTE"))</f>
        <v>CUMPLIDA</v>
      </c>
      <c r="AP24" s="808"/>
      <c r="AQ24" s="808"/>
      <c r="AR24" s="808"/>
      <c r="AS24" s="808"/>
      <c r="AT24" s="808"/>
      <c r="AU24" s="808"/>
      <c r="AV24" s="808"/>
      <c r="AW24" s="808"/>
      <c r="AX24" s="808"/>
      <c r="AY24" s="808"/>
      <c r="AZ24" s="808"/>
      <c r="BA24" s="808"/>
      <c r="BB24" s="808"/>
      <c r="BC24" s="808"/>
      <c r="BD24" s="808"/>
      <c r="BE24" s="808"/>
      <c r="BF24" s="808"/>
      <c r="BG24" s="807" t="str">
        <f>IF(AK24=100%,"CUMPLIDA","INCUMPLIDA")</f>
        <v>CUMPLIDA</v>
      </c>
      <c r="BI24" s="809" t="str">
        <f t="shared" si="6"/>
        <v>CERRADO</v>
      </c>
    </row>
    <row r="25" spans="1:61" s="512" customFormat="1" ht="35.1" customHeight="1" x14ac:dyDescent="0.25">
      <c r="A25" s="612"/>
      <c r="B25" s="612"/>
      <c r="C25" s="616" t="s">
        <v>154</v>
      </c>
      <c r="D25" s="612"/>
      <c r="E25" s="832" t="s">
        <v>676</v>
      </c>
      <c r="F25" s="612"/>
      <c r="G25" s="612">
        <v>1</v>
      </c>
      <c r="H25" s="706" t="s">
        <v>725</v>
      </c>
      <c r="I25" s="707" t="s">
        <v>680</v>
      </c>
      <c r="J25" s="708" t="s">
        <v>809</v>
      </c>
      <c r="K25" s="709" t="s">
        <v>825</v>
      </c>
      <c r="L25" s="709" t="s">
        <v>839</v>
      </c>
      <c r="M25" s="612">
        <v>1</v>
      </c>
      <c r="N25" s="616" t="s">
        <v>69</v>
      </c>
      <c r="O25" s="616" t="str">
        <f>IF(H25="","",VLOOKUP(H25,'[1]Procedimientos Publicar'!$C$6:$E$85,3,FALSE))</f>
        <v>SUB GERENCIA COMERCIAL</v>
      </c>
      <c r="P25" s="616" t="s">
        <v>362</v>
      </c>
      <c r="Q25" s="612"/>
      <c r="R25" s="612"/>
      <c r="S25" s="612"/>
      <c r="T25" s="617">
        <v>1</v>
      </c>
      <c r="U25" s="612"/>
      <c r="V25" s="618">
        <v>43636</v>
      </c>
      <c r="W25" s="618">
        <v>43672</v>
      </c>
      <c r="X25" s="618">
        <v>43830</v>
      </c>
      <c r="Y25" s="303" t="s">
        <v>666</v>
      </c>
      <c r="Z25" s="612">
        <v>1</v>
      </c>
      <c r="AA25" s="620">
        <f t="shared" si="0"/>
        <v>1</v>
      </c>
      <c r="AB25" s="621">
        <f t="shared" si="1"/>
        <v>1</v>
      </c>
      <c r="AC25" s="508" t="str">
        <f t="shared" si="2"/>
        <v>OK</v>
      </c>
      <c r="AF25" s="510" t="str">
        <f t="shared" si="3"/>
        <v>CUMPLIDA</v>
      </c>
      <c r="AM25" s="735"/>
      <c r="BG25" s="510" t="str">
        <f t="shared" si="4"/>
        <v>CUMPLIDA</v>
      </c>
      <c r="BI25" s="515" t="str">
        <f t="shared" si="5"/>
        <v>CERRADO</v>
      </c>
    </row>
    <row r="26" spans="1:61" s="512" customFormat="1" ht="35.1" customHeight="1" x14ac:dyDescent="0.25">
      <c r="A26" s="612"/>
      <c r="B26" s="612"/>
      <c r="C26" s="616" t="s">
        <v>154</v>
      </c>
      <c r="D26" s="612"/>
      <c r="E26" s="832"/>
      <c r="F26" s="612"/>
      <c r="G26" s="612">
        <v>2</v>
      </c>
      <c r="H26" s="706" t="s">
        <v>725</v>
      </c>
      <c r="I26" s="297" t="s">
        <v>651</v>
      </c>
      <c r="J26" s="446" t="s">
        <v>810</v>
      </c>
      <c r="K26" s="448" t="s">
        <v>826</v>
      </c>
      <c r="L26" s="709" t="s">
        <v>840</v>
      </c>
      <c r="M26" s="612">
        <v>1</v>
      </c>
      <c r="N26" s="616" t="s">
        <v>69</v>
      </c>
      <c r="O26" s="616" t="str">
        <f>IF(H26="","",VLOOKUP(H26,'[1]Procedimientos Publicar'!$C$6:$E$85,3,FALSE))</f>
        <v>SUB GERENCIA COMERCIAL</v>
      </c>
      <c r="P26" s="616" t="s">
        <v>362</v>
      </c>
      <c r="Q26" s="612"/>
      <c r="R26" s="612"/>
      <c r="S26" s="612"/>
      <c r="T26" s="617">
        <v>1</v>
      </c>
      <c r="U26" s="612"/>
      <c r="V26" s="618">
        <v>43641</v>
      </c>
      <c r="W26" s="618">
        <v>43710</v>
      </c>
      <c r="X26" s="618">
        <v>43830</v>
      </c>
      <c r="Y26" s="304" t="s">
        <v>667</v>
      </c>
      <c r="Z26" s="612">
        <v>1</v>
      </c>
      <c r="AA26" s="620">
        <f t="shared" si="0"/>
        <v>1</v>
      </c>
      <c r="AB26" s="621">
        <f t="shared" si="1"/>
        <v>1</v>
      </c>
      <c r="AC26" s="508" t="str">
        <f t="shared" si="2"/>
        <v>OK</v>
      </c>
      <c r="AF26" s="510" t="str">
        <f t="shared" si="3"/>
        <v>CUMPLIDA</v>
      </c>
      <c r="AM26" s="735"/>
      <c r="BG26" s="510" t="str">
        <f t="shared" si="4"/>
        <v>CUMPLIDA</v>
      </c>
      <c r="BI26" s="515" t="str">
        <f t="shared" si="5"/>
        <v>CERRADO</v>
      </c>
    </row>
    <row r="27" spans="1:61" s="512" customFormat="1" ht="35.1" customHeight="1" x14ac:dyDescent="0.25">
      <c r="A27" s="612"/>
      <c r="B27" s="612"/>
      <c r="C27" s="616" t="s">
        <v>154</v>
      </c>
      <c r="D27" s="612"/>
      <c r="E27" s="832"/>
      <c r="F27" s="612"/>
      <c r="G27" s="612">
        <v>3</v>
      </c>
      <c r="H27" s="706" t="s">
        <v>725</v>
      </c>
      <c r="I27" s="297" t="s">
        <v>652</v>
      </c>
      <c r="J27" s="446" t="s">
        <v>811</v>
      </c>
      <c r="K27" s="448" t="s">
        <v>827</v>
      </c>
      <c r="L27" s="709" t="s">
        <v>486</v>
      </c>
      <c r="M27" s="612">
        <v>1</v>
      </c>
      <c r="N27" s="616" t="s">
        <v>69</v>
      </c>
      <c r="O27" s="616" t="str">
        <f>IF(H27="","",VLOOKUP(H27,'[1]Procedimientos Publicar'!$C$6:$E$85,3,FALSE))</f>
        <v>SUB GERENCIA COMERCIAL</v>
      </c>
      <c r="P27" s="616" t="s">
        <v>362</v>
      </c>
      <c r="Q27" s="612"/>
      <c r="R27" s="612"/>
      <c r="S27" s="612"/>
      <c r="T27" s="617">
        <v>1</v>
      </c>
      <c r="U27" s="612"/>
      <c r="V27" s="618">
        <v>43648</v>
      </c>
      <c r="W27" s="618">
        <v>43710</v>
      </c>
      <c r="X27" s="618">
        <v>43830</v>
      </c>
      <c r="Y27" s="303" t="s">
        <v>668</v>
      </c>
      <c r="Z27" s="612">
        <v>1</v>
      </c>
      <c r="AA27" s="620">
        <f t="shared" si="0"/>
        <v>1</v>
      </c>
      <c r="AB27" s="621">
        <f t="shared" si="1"/>
        <v>1</v>
      </c>
      <c r="AC27" s="508" t="str">
        <f t="shared" si="2"/>
        <v>OK</v>
      </c>
      <c r="AF27" s="510" t="str">
        <f t="shared" si="3"/>
        <v>CUMPLIDA</v>
      </c>
      <c r="AM27" s="735"/>
      <c r="BG27" s="510" t="str">
        <f t="shared" si="4"/>
        <v>CUMPLIDA</v>
      </c>
      <c r="BI27" s="515" t="str">
        <f t="shared" si="5"/>
        <v>CERRADO</v>
      </c>
    </row>
    <row r="28" spans="1:61" s="512" customFormat="1" ht="35.1" customHeight="1" x14ac:dyDescent="0.25">
      <c r="A28" s="612"/>
      <c r="B28" s="612"/>
      <c r="C28" s="616" t="s">
        <v>154</v>
      </c>
      <c r="D28" s="612"/>
      <c r="E28" s="832"/>
      <c r="F28" s="612"/>
      <c r="G28" s="612">
        <v>4</v>
      </c>
      <c r="H28" s="706" t="s">
        <v>725</v>
      </c>
      <c r="I28" s="297" t="s">
        <v>653</v>
      </c>
      <c r="J28" s="446" t="s">
        <v>812</v>
      </c>
      <c r="K28" s="448" t="str">
        <f>+K27</f>
        <v>Revisión y ajuste del procedimiento PRO410-199</v>
      </c>
      <c r="L28" s="709" t="str">
        <f>+L27</f>
        <v>Procedimiento ajustado</v>
      </c>
      <c r="M28" s="612">
        <v>1</v>
      </c>
      <c r="N28" s="616" t="s">
        <v>69</v>
      </c>
      <c r="O28" s="616" t="str">
        <f>IF(H28="","",VLOOKUP(H28,'[1]Procedimientos Publicar'!$C$6:$E$85,3,FALSE))</f>
        <v>SUB GERENCIA COMERCIAL</v>
      </c>
      <c r="P28" s="616" t="s">
        <v>362</v>
      </c>
      <c r="Q28" s="612"/>
      <c r="R28" s="612"/>
      <c r="S28" s="612"/>
      <c r="T28" s="617">
        <v>1</v>
      </c>
      <c r="U28" s="612"/>
      <c r="V28" s="618">
        <v>43648</v>
      </c>
      <c r="W28" s="618">
        <v>43710</v>
      </c>
      <c r="X28" s="618">
        <v>43830</v>
      </c>
      <c r="Y28" s="303" t="s">
        <v>668</v>
      </c>
      <c r="Z28" s="612">
        <v>1</v>
      </c>
      <c r="AA28" s="620">
        <f t="shared" si="0"/>
        <v>1</v>
      </c>
      <c r="AB28" s="621">
        <f t="shared" si="1"/>
        <v>1</v>
      </c>
      <c r="AC28" s="508" t="str">
        <f t="shared" si="2"/>
        <v>OK</v>
      </c>
      <c r="AF28" s="510" t="str">
        <f t="shared" si="3"/>
        <v>CUMPLIDA</v>
      </c>
      <c r="AM28" s="735"/>
      <c r="BG28" s="510" t="str">
        <f t="shared" si="4"/>
        <v>CUMPLIDA</v>
      </c>
      <c r="BI28" s="515" t="str">
        <f t="shared" si="5"/>
        <v>CERRADO</v>
      </c>
    </row>
    <row r="29" spans="1:61" s="512" customFormat="1" ht="35.1" customHeight="1" x14ac:dyDescent="0.25">
      <c r="A29" s="612"/>
      <c r="B29" s="612"/>
      <c r="C29" s="616" t="s">
        <v>154</v>
      </c>
      <c r="D29" s="612"/>
      <c r="E29" s="832"/>
      <c r="F29" s="612"/>
      <c r="G29" s="612">
        <v>5</v>
      </c>
      <c r="H29" s="706" t="s">
        <v>725</v>
      </c>
      <c r="I29" s="707" t="s">
        <v>681</v>
      </c>
      <c r="J29" s="708" t="s">
        <v>813</v>
      </c>
      <c r="K29" s="709" t="s">
        <v>828</v>
      </c>
      <c r="L29" s="709" t="s">
        <v>841</v>
      </c>
      <c r="M29" s="612">
        <v>1</v>
      </c>
      <c r="N29" s="616" t="s">
        <v>69</v>
      </c>
      <c r="O29" s="616" t="str">
        <f>IF(H29="","",VLOOKUP(H29,'[1]Procedimientos Publicar'!$C$6:$E$85,3,FALSE))</f>
        <v>SUB GERENCIA COMERCIAL</v>
      </c>
      <c r="P29" s="616" t="s">
        <v>362</v>
      </c>
      <c r="Q29" s="612"/>
      <c r="R29" s="612"/>
      <c r="S29" s="612"/>
      <c r="T29" s="617">
        <v>1</v>
      </c>
      <c r="U29" s="612"/>
      <c r="V29" s="618">
        <v>43641</v>
      </c>
      <c r="W29" s="618">
        <v>43738</v>
      </c>
      <c r="X29" s="618">
        <v>43830</v>
      </c>
      <c r="Y29" s="303" t="s">
        <v>669</v>
      </c>
      <c r="Z29" s="612">
        <v>1</v>
      </c>
      <c r="AA29" s="620">
        <f t="shared" si="0"/>
        <v>1</v>
      </c>
      <c r="AB29" s="621">
        <f t="shared" si="1"/>
        <v>1</v>
      </c>
      <c r="AC29" s="508" t="str">
        <f t="shared" si="2"/>
        <v>OK</v>
      </c>
      <c r="AF29" s="510" t="str">
        <f t="shared" si="3"/>
        <v>CUMPLIDA</v>
      </c>
      <c r="AM29" s="735"/>
      <c r="BG29" s="510" t="str">
        <f t="shared" si="4"/>
        <v>CUMPLIDA</v>
      </c>
      <c r="BI29" s="515" t="str">
        <f t="shared" si="5"/>
        <v>CERRADO</v>
      </c>
    </row>
    <row r="30" spans="1:61" s="512" customFormat="1" ht="35.1" customHeight="1" x14ac:dyDescent="0.25">
      <c r="A30" s="612"/>
      <c r="B30" s="612"/>
      <c r="C30" s="616" t="s">
        <v>154</v>
      </c>
      <c r="D30" s="612"/>
      <c r="E30" s="832"/>
      <c r="F30" s="612"/>
      <c r="G30" s="612">
        <v>6</v>
      </c>
      <c r="H30" s="706" t="s">
        <v>725</v>
      </c>
      <c r="I30" s="707" t="s">
        <v>682</v>
      </c>
      <c r="J30" s="708" t="s">
        <v>814</v>
      </c>
      <c r="K30" s="709" t="s">
        <v>829</v>
      </c>
      <c r="L30" s="709" t="s">
        <v>842</v>
      </c>
      <c r="M30" s="612">
        <v>1</v>
      </c>
      <c r="N30" s="616" t="s">
        <v>69</v>
      </c>
      <c r="O30" s="616" t="str">
        <f>IF(H30="","",VLOOKUP(H30,'[1]Procedimientos Publicar'!$C$6:$E$85,3,FALSE))</f>
        <v>SUB GERENCIA COMERCIAL</v>
      </c>
      <c r="P30" s="616" t="s">
        <v>362</v>
      </c>
      <c r="Q30" s="612"/>
      <c r="R30" s="612"/>
      <c r="S30" s="612"/>
      <c r="T30" s="617">
        <v>1</v>
      </c>
      <c r="U30" s="612"/>
      <c r="V30" s="618">
        <v>43648</v>
      </c>
      <c r="W30" s="618">
        <v>43738</v>
      </c>
      <c r="X30" s="618">
        <v>43830</v>
      </c>
      <c r="Y30" s="662" t="s">
        <v>670</v>
      </c>
      <c r="Z30" s="612">
        <v>1</v>
      </c>
      <c r="AA30" s="620">
        <f t="shared" si="0"/>
        <v>1</v>
      </c>
      <c r="AB30" s="621">
        <f t="shared" si="1"/>
        <v>1</v>
      </c>
      <c r="AC30" s="508" t="str">
        <f t="shared" si="2"/>
        <v>OK</v>
      </c>
      <c r="AF30" s="510" t="str">
        <f t="shared" si="3"/>
        <v>CUMPLIDA</v>
      </c>
      <c r="AG30" s="495">
        <v>44012</v>
      </c>
      <c r="AH30" s="306" t="s">
        <v>670</v>
      </c>
      <c r="AI30" s="515">
        <v>1</v>
      </c>
      <c r="AJ30" s="701">
        <f t="shared" ref="AJ30" si="7">(IF(AI30="","",IF(OR($M30=0,$M30="",$X30=""),"",AI30/$M30)))</f>
        <v>1</v>
      </c>
      <c r="AK30" s="702">
        <f t="shared" ref="AK30" si="8">(IF(OR($T30="",AJ30=""),"",IF(OR($T30=0,AJ30=0),0,IF((AJ30*100%)/$T30&gt;100%,100%,(AJ30*100%)/$T30))))</f>
        <v>1</v>
      </c>
      <c r="AL30" s="508" t="str">
        <f t="shared" ref="AL30" si="9">IF(AI30="","",IF(AK30&lt;100%, IF(AK30&lt;25%, "ALERTA","EN TERMINO"), IF(AK30=100%, "OK", "EN TERMINO")))</f>
        <v>OK</v>
      </c>
      <c r="AM30" s="494" t="s">
        <v>1106</v>
      </c>
      <c r="BG30" s="510" t="str">
        <f t="shared" si="4"/>
        <v>CUMPLIDA</v>
      </c>
      <c r="BI30" s="515" t="str">
        <f t="shared" si="5"/>
        <v>CERRADO</v>
      </c>
    </row>
    <row r="31" spans="1:61" s="512" customFormat="1" ht="35.1" customHeight="1" x14ac:dyDescent="0.25">
      <c r="A31" s="612"/>
      <c r="B31" s="612"/>
      <c r="C31" s="616" t="s">
        <v>154</v>
      </c>
      <c r="D31" s="612"/>
      <c r="E31" s="832"/>
      <c r="F31" s="612"/>
      <c r="G31" s="612">
        <v>7</v>
      </c>
      <c r="H31" s="706" t="s">
        <v>725</v>
      </c>
      <c r="I31" s="707" t="s">
        <v>683</v>
      </c>
      <c r="J31" s="708" t="s">
        <v>815</v>
      </c>
      <c r="K31" s="709" t="s">
        <v>830</v>
      </c>
      <c r="L31" s="709" t="s">
        <v>843</v>
      </c>
      <c r="M31" s="612">
        <v>1</v>
      </c>
      <c r="N31" s="616" t="s">
        <v>69</v>
      </c>
      <c r="O31" s="616" t="str">
        <f>IF(H31="","",VLOOKUP(H31,'[1]Procedimientos Publicar'!$C$6:$E$85,3,FALSE))</f>
        <v>SUB GERENCIA COMERCIAL</v>
      </c>
      <c r="P31" s="616" t="s">
        <v>362</v>
      </c>
      <c r="Q31" s="612"/>
      <c r="R31" s="612"/>
      <c r="S31" s="612"/>
      <c r="T31" s="617">
        <v>1</v>
      </c>
      <c r="U31" s="612"/>
      <c r="V31" s="618">
        <v>43641</v>
      </c>
      <c r="W31" s="618">
        <v>43671</v>
      </c>
      <c r="X31" s="618">
        <v>43830</v>
      </c>
      <c r="Y31" s="303" t="s">
        <v>671</v>
      </c>
      <c r="Z31" s="612">
        <v>1</v>
      </c>
      <c r="AA31" s="620">
        <f t="shared" si="0"/>
        <v>1</v>
      </c>
      <c r="AB31" s="621">
        <f t="shared" si="1"/>
        <v>1</v>
      </c>
      <c r="AC31" s="508" t="str">
        <f t="shared" si="2"/>
        <v>OK</v>
      </c>
      <c r="AF31" s="510" t="str">
        <f t="shared" si="3"/>
        <v>CUMPLIDA</v>
      </c>
      <c r="AM31" s="735"/>
      <c r="BG31" s="510" t="str">
        <f t="shared" si="4"/>
        <v>CUMPLIDA</v>
      </c>
      <c r="BI31" s="515" t="str">
        <f t="shared" si="5"/>
        <v>CERRADO</v>
      </c>
    </row>
    <row r="32" spans="1:61" s="512" customFormat="1" ht="35.1" customHeight="1" x14ac:dyDescent="0.25">
      <c r="A32" s="612"/>
      <c r="B32" s="612"/>
      <c r="C32" s="616" t="s">
        <v>154</v>
      </c>
      <c r="D32" s="612"/>
      <c r="E32" s="832"/>
      <c r="F32" s="612"/>
      <c r="G32" s="612">
        <v>8</v>
      </c>
      <c r="H32" s="706" t="s">
        <v>725</v>
      </c>
      <c r="I32" s="298" t="s">
        <v>654</v>
      </c>
      <c r="J32" s="708" t="s">
        <v>816</v>
      </c>
      <c r="K32" s="709" t="s">
        <v>831</v>
      </c>
      <c r="L32" s="709" t="s">
        <v>844</v>
      </c>
      <c r="M32" s="612">
        <v>3</v>
      </c>
      <c r="N32" s="616" t="s">
        <v>69</v>
      </c>
      <c r="O32" s="616" t="str">
        <f>IF(H32="","",VLOOKUP(H32,'[1]Procedimientos Publicar'!$C$6:$E$85,3,FALSE))</f>
        <v>SUB GERENCIA COMERCIAL</v>
      </c>
      <c r="P32" s="616" t="s">
        <v>362</v>
      </c>
      <c r="Q32" s="612"/>
      <c r="R32" s="612"/>
      <c r="S32" s="612"/>
      <c r="T32" s="617">
        <v>1</v>
      </c>
      <c r="U32" s="612"/>
      <c r="V32" s="618">
        <v>43641</v>
      </c>
      <c r="W32" s="618">
        <v>43707</v>
      </c>
      <c r="X32" s="618">
        <v>43830</v>
      </c>
      <c r="Y32" s="303" t="s">
        <v>672</v>
      </c>
      <c r="Z32" s="612">
        <v>3</v>
      </c>
      <c r="AA32" s="620">
        <f t="shared" si="0"/>
        <v>1</v>
      </c>
      <c r="AB32" s="621">
        <f t="shared" si="1"/>
        <v>1</v>
      </c>
      <c r="AC32" s="508" t="str">
        <f t="shared" si="2"/>
        <v>OK</v>
      </c>
      <c r="AF32" s="510" t="str">
        <f t="shared" si="3"/>
        <v>CUMPLIDA</v>
      </c>
      <c r="AM32" s="735"/>
      <c r="BG32" s="510" t="str">
        <f t="shared" si="4"/>
        <v>CUMPLIDA</v>
      </c>
      <c r="BI32" s="515" t="str">
        <f t="shared" si="5"/>
        <v>CERRADO</v>
      </c>
    </row>
    <row r="33" spans="1:61" s="512" customFormat="1" ht="35.1" customHeight="1" x14ac:dyDescent="0.25">
      <c r="A33" s="612"/>
      <c r="B33" s="612"/>
      <c r="C33" s="616" t="s">
        <v>154</v>
      </c>
      <c r="D33" s="612"/>
      <c r="E33" s="832"/>
      <c r="F33" s="612"/>
      <c r="G33" s="612">
        <v>9</v>
      </c>
      <c r="H33" s="706" t="s">
        <v>725</v>
      </c>
      <c r="I33" s="707" t="s">
        <v>684</v>
      </c>
      <c r="J33" s="708" t="s">
        <v>817</v>
      </c>
      <c r="K33" s="709" t="s">
        <v>832</v>
      </c>
      <c r="L33" s="709" t="s">
        <v>845</v>
      </c>
      <c r="M33" s="612">
        <v>1</v>
      </c>
      <c r="N33" s="616" t="s">
        <v>69</v>
      </c>
      <c r="O33" s="616" t="str">
        <f>IF(H33="","",VLOOKUP(H33,'[1]Procedimientos Publicar'!$C$6:$E$85,3,FALSE))</f>
        <v>SUB GERENCIA COMERCIAL</v>
      </c>
      <c r="P33" s="616" t="s">
        <v>362</v>
      </c>
      <c r="Q33" s="612"/>
      <c r="R33" s="612"/>
      <c r="S33" s="612"/>
      <c r="T33" s="617">
        <v>1</v>
      </c>
      <c r="U33" s="612"/>
      <c r="V33" s="618">
        <v>43641</v>
      </c>
      <c r="W33" s="618">
        <v>43707</v>
      </c>
      <c r="X33" s="618">
        <v>43830</v>
      </c>
      <c r="Y33" s="303" t="s">
        <v>673</v>
      </c>
      <c r="Z33" s="612">
        <v>1</v>
      </c>
      <c r="AA33" s="620">
        <f t="shared" si="0"/>
        <v>1</v>
      </c>
      <c r="AB33" s="621">
        <f t="shared" si="1"/>
        <v>1</v>
      </c>
      <c r="AC33" s="508" t="str">
        <f t="shared" si="2"/>
        <v>OK</v>
      </c>
      <c r="AF33" s="510" t="str">
        <f t="shared" si="3"/>
        <v>CUMPLIDA</v>
      </c>
      <c r="AM33" s="735"/>
      <c r="BG33" s="510" t="str">
        <f t="shared" si="4"/>
        <v>CUMPLIDA</v>
      </c>
      <c r="BI33" s="515" t="str">
        <f t="shared" si="5"/>
        <v>CERRADO</v>
      </c>
    </row>
    <row r="34" spans="1:61" s="512" customFormat="1" ht="35.1" customHeight="1" x14ac:dyDescent="0.25">
      <c r="A34" s="612"/>
      <c r="B34" s="612"/>
      <c r="C34" s="616" t="s">
        <v>154</v>
      </c>
      <c r="D34" s="612"/>
      <c r="E34" s="832"/>
      <c r="F34" s="612"/>
      <c r="G34" s="612">
        <v>10</v>
      </c>
      <c r="H34" s="706" t="s">
        <v>725</v>
      </c>
      <c r="I34" s="707" t="s">
        <v>685</v>
      </c>
      <c r="J34" s="708" t="s">
        <v>818</v>
      </c>
      <c r="K34" s="709" t="s">
        <v>833</v>
      </c>
      <c r="L34" s="709" t="s">
        <v>843</v>
      </c>
      <c r="M34" s="612">
        <v>1</v>
      </c>
      <c r="N34" s="616" t="s">
        <v>69</v>
      </c>
      <c r="O34" s="616" t="str">
        <f>IF(H34="","",VLOOKUP(H34,'[1]Procedimientos Publicar'!$C$6:$E$85,3,FALSE))</f>
        <v>SUB GERENCIA COMERCIAL</v>
      </c>
      <c r="P34" s="616" t="s">
        <v>362</v>
      </c>
      <c r="Q34" s="612"/>
      <c r="R34" s="612"/>
      <c r="S34" s="612"/>
      <c r="T34" s="617">
        <v>1</v>
      </c>
      <c r="U34" s="612"/>
      <c r="V34" s="618">
        <v>43648</v>
      </c>
      <c r="W34" s="618">
        <v>43707</v>
      </c>
      <c r="X34" s="618">
        <v>43830</v>
      </c>
      <c r="Y34" s="303" t="s">
        <v>674</v>
      </c>
      <c r="Z34" s="612">
        <v>1</v>
      </c>
      <c r="AA34" s="620">
        <f t="shared" si="0"/>
        <v>1</v>
      </c>
      <c r="AB34" s="621">
        <f t="shared" si="1"/>
        <v>1</v>
      </c>
      <c r="AC34" s="508" t="str">
        <f t="shared" si="2"/>
        <v>OK</v>
      </c>
      <c r="AF34" s="510" t="str">
        <f t="shared" si="3"/>
        <v>CUMPLIDA</v>
      </c>
      <c r="AM34" s="735"/>
      <c r="BG34" s="510" t="str">
        <f t="shared" si="4"/>
        <v>CUMPLIDA</v>
      </c>
      <c r="BI34" s="515" t="str">
        <f t="shared" si="5"/>
        <v>CERRADO</v>
      </c>
    </row>
    <row r="35" spans="1:61" s="512" customFormat="1" ht="35.1" customHeight="1" x14ac:dyDescent="0.25">
      <c r="A35" s="612"/>
      <c r="B35" s="612"/>
      <c r="C35" s="616" t="s">
        <v>154</v>
      </c>
      <c r="D35" s="612"/>
      <c r="E35" s="832"/>
      <c r="F35" s="612"/>
      <c r="G35" s="612">
        <v>11</v>
      </c>
      <c r="H35" s="706" t="s">
        <v>725</v>
      </c>
      <c r="I35" s="707" t="s">
        <v>686</v>
      </c>
      <c r="J35" s="708" t="s">
        <v>819</v>
      </c>
      <c r="K35" s="709" t="s">
        <v>833</v>
      </c>
      <c r="L35" s="709" t="str">
        <f>+L34</f>
        <v>Documento expedido</v>
      </c>
      <c r="M35" s="612">
        <v>1</v>
      </c>
      <c r="N35" s="616" t="s">
        <v>69</v>
      </c>
      <c r="O35" s="616" t="str">
        <f>IF(H35="","",VLOOKUP(H35,'[1]Procedimientos Publicar'!$C$6:$E$85,3,FALSE))</f>
        <v>SUB GERENCIA COMERCIAL</v>
      </c>
      <c r="P35" s="616" t="s">
        <v>362</v>
      </c>
      <c r="Q35" s="612"/>
      <c r="R35" s="612"/>
      <c r="S35" s="612"/>
      <c r="T35" s="617">
        <v>1</v>
      </c>
      <c r="U35" s="612"/>
      <c r="V35" s="618">
        <v>43648</v>
      </c>
      <c r="W35" s="618">
        <v>43707</v>
      </c>
      <c r="X35" s="618">
        <v>43830</v>
      </c>
      <c r="Y35" s="303" t="s">
        <v>674</v>
      </c>
      <c r="Z35" s="612">
        <v>1</v>
      </c>
      <c r="AA35" s="620">
        <f t="shared" si="0"/>
        <v>1</v>
      </c>
      <c r="AB35" s="621">
        <f t="shared" si="1"/>
        <v>1</v>
      </c>
      <c r="AC35" s="508" t="str">
        <f t="shared" si="2"/>
        <v>OK</v>
      </c>
      <c r="AF35" s="510" t="str">
        <f t="shared" si="3"/>
        <v>CUMPLIDA</v>
      </c>
      <c r="AM35" s="735"/>
      <c r="BG35" s="510" t="str">
        <f t="shared" si="4"/>
        <v>CUMPLIDA</v>
      </c>
      <c r="BI35" s="515" t="str">
        <f t="shared" si="5"/>
        <v>CERRADO</v>
      </c>
    </row>
    <row r="36" spans="1:61" s="512" customFormat="1" ht="35.1" customHeight="1" x14ac:dyDescent="0.25">
      <c r="A36" s="612"/>
      <c r="B36" s="612"/>
      <c r="C36" s="616" t="s">
        <v>154</v>
      </c>
      <c r="D36" s="612"/>
      <c r="E36" s="832"/>
      <c r="F36" s="612"/>
      <c r="G36" s="612">
        <v>12</v>
      </c>
      <c r="H36" s="706" t="s">
        <v>725</v>
      </c>
      <c r="I36" s="298" t="s">
        <v>655</v>
      </c>
      <c r="J36" s="708" t="str">
        <f>+J35</f>
        <v>Ausencia de documento denominado "Protocolo de seguridad del sorteo" donde se incluyan todas las condiciones y características requeridas incluyendo lo relacionado con las camaras.</v>
      </c>
      <c r="K36" s="709" t="s">
        <v>834</v>
      </c>
      <c r="L36" s="709" t="s">
        <v>846</v>
      </c>
      <c r="M36" s="612">
        <v>1</v>
      </c>
      <c r="N36" s="616" t="s">
        <v>69</v>
      </c>
      <c r="O36" s="616" t="str">
        <f>IF(H36="","",VLOOKUP(H36,'[1]Procedimientos Publicar'!$C$6:$E$85,3,FALSE))</f>
        <v>SUB GERENCIA COMERCIAL</v>
      </c>
      <c r="P36" s="616" t="s">
        <v>362</v>
      </c>
      <c r="Q36" s="612"/>
      <c r="R36" s="612"/>
      <c r="S36" s="612"/>
      <c r="T36" s="617">
        <v>1</v>
      </c>
      <c r="U36" s="612"/>
      <c r="V36" s="618">
        <v>43770</v>
      </c>
      <c r="W36" s="618">
        <v>43798</v>
      </c>
      <c r="X36" s="618">
        <v>43830</v>
      </c>
      <c r="Y36" s="305" t="s">
        <v>694</v>
      </c>
      <c r="Z36" s="612">
        <v>1</v>
      </c>
      <c r="AA36" s="620">
        <f t="shared" si="0"/>
        <v>1</v>
      </c>
      <c r="AB36" s="621">
        <f t="shared" si="1"/>
        <v>1</v>
      </c>
      <c r="AC36" s="508" t="str">
        <f t="shared" si="2"/>
        <v>OK</v>
      </c>
      <c r="AF36" s="510" t="str">
        <f t="shared" si="3"/>
        <v>CUMPLIDA</v>
      </c>
      <c r="AM36" s="735"/>
      <c r="BG36" s="510" t="str">
        <f t="shared" si="4"/>
        <v>CUMPLIDA</v>
      </c>
      <c r="BI36" s="515" t="str">
        <f t="shared" si="5"/>
        <v>CERRADO</v>
      </c>
    </row>
    <row r="37" spans="1:61" s="512" customFormat="1" ht="35.1" customHeight="1" x14ac:dyDescent="0.25">
      <c r="A37" s="612"/>
      <c r="B37" s="612"/>
      <c r="C37" s="616" t="s">
        <v>154</v>
      </c>
      <c r="D37" s="612"/>
      <c r="E37" s="832"/>
      <c r="F37" s="612"/>
      <c r="G37" s="612">
        <v>13</v>
      </c>
      <c r="H37" s="706" t="s">
        <v>725</v>
      </c>
      <c r="I37" s="707" t="s">
        <v>687</v>
      </c>
      <c r="J37" s="708" t="s">
        <v>820</v>
      </c>
      <c r="K37" s="709" t="s">
        <v>835</v>
      </c>
      <c r="L37" s="709" t="s">
        <v>842</v>
      </c>
      <c r="M37" s="612">
        <v>1</v>
      </c>
      <c r="N37" s="616" t="s">
        <v>69</v>
      </c>
      <c r="O37" s="616" t="str">
        <f>IF(H37="","",VLOOKUP(H37,'[1]Procedimientos Publicar'!$C$6:$E$85,3,FALSE))</f>
        <v>SUB GERENCIA COMERCIAL</v>
      </c>
      <c r="P37" s="616" t="s">
        <v>362</v>
      </c>
      <c r="Q37" s="612"/>
      <c r="R37" s="612"/>
      <c r="S37" s="612"/>
      <c r="T37" s="617">
        <v>1</v>
      </c>
      <c r="U37" s="612"/>
      <c r="V37" s="618">
        <v>43641</v>
      </c>
      <c r="W37" s="618">
        <v>43707</v>
      </c>
      <c r="X37" s="618">
        <v>43830</v>
      </c>
      <c r="Y37" s="304" t="s">
        <v>695</v>
      </c>
      <c r="Z37" s="612">
        <v>1</v>
      </c>
      <c r="AA37" s="620">
        <f t="shared" si="0"/>
        <v>1</v>
      </c>
      <c r="AB37" s="621">
        <f t="shared" si="1"/>
        <v>1</v>
      </c>
      <c r="AC37" s="508" t="str">
        <f t="shared" si="2"/>
        <v>OK</v>
      </c>
      <c r="AF37" s="510" t="str">
        <f t="shared" si="3"/>
        <v>CUMPLIDA</v>
      </c>
      <c r="AM37" s="735"/>
      <c r="BG37" s="510" t="str">
        <f t="shared" si="4"/>
        <v>CUMPLIDA</v>
      </c>
      <c r="BI37" s="515" t="str">
        <f t="shared" si="5"/>
        <v>CERRADO</v>
      </c>
    </row>
    <row r="38" spans="1:61" s="512" customFormat="1" ht="35.1" customHeight="1" x14ac:dyDescent="0.25">
      <c r="A38" s="612"/>
      <c r="B38" s="612"/>
      <c r="C38" s="616" t="s">
        <v>154</v>
      </c>
      <c r="D38" s="612"/>
      <c r="E38" s="832"/>
      <c r="F38" s="612"/>
      <c r="G38" s="612">
        <v>14</v>
      </c>
      <c r="H38" s="706" t="s">
        <v>725</v>
      </c>
      <c r="I38" s="707" t="s">
        <v>688</v>
      </c>
      <c r="J38" s="708" t="s">
        <v>821</v>
      </c>
      <c r="K38" s="447" t="s">
        <v>641</v>
      </c>
      <c r="L38" s="709"/>
      <c r="M38" s="612">
        <v>1</v>
      </c>
      <c r="N38" s="616" t="s">
        <v>69</v>
      </c>
      <c r="O38" s="616" t="str">
        <f>IF(H38="","",VLOOKUP(H38,'[1]Procedimientos Publicar'!$C$6:$E$85,3,FALSE))</f>
        <v>SUB GERENCIA COMERCIAL</v>
      </c>
      <c r="P38" s="616" t="s">
        <v>362</v>
      </c>
      <c r="Q38" s="612"/>
      <c r="R38" s="612"/>
      <c r="S38" s="612"/>
      <c r="T38" s="617">
        <v>1</v>
      </c>
      <c r="U38" s="612"/>
      <c r="V38" s="618">
        <v>43678</v>
      </c>
      <c r="W38" s="618">
        <v>43707</v>
      </c>
      <c r="X38" s="618">
        <v>43830</v>
      </c>
      <c r="Y38" s="305" t="s">
        <v>696</v>
      </c>
      <c r="Z38" s="612">
        <v>1</v>
      </c>
      <c r="AA38" s="620">
        <f t="shared" si="0"/>
        <v>1</v>
      </c>
      <c r="AB38" s="621">
        <f t="shared" si="1"/>
        <v>1</v>
      </c>
      <c r="AC38" s="508" t="str">
        <f t="shared" si="2"/>
        <v>OK</v>
      </c>
      <c r="AF38" s="510" t="str">
        <f t="shared" si="3"/>
        <v>CUMPLIDA</v>
      </c>
      <c r="AM38" s="735"/>
      <c r="BG38" s="510" t="str">
        <f t="shared" si="4"/>
        <v>CUMPLIDA</v>
      </c>
      <c r="BI38" s="515" t="str">
        <f t="shared" si="5"/>
        <v>CERRADO</v>
      </c>
    </row>
    <row r="39" spans="1:61" s="512" customFormat="1" ht="35.1" customHeight="1" x14ac:dyDescent="0.25">
      <c r="A39" s="612"/>
      <c r="B39" s="612"/>
      <c r="C39" s="616" t="s">
        <v>154</v>
      </c>
      <c r="D39" s="612"/>
      <c r="E39" s="832"/>
      <c r="F39" s="612"/>
      <c r="G39" s="612">
        <v>15</v>
      </c>
      <c r="H39" s="706" t="s">
        <v>725</v>
      </c>
      <c r="I39" s="707" t="s">
        <v>689</v>
      </c>
      <c r="J39" s="708" t="s">
        <v>822</v>
      </c>
      <c r="K39" s="709" t="s">
        <v>836</v>
      </c>
      <c r="L39" s="709" t="s">
        <v>842</v>
      </c>
      <c r="M39" s="612">
        <v>1</v>
      </c>
      <c r="N39" s="616" t="s">
        <v>69</v>
      </c>
      <c r="O39" s="616" t="str">
        <f>IF(H39="","",VLOOKUP(H39,'[1]Procedimientos Publicar'!$C$6:$E$85,3,FALSE))</f>
        <v>SUB GERENCIA COMERCIAL</v>
      </c>
      <c r="P39" s="616" t="s">
        <v>362</v>
      </c>
      <c r="Q39" s="612"/>
      <c r="R39" s="612"/>
      <c r="S39" s="612"/>
      <c r="T39" s="617">
        <v>1</v>
      </c>
      <c r="U39" s="612"/>
      <c r="V39" s="618">
        <v>43641</v>
      </c>
      <c r="W39" s="618">
        <v>43707</v>
      </c>
      <c r="X39" s="618">
        <v>43830</v>
      </c>
      <c r="Y39" s="303" t="s">
        <v>675</v>
      </c>
      <c r="Z39" s="612">
        <v>1</v>
      </c>
      <c r="AA39" s="620">
        <f t="shared" si="0"/>
        <v>1</v>
      </c>
      <c r="AB39" s="621">
        <f t="shared" si="1"/>
        <v>1</v>
      </c>
      <c r="AC39" s="508" t="str">
        <f t="shared" si="2"/>
        <v>OK</v>
      </c>
      <c r="AF39" s="510" t="str">
        <f t="shared" si="3"/>
        <v>CUMPLIDA</v>
      </c>
      <c r="AM39" s="735"/>
      <c r="BG39" s="510" t="str">
        <f t="shared" si="4"/>
        <v>CUMPLIDA</v>
      </c>
      <c r="BI39" s="515" t="str">
        <f t="shared" si="5"/>
        <v>CERRADO</v>
      </c>
    </row>
    <row r="40" spans="1:61" s="512" customFormat="1" ht="35.1" customHeight="1" x14ac:dyDescent="0.25">
      <c r="A40" s="612"/>
      <c r="B40" s="612"/>
      <c r="C40" s="616" t="s">
        <v>154</v>
      </c>
      <c r="D40" s="612"/>
      <c r="E40" s="832"/>
      <c r="F40" s="612"/>
      <c r="G40" s="612">
        <v>16</v>
      </c>
      <c r="H40" s="706" t="s">
        <v>725</v>
      </c>
      <c r="I40" s="707" t="s">
        <v>690</v>
      </c>
      <c r="J40" s="708" t="s">
        <v>823</v>
      </c>
      <c r="K40" s="709" t="s">
        <v>837</v>
      </c>
      <c r="L40" s="709" t="s">
        <v>846</v>
      </c>
      <c r="M40" s="612">
        <v>1</v>
      </c>
      <c r="N40" s="616" t="s">
        <v>69</v>
      </c>
      <c r="O40" s="616" t="str">
        <f>IF(H40="","",VLOOKUP(H40,'[1]Procedimientos Publicar'!$C$6:$E$85,3,FALSE))</f>
        <v>SUB GERENCIA COMERCIAL</v>
      </c>
      <c r="P40" s="616" t="s">
        <v>362</v>
      </c>
      <c r="Q40" s="612"/>
      <c r="R40" s="612"/>
      <c r="S40" s="612"/>
      <c r="T40" s="617">
        <v>1</v>
      </c>
      <c r="U40" s="612"/>
      <c r="V40" s="618">
        <v>43692</v>
      </c>
      <c r="W40" s="618">
        <v>43769</v>
      </c>
      <c r="X40" s="618">
        <v>43830</v>
      </c>
      <c r="Y40" s="303" t="s">
        <v>697</v>
      </c>
      <c r="Z40" s="612">
        <v>1</v>
      </c>
      <c r="AA40" s="620">
        <f t="shared" si="0"/>
        <v>1</v>
      </c>
      <c r="AB40" s="621">
        <f t="shared" si="1"/>
        <v>1</v>
      </c>
      <c r="AC40" s="508" t="str">
        <f t="shared" si="2"/>
        <v>OK</v>
      </c>
      <c r="AF40" s="510" t="str">
        <f t="shared" si="3"/>
        <v>CUMPLIDA</v>
      </c>
      <c r="AM40" s="735"/>
      <c r="BG40" s="510" t="str">
        <f t="shared" si="4"/>
        <v>CUMPLIDA</v>
      </c>
      <c r="BI40" s="515" t="str">
        <f t="shared" si="5"/>
        <v>CERRADO</v>
      </c>
    </row>
    <row r="41" spans="1:61" s="512" customFormat="1" ht="35.1" customHeight="1" x14ac:dyDescent="0.25">
      <c r="A41" s="612"/>
      <c r="B41" s="612"/>
      <c r="C41" s="616" t="s">
        <v>154</v>
      </c>
      <c r="D41" s="612"/>
      <c r="E41" s="832"/>
      <c r="F41" s="612"/>
      <c r="G41" s="612">
        <v>17</v>
      </c>
      <c r="H41" s="706" t="s">
        <v>725</v>
      </c>
      <c r="I41" s="707" t="s">
        <v>691</v>
      </c>
      <c r="J41" s="708" t="s">
        <v>824</v>
      </c>
      <c r="K41" s="709" t="s">
        <v>838</v>
      </c>
      <c r="L41" s="709" t="s">
        <v>486</v>
      </c>
      <c r="M41" s="612">
        <v>1</v>
      </c>
      <c r="N41" s="616" t="s">
        <v>69</v>
      </c>
      <c r="O41" s="616" t="str">
        <f>IF(H41="","",VLOOKUP(H41,'[1]Procedimientos Publicar'!$C$6:$E$85,3,FALSE))</f>
        <v>SUB GERENCIA COMERCIAL</v>
      </c>
      <c r="P41" s="616" t="s">
        <v>362</v>
      </c>
      <c r="Q41" s="612"/>
      <c r="R41" s="612"/>
      <c r="S41" s="612"/>
      <c r="T41" s="617">
        <v>1</v>
      </c>
      <c r="U41" s="612"/>
      <c r="V41" s="618">
        <v>43671</v>
      </c>
      <c r="W41" s="618">
        <v>43702</v>
      </c>
      <c r="X41" s="618">
        <v>43830</v>
      </c>
      <c r="Y41" s="303" t="s">
        <v>698</v>
      </c>
      <c r="Z41" s="612">
        <v>1</v>
      </c>
      <c r="AA41" s="620">
        <f t="shared" si="0"/>
        <v>1</v>
      </c>
      <c r="AB41" s="621">
        <f t="shared" si="1"/>
        <v>1</v>
      </c>
      <c r="AC41" s="508" t="str">
        <f t="shared" si="2"/>
        <v>OK</v>
      </c>
      <c r="AF41" s="510" t="str">
        <f t="shared" si="3"/>
        <v>CUMPLIDA</v>
      </c>
      <c r="AM41" s="735"/>
      <c r="BG41" s="510" t="str">
        <f t="shared" si="4"/>
        <v>CUMPLIDA</v>
      </c>
      <c r="BI41" s="515" t="str">
        <f t="shared" si="5"/>
        <v>CERRADO</v>
      </c>
    </row>
    <row r="42" spans="1:61" s="396" customFormat="1" ht="69" customHeight="1" x14ac:dyDescent="0.2">
      <c r="C42" s="394"/>
      <c r="E42" s="425"/>
      <c r="H42" s="418"/>
      <c r="I42" s="153"/>
      <c r="J42" s="314"/>
      <c r="K42" s="27"/>
      <c r="L42" s="26"/>
      <c r="M42" s="148"/>
      <c r="N42" s="394"/>
      <c r="O42" s="394"/>
      <c r="P42" s="394"/>
      <c r="S42" s="27"/>
      <c r="T42" s="97"/>
      <c r="V42" s="18"/>
      <c r="W42" s="18"/>
      <c r="X42" s="98"/>
      <c r="Y42" s="317"/>
      <c r="AA42" s="307"/>
      <c r="AB42" s="310"/>
      <c r="AD42" s="106"/>
      <c r="BG42" s="399"/>
    </row>
    <row r="43" spans="1:61" s="396" customFormat="1" ht="69" customHeight="1" x14ac:dyDescent="0.25">
      <c r="C43" s="394"/>
      <c r="E43" s="426"/>
      <c r="H43" s="418"/>
      <c r="I43" s="153"/>
      <c r="N43" s="394"/>
      <c r="O43" s="394"/>
      <c r="P43" s="394"/>
      <c r="T43" s="97"/>
      <c r="X43" s="98"/>
      <c r="AA43" s="307"/>
      <c r="AB43" s="310"/>
      <c r="AF43" s="399"/>
      <c r="BG43" s="399"/>
    </row>
    <row r="44" spans="1:61" s="396" customFormat="1" ht="69" customHeight="1" x14ac:dyDescent="0.25">
      <c r="C44" s="394"/>
      <c r="E44" s="426"/>
      <c r="H44" s="418"/>
      <c r="I44" s="153"/>
      <c r="N44" s="394"/>
      <c r="O44" s="394"/>
      <c r="P44" s="394"/>
      <c r="T44" s="97"/>
      <c r="X44" s="98"/>
      <c r="AA44" s="307"/>
      <c r="AB44" s="310"/>
      <c r="AF44" s="399"/>
      <c r="BG44" s="399"/>
    </row>
    <row r="45" spans="1:61" s="396" customFormat="1" ht="69" customHeight="1" x14ac:dyDescent="0.25">
      <c r="C45" s="394"/>
      <c r="E45" s="426"/>
      <c r="H45" s="418"/>
      <c r="I45" s="321"/>
      <c r="N45" s="394"/>
      <c r="O45" s="394"/>
      <c r="P45" s="394"/>
      <c r="T45" s="97"/>
      <c r="X45" s="98"/>
      <c r="AA45" s="307"/>
      <c r="AB45" s="310"/>
      <c r="AF45" s="399"/>
      <c r="BG45" s="399"/>
    </row>
    <row r="46" spans="1:61" s="396" customFormat="1" ht="69" customHeight="1" x14ac:dyDescent="0.25">
      <c r="C46" s="394"/>
      <c r="E46" s="420"/>
      <c r="H46" s="209"/>
      <c r="I46" s="395"/>
      <c r="J46" s="395"/>
      <c r="K46" s="395"/>
      <c r="L46" s="322"/>
      <c r="N46" s="394"/>
      <c r="O46" s="394"/>
      <c r="P46" s="394"/>
      <c r="S46" s="395"/>
      <c r="T46" s="97"/>
      <c r="V46" s="419"/>
      <c r="W46" s="419"/>
      <c r="X46" s="98"/>
      <c r="Y46" s="395"/>
      <c r="AA46" s="307"/>
      <c r="AB46" s="310"/>
      <c r="AD46" s="306"/>
      <c r="AF46" s="399"/>
      <c r="BG46" s="399"/>
    </row>
    <row r="47" spans="1:61" s="396" customFormat="1" ht="69" customHeight="1" x14ac:dyDescent="0.25">
      <c r="C47" s="394"/>
      <c r="E47" s="420"/>
      <c r="H47" s="209"/>
      <c r="I47" s="324"/>
      <c r="J47" s="395"/>
      <c r="K47" s="395"/>
      <c r="L47" s="325"/>
      <c r="N47" s="394"/>
      <c r="O47" s="394"/>
      <c r="P47" s="394"/>
      <c r="S47" s="395"/>
      <c r="T47" s="97"/>
      <c r="V47" s="326"/>
      <c r="W47" s="327"/>
      <c r="X47" s="98"/>
      <c r="Y47" s="395"/>
      <c r="AA47" s="307"/>
      <c r="AB47" s="310"/>
      <c r="AD47" s="306"/>
      <c r="AF47" s="399"/>
      <c r="BG47" s="399"/>
    </row>
    <row r="48" spans="1:61" s="396" customFormat="1" ht="69" customHeight="1" x14ac:dyDescent="0.25">
      <c r="C48" s="394"/>
      <c r="E48" s="420"/>
      <c r="H48" s="209"/>
      <c r="I48" s="153"/>
      <c r="J48" s="153"/>
      <c r="K48" s="153"/>
      <c r="L48" s="321"/>
      <c r="N48" s="394"/>
      <c r="O48" s="394"/>
      <c r="P48" s="394"/>
      <c r="S48" s="153"/>
      <c r="T48" s="97"/>
      <c r="V48" s="419"/>
      <c r="W48" s="419"/>
      <c r="X48" s="98"/>
      <c r="Y48" s="395"/>
      <c r="AA48" s="307"/>
      <c r="AB48" s="310"/>
      <c r="AD48" s="395"/>
      <c r="BG48" s="399"/>
    </row>
    <row r="49" spans="3:59" s="396" customFormat="1" ht="69" customHeight="1" x14ac:dyDescent="0.25">
      <c r="C49" s="394"/>
      <c r="E49" s="425"/>
      <c r="H49" s="418"/>
      <c r="I49" s="312"/>
      <c r="J49" s="312"/>
      <c r="K49" s="312"/>
      <c r="L49" s="312"/>
      <c r="N49" s="394"/>
      <c r="O49" s="394"/>
      <c r="P49" s="418"/>
      <c r="S49" s="312"/>
      <c r="T49" s="97"/>
      <c r="V49" s="328"/>
      <c r="W49" s="328"/>
      <c r="X49" s="98"/>
      <c r="Y49" s="329"/>
      <c r="AA49" s="307"/>
      <c r="AB49" s="310"/>
      <c r="AD49" s="330"/>
      <c r="AF49" s="399"/>
      <c r="BG49" s="399"/>
    </row>
    <row r="50" spans="3:59" s="396" customFormat="1" ht="69" customHeight="1" x14ac:dyDescent="0.2">
      <c r="C50" s="394"/>
      <c r="E50" s="425"/>
      <c r="H50" s="418"/>
      <c r="I50" s="312"/>
      <c r="J50" s="331"/>
      <c r="K50" s="331"/>
      <c r="L50" s="331"/>
      <c r="N50" s="394"/>
      <c r="O50" s="394"/>
      <c r="P50" s="418"/>
      <c r="S50" s="331"/>
      <c r="T50" s="97"/>
      <c r="U50" s="331"/>
      <c r="V50" s="328"/>
      <c r="W50" s="328"/>
      <c r="X50" s="98"/>
      <c r="Y50" s="395"/>
      <c r="AA50" s="307"/>
      <c r="AB50" s="310"/>
      <c r="AD50" s="312"/>
      <c r="BG50" s="399"/>
    </row>
    <row r="51" spans="3:59" s="396" customFormat="1" ht="69" customHeight="1" x14ac:dyDescent="0.2">
      <c r="C51" s="394"/>
      <c r="E51" s="425"/>
      <c r="H51" s="418"/>
      <c r="I51" s="312"/>
      <c r="J51" s="331"/>
      <c r="K51" s="331"/>
      <c r="L51" s="331"/>
      <c r="N51" s="394"/>
      <c r="O51" s="394"/>
      <c r="P51" s="418"/>
      <c r="S51" s="331"/>
      <c r="T51" s="97"/>
      <c r="V51" s="328"/>
      <c r="W51" s="328"/>
      <c r="X51" s="98"/>
      <c r="Y51" s="395"/>
      <c r="AA51" s="307"/>
      <c r="AB51" s="310"/>
      <c r="AD51" s="395"/>
      <c r="AF51" s="399"/>
      <c r="BG51" s="399"/>
    </row>
    <row r="52" spans="3:59" s="396" customFormat="1" ht="69" customHeight="1" x14ac:dyDescent="0.2">
      <c r="C52" s="394"/>
      <c r="E52" s="425"/>
      <c r="H52" s="418"/>
      <c r="I52" s="312"/>
      <c r="J52" s="332"/>
      <c r="K52" s="312"/>
      <c r="L52" s="331"/>
      <c r="N52" s="394"/>
      <c r="O52" s="394"/>
      <c r="P52" s="331"/>
      <c r="S52" s="312"/>
      <c r="T52" s="97"/>
      <c r="V52" s="333"/>
      <c r="W52" s="333"/>
      <c r="X52" s="98"/>
      <c r="Y52" s="395"/>
      <c r="AA52" s="307"/>
      <c r="AB52" s="310"/>
      <c r="AD52" s="395"/>
      <c r="AF52" s="399"/>
      <c r="BG52" s="399"/>
    </row>
    <row r="53" spans="3:59" s="396" customFormat="1" ht="69" customHeight="1" x14ac:dyDescent="0.2">
      <c r="C53" s="394"/>
      <c r="E53" s="425"/>
      <c r="H53" s="418"/>
      <c r="I53" s="312"/>
      <c r="J53" s="331"/>
      <c r="K53" s="331"/>
      <c r="L53" s="331"/>
      <c r="N53" s="394"/>
      <c r="O53" s="394"/>
      <c r="P53" s="418"/>
      <c r="S53" s="331"/>
      <c r="T53" s="97"/>
      <c r="V53" s="328"/>
      <c r="W53" s="328"/>
      <c r="X53" s="98"/>
      <c r="Y53" s="395"/>
      <c r="AA53" s="307"/>
      <c r="AB53" s="310"/>
      <c r="AD53" s="306"/>
      <c r="AF53" s="399"/>
      <c r="BG53" s="399"/>
    </row>
    <row r="54" spans="3:59" s="396" customFormat="1" ht="69" customHeight="1" x14ac:dyDescent="0.25">
      <c r="C54" s="394"/>
      <c r="E54" s="427"/>
      <c r="H54" s="418"/>
      <c r="I54" s="153"/>
      <c r="J54" s="104"/>
      <c r="K54" s="104"/>
      <c r="L54" s="104"/>
      <c r="M54" s="105"/>
      <c r="N54" s="394"/>
      <c r="O54" s="394"/>
      <c r="P54" s="394"/>
      <c r="S54" s="104"/>
      <c r="T54" s="97"/>
      <c r="V54" s="18"/>
      <c r="W54" s="18"/>
      <c r="X54" s="98"/>
      <c r="Y54" s="15"/>
      <c r="AA54" s="307"/>
      <c r="AB54" s="310"/>
      <c r="AD54" s="309"/>
      <c r="AF54" s="399"/>
      <c r="BG54" s="399"/>
    </row>
    <row r="55" spans="3:59" s="396" customFormat="1" ht="69" customHeight="1" x14ac:dyDescent="0.25">
      <c r="C55" s="394"/>
      <c r="E55" s="427"/>
      <c r="H55" s="418"/>
      <c r="I55" s="153"/>
      <c r="J55" s="334"/>
      <c r="K55" s="104"/>
      <c r="L55" s="104"/>
      <c r="M55" s="108"/>
      <c r="N55" s="394"/>
      <c r="O55" s="394"/>
      <c r="P55" s="394"/>
      <c r="S55" s="104"/>
      <c r="T55" s="97"/>
      <c r="V55" s="109"/>
      <c r="W55" s="109"/>
      <c r="X55" s="98"/>
      <c r="Y55" s="15"/>
      <c r="AA55" s="307"/>
      <c r="AB55" s="310"/>
      <c r="AD55" s="309"/>
      <c r="AF55" s="399"/>
      <c r="BG55" s="399"/>
    </row>
    <row r="56" spans="3:59" s="396" customFormat="1" ht="69" customHeight="1" x14ac:dyDescent="0.25">
      <c r="C56" s="394"/>
      <c r="E56" s="427"/>
      <c r="H56" s="418"/>
      <c r="I56" s="321"/>
      <c r="J56" s="321"/>
      <c r="K56" s="15"/>
      <c r="L56" s="104"/>
      <c r="M56" s="105"/>
      <c r="N56" s="394"/>
      <c r="O56" s="394"/>
      <c r="P56" s="394"/>
      <c r="S56" s="15"/>
      <c r="T56" s="97"/>
      <c r="V56" s="18"/>
      <c r="W56" s="18"/>
      <c r="X56" s="98"/>
      <c r="Y56" s="15"/>
      <c r="AA56" s="307"/>
      <c r="AB56" s="310"/>
      <c r="AD56" s="17"/>
      <c r="AF56" s="399"/>
      <c r="BG56" s="399"/>
    </row>
    <row r="57" spans="3:59" s="396" customFormat="1" ht="69" customHeight="1" x14ac:dyDescent="0.25">
      <c r="C57" s="394"/>
      <c r="E57" s="427"/>
      <c r="H57" s="418"/>
      <c r="I57" s="335"/>
      <c r="J57" s="15"/>
      <c r="K57" s="15"/>
      <c r="L57" s="17"/>
      <c r="M57" s="113"/>
      <c r="N57" s="394"/>
      <c r="O57" s="394"/>
      <c r="P57" s="394"/>
      <c r="S57" s="15"/>
      <c r="T57" s="97"/>
      <c r="V57" s="18"/>
      <c r="W57" s="18"/>
      <c r="X57" s="98"/>
      <c r="Y57" s="15"/>
      <c r="AA57" s="307"/>
      <c r="AB57" s="310"/>
      <c r="AD57" s="309"/>
      <c r="AF57" s="399"/>
      <c r="BG57" s="399"/>
    </row>
    <row r="58" spans="3:59" s="396" customFormat="1" ht="69" customHeight="1" x14ac:dyDescent="0.25">
      <c r="C58" s="394"/>
      <c r="E58" s="427"/>
      <c r="H58" s="418"/>
      <c r="I58" s="153"/>
      <c r="J58" s="15"/>
      <c r="K58" s="15"/>
      <c r="L58" s="336"/>
      <c r="M58" s="115"/>
      <c r="N58" s="394"/>
      <c r="O58" s="394"/>
      <c r="P58" s="394"/>
      <c r="S58" s="15"/>
      <c r="T58" s="97"/>
      <c r="V58" s="18"/>
      <c r="W58" s="106"/>
      <c r="X58" s="98"/>
      <c r="Y58" s="15"/>
      <c r="AA58" s="307"/>
      <c r="AB58" s="310"/>
      <c r="AD58" s="17"/>
      <c r="AF58" s="399"/>
      <c r="BG58" s="399"/>
    </row>
    <row r="59" spans="3:59" s="396" customFormat="1" ht="69" customHeight="1" x14ac:dyDescent="0.25">
      <c r="C59" s="394"/>
      <c r="E59" s="427"/>
      <c r="H59" s="418"/>
      <c r="I59" s="321"/>
      <c r="J59" s="15"/>
      <c r="K59" s="26"/>
      <c r="L59" s="26"/>
      <c r="M59" s="105"/>
      <c r="N59" s="394"/>
      <c r="O59" s="394"/>
      <c r="P59" s="394"/>
      <c r="S59" s="26"/>
      <c r="T59" s="97"/>
      <c r="V59" s="18"/>
      <c r="W59" s="18"/>
      <c r="X59" s="98"/>
      <c r="Y59" s="15"/>
      <c r="AA59" s="307"/>
      <c r="AB59" s="310"/>
      <c r="AD59" s="17"/>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row>
    <row r="60" spans="3:59" s="396" customFormat="1" ht="69" customHeight="1" x14ac:dyDescent="0.25">
      <c r="C60" s="394"/>
      <c r="E60" s="427"/>
      <c r="H60" s="418"/>
      <c r="I60" s="153"/>
      <c r="J60" s="15"/>
      <c r="K60" s="15"/>
      <c r="L60" s="15"/>
      <c r="M60" s="113"/>
      <c r="N60" s="394"/>
      <c r="O60" s="394"/>
      <c r="P60" s="394"/>
      <c r="S60" s="15"/>
      <c r="T60" s="97"/>
      <c r="V60" s="18"/>
      <c r="W60" s="18"/>
      <c r="X60" s="98"/>
      <c r="Y60" s="15"/>
      <c r="AA60" s="307"/>
      <c r="AB60" s="310"/>
      <c r="AD60" s="17"/>
      <c r="AF60" s="399"/>
      <c r="BG60" s="399"/>
    </row>
    <row r="61" spans="3:59" s="396" customFormat="1" ht="69" customHeight="1" x14ac:dyDescent="0.25">
      <c r="C61" s="394"/>
      <c r="E61" s="427"/>
      <c r="H61" s="418"/>
      <c r="I61" s="153"/>
      <c r="J61" s="15"/>
      <c r="K61" s="15"/>
      <c r="L61" s="15"/>
      <c r="M61" s="113"/>
      <c r="N61" s="394"/>
      <c r="O61" s="394"/>
      <c r="P61" s="394"/>
      <c r="S61" s="15"/>
      <c r="T61" s="97"/>
      <c r="V61" s="18"/>
      <c r="W61" s="18"/>
      <c r="X61" s="98"/>
      <c r="Y61" s="15"/>
      <c r="AA61" s="307"/>
      <c r="AB61" s="310"/>
      <c r="AD61" s="17"/>
      <c r="AF61" s="399"/>
      <c r="BG61" s="399"/>
    </row>
    <row r="62" spans="3:59" s="396" customFormat="1" ht="69" customHeight="1" x14ac:dyDescent="0.25">
      <c r="C62" s="394"/>
      <c r="E62" s="427"/>
      <c r="H62" s="418"/>
      <c r="I62" s="153"/>
      <c r="J62" s="15"/>
      <c r="K62" s="15"/>
      <c r="L62" s="15"/>
      <c r="M62" s="113"/>
      <c r="N62" s="394"/>
      <c r="O62" s="394"/>
      <c r="P62" s="394"/>
      <c r="S62" s="15"/>
      <c r="T62" s="97"/>
      <c r="V62" s="18"/>
      <c r="W62" s="18"/>
      <c r="X62" s="98"/>
      <c r="Y62" s="15"/>
      <c r="AA62" s="307"/>
      <c r="AB62" s="310"/>
      <c r="AD62" s="126"/>
      <c r="AF62" s="399"/>
      <c r="BG62" s="399"/>
    </row>
    <row r="63" spans="3:59" s="396" customFormat="1" ht="69" customHeight="1" x14ac:dyDescent="0.25">
      <c r="C63" s="394"/>
      <c r="E63" s="427"/>
      <c r="H63" s="418"/>
      <c r="I63" s="153"/>
      <c r="J63" s="26"/>
      <c r="K63" s="26"/>
      <c r="L63" s="26"/>
      <c r="M63" s="115"/>
      <c r="N63" s="394"/>
      <c r="O63" s="394"/>
      <c r="P63" s="394"/>
      <c r="S63" s="26"/>
      <c r="T63" s="97"/>
      <c r="V63" s="18"/>
      <c r="W63" s="18"/>
      <c r="X63" s="98"/>
      <c r="Y63" s="15"/>
      <c r="AA63" s="307"/>
      <c r="AB63" s="310"/>
      <c r="AD63" s="17"/>
      <c r="AF63" s="399"/>
      <c r="BG63" s="399"/>
    </row>
    <row r="64" spans="3:59" s="396" customFormat="1" ht="69" customHeight="1" x14ac:dyDescent="0.25">
      <c r="C64" s="394"/>
      <c r="E64" s="425"/>
      <c r="H64" s="418"/>
      <c r="I64" s="312"/>
      <c r="J64" s="337"/>
      <c r="N64" s="394"/>
      <c r="O64" s="394"/>
      <c r="P64" s="394"/>
      <c r="T64" s="97"/>
      <c r="X64" s="98"/>
      <c r="Y64" s="154"/>
      <c r="AA64" s="307"/>
      <c r="AB64" s="310"/>
      <c r="AD64" s="15"/>
      <c r="AF64" s="399"/>
      <c r="BG64" s="399"/>
    </row>
    <row r="65" spans="3:59" s="396" customFormat="1" ht="69" customHeight="1" x14ac:dyDescent="0.25">
      <c r="C65" s="394"/>
      <c r="E65" s="425"/>
      <c r="H65" s="418"/>
      <c r="I65" s="153"/>
      <c r="J65" s="337"/>
      <c r="N65" s="394"/>
      <c r="O65" s="394"/>
      <c r="P65" s="394"/>
      <c r="T65" s="97"/>
      <c r="X65" s="98"/>
      <c r="Y65" s="154"/>
      <c r="AA65" s="307"/>
      <c r="AB65" s="310"/>
      <c r="AD65" s="15"/>
      <c r="AF65" s="399"/>
      <c r="BG65" s="399"/>
    </row>
    <row r="66" spans="3:59" s="396" customFormat="1" ht="69" customHeight="1" x14ac:dyDescent="0.25">
      <c r="C66" s="394"/>
      <c r="E66" s="425"/>
      <c r="H66" s="418"/>
      <c r="I66" s="153"/>
      <c r="J66" s="337"/>
      <c r="N66" s="394"/>
      <c r="O66" s="394"/>
      <c r="P66" s="394"/>
      <c r="T66" s="97"/>
      <c r="X66" s="98"/>
      <c r="Y66" s="154"/>
      <c r="AA66" s="307"/>
      <c r="AB66" s="310"/>
      <c r="AD66" s="15"/>
      <c r="AF66" s="399"/>
      <c r="BG66" s="399"/>
    </row>
    <row r="67" spans="3:59" s="396" customFormat="1" ht="69" customHeight="1" x14ac:dyDescent="0.25">
      <c r="C67" s="394"/>
      <c r="E67" s="425"/>
      <c r="H67" s="418"/>
      <c r="I67" s="153"/>
      <c r="J67" s="337"/>
      <c r="N67" s="394"/>
      <c r="O67" s="394"/>
      <c r="P67" s="394"/>
      <c r="T67" s="97"/>
      <c r="X67" s="98"/>
      <c r="Y67" s="154"/>
      <c r="AA67" s="307"/>
      <c r="AB67" s="310"/>
      <c r="AD67" s="15"/>
      <c r="AF67" s="399"/>
      <c r="BG67" s="399"/>
    </row>
    <row r="68" spans="3:59" s="396" customFormat="1" ht="69" customHeight="1" x14ac:dyDescent="0.2">
      <c r="C68" s="394"/>
      <c r="E68" s="420"/>
      <c r="H68" s="418"/>
      <c r="I68" s="315"/>
      <c r="N68" s="394"/>
      <c r="O68" s="394"/>
      <c r="P68" s="394"/>
      <c r="T68" s="97"/>
      <c r="X68" s="98"/>
      <c r="Y68" s="317"/>
      <c r="AA68" s="307"/>
      <c r="AB68" s="310"/>
      <c r="AF68" s="399"/>
      <c r="BG68" s="399"/>
    </row>
    <row r="69" spans="3:59" s="396" customFormat="1" ht="69" customHeight="1" x14ac:dyDescent="0.25">
      <c r="C69" s="394"/>
      <c r="E69" s="420"/>
      <c r="H69" s="418"/>
      <c r="I69" s="153"/>
      <c r="J69" s="154"/>
      <c r="K69" s="26"/>
      <c r="L69" s="20"/>
      <c r="M69" s="148"/>
      <c r="N69" s="394"/>
      <c r="O69" s="394"/>
      <c r="P69" s="394"/>
      <c r="T69" s="97"/>
      <c r="U69" s="26"/>
      <c r="V69" s="338"/>
      <c r="W69" s="338"/>
      <c r="X69" s="98"/>
      <c r="Y69" s="26"/>
      <c r="AA69" s="307"/>
      <c r="AB69" s="310"/>
      <c r="AF69" s="399"/>
      <c r="BG69" s="399"/>
    </row>
    <row r="70" spans="3:59" s="396" customFormat="1" ht="69" customHeight="1" x14ac:dyDescent="0.25">
      <c r="C70" s="394"/>
      <c r="E70" s="420"/>
      <c r="H70" s="418"/>
      <c r="I70" s="153"/>
      <c r="J70" s="154"/>
      <c r="K70" s="17"/>
      <c r="L70" s="150"/>
      <c r="M70" s="115"/>
      <c r="N70" s="394"/>
      <c r="O70" s="394"/>
      <c r="P70" s="394"/>
      <c r="T70" s="97"/>
      <c r="U70" s="17"/>
      <c r="V70" s="338"/>
      <c r="W70" s="338"/>
      <c r="X70" s="98"/>
      <c r="Y70" s="26"/>
      <c r="AA70" s="307"/>
      <c r="AB70" s="310"/>
      <c r="AF70" s="399"/>
      <c r="BG70" s="399"/>
    </row>
    <row r="71" spans="3:59" s="396" customFormat="1" ht="69" customHeight="1" x14ac:dyDescent="0.2">
      <c r="C71" s="394"/>
      <c r="E71" s="420"/>
      <c r="H71" s="418"/>
      <c r="I71" s="395"/>
      <c r="J71" s="154"/>
      <c r="K71" s="395"/>
      <c r="L71" s="151"/>
      <c r="M71" s="395"/>
      <c r="N71" s="394"/>
      <c r="O71" s="394"/>
      <c r="P71" s="340"/>
      <c r="T71" s="97"/>
      <c r="U71" s="395"/>
      <c r="V71" s="323"/>
      <c r="W71" s="152"/>
      <c r="X71" s="98"/>
      <c r="Y71" s="348"/>
      <c r="AA71" s="307"/>
      <c r="AB71" s="310"/>
      <c r="AF71" s="399"/>
      <c r="BG71" s="399"/>
    </row>
    <row r="72" spans="3:59" s="396" customFormat="1" ht="69" customHeight="1" x14ac:dyDescent="0.2">
      <c r="C72" s="394"/>
      <c r="E72" s="420"/>
      <c r="H72" s="418"/>
      <c r="I72" s="153"/>
      <c r="J72" s="150"/>
      <c r="K72" s="16"/>
      <c r="L72" s="150"/>
      <c r="M72" s="115"/>
      <c r="N72" s="394"/>
      <c r="O72" s="394"/>
      <c r="P72" s="394"/>
      <c r="T72" s="97"/>
      <c r="U72" s="16"/>
      <c r="V72" s="338"/>
      <c r="W72" s="338"/>
      <c r="X72" s="98"/>
      <c r="Y72" s="348"/>
      <c r="AA72" s="307"/>
      <c r="AB72" s="310"/>
      <c r="AF72" s="399"/>
      <c r="BG72" s="399"/>
    </row>
    <row r="73" spans="3:59" s="396" customFormat="1" ht="69" customHeight="1" x14ac:dyDescent="0.2">
      <c r="C73" s="394"/>
      <c r="E73" s="420"/>
      <c r="H73" s="418"/>
      <c r="I73" s="315"/>
      <c r="N73" s="394"/>
      <c r="O73" s="394"/>
      <c r="T73" s="97"/>
      <c r="X73" s="98"/>
      <c r="Y73" s="317"/>
      <c r="AA73" s="307"/>
      <c r="AB73" s="310"/>
      <c r="AF73" s="399"/>
      <c r="BG73" s="399"/>
    </row>
    <row r="74" spans="3:59" s="396" customFormat="1" ht="69" customHeight="1" x14ac:dyDescent="0.2">
      <c r="C74" s="394"/>
      <c r="E74" s="420"/>
      <c r="H74" s="418"/>
      <c r="I74" s="315"/>
      <c r="N74" s="394"/>
      <c r="O74" s="394"/>
      <c r="T74" s="97"/>
      <c r="X74" s="98"/>
      <c r="Y74" s="317"/>
      <c r="AA74" s="307"/>
      <c r="AB74" s="310"/>
      <c r="AF74" s="399"/>
      <c r="BG74" s="399"/>
    </row>
    <row r="75" spans="3:59" s="396" customFormat="1" ht="69" customHeight="1" x14ac:dyDescent="0.25">
      <c r="C75" s="394"/>
      <c r="E75" s="420"/>
      <c r="H75" s="418"/>
      <c r="I75" s="153"/>
      <c r="N75" s="394"/>
      <c r="O75" s="394"/>
      <c r="P75" s="340"/>
      <c r="T75" s="97"/>
      <c r="X75" s="98"/>
      <c r="Y75" s="311"/>
      <c r="AA75" s="307"/>
      <c r="AB75" s="310"/>
      <c r="AF75" s="399"/>
      <c r="BG75" s="399"/>
    </row>
    <row r="76" spans="3:59" s="396" customFormat="1" ht="69" customHeight="1" x14ac:dyDescent="0.2">
      <c r="C76" s="394"/>
      <c r="E76" s="420"/>
      <c r="H76" s="209"/>
      <c r="I76" s="331"/>
      <c r="J76" s="150"/>
      <c r="K76" s="17"/>
      <c r="L76" s="17"/>
      <c r="N76" s="394"/>
      <c r="O76" s="394"/>
      <c r="P76" s="394"/>
      <c r="T76" s="97"/>
      <c r="U76" s="17"/>
      <c r="V76" s="338"/>
      <c r="W76" s="338"/>
      <c r="X76" s="98"/>
      <c r="Y76" s="311"/>
      <c r="AA76" s="307"/>
      <c r="AB76" s="310"/>
      <c r="AF76" s="399"/>
      <c r="BG76" s="399"/>
    </row>
    <row r="77" spans="3:59" s="396" customFormat="1" ht="69" customHeight="1" x14ac:dyDescent="0.25">
      <c r="C77" s="394"/>
      <c r="E77" s="420"/>
      <c r="H77" s="209"/>
      <c r="I77" s="315"/>
      <c r="J77" s="341"/>
      <c r="N77" s="394"/>
      <c r="O77" s="394"/>
      <c r="P77" s="394"/>
      <c r="T77" s="97"/>
      <c r="X77" s="98"/>
      <c r="AA77" s="307"/>
      <c r="AB77" s="310"/>
      <c r="AF77" s="399"/>
      <c r="BG77" s="399"/>
    </row>
    <row r="78" spans="3:59" s="396" customFormat="1" ht="69" customHeight="1" x14ac:dyDescent="0.2">
      <c r="C78" s="394"/>
      <c r="E78" s="420"/>
      <c r="H78" s="209"/>
      <c r="I78" s="342"/>
      <c r="J78" s="150"/>
      <c r="K78" s="17"/>
      <c r="L78" s="17"/>
      <c r="N78" s="394"/>
      <c r="O78" s="394"/>
      <c r="P78" s="394"/>
      <c r="T78" s="97"/>
      <c r="U78" s="17"/>
      <c r="V78" s="338"/>
      <c r="W78" s="338"/>
      <c r="X78" s="98"/>
      <c r="Y78" s="306"/>
      <c r="AA78" s="307"/>
      <c r="AB78" s="310"/>
      <c r="AF78" s="399"/>
      <c r="BG78" s="399"/>
    </row>
    <row r="79" spans="3:59" s="396" customFormat="1" ht="69" customHeight="1" x14ac:dyDescent="0.2">
      <c r="C79" s="394"/>
      <c r="E79" s="420"/>
      <c r="H79" s="209"/>
      <c r="I79" s="331"/>
      <c r="J79" s="343"/>
      <c r="K79" s="343"/>
      <c r="N79" s="394"/>
      <c r="O79" s="394"/>
      <c r="P79" s="394"/>
      <c r="T79" s="97"/>
      <c r="X79" s="98"/>
      <c r="AA79" s="307"/>
      <c r="AB79" s="310"/>
      <c r="AF79" s="399"/>
      <c r="BG79" s="399"/>
    </row>
    <row r="80" spans="3:59" s="396" customFormat="1" ht="69" customHeight="1" x14ac:dyDescent="0.2">
      <c r="C80" s="394"/>
      <c r="E80" s="427"/>
      <c r="H80" s="209"/>
      <c r="I80" s="344"/>
      <c r="K80" s="420"/>
      <c r="M80" s="345"/>
      <c r="N80" s="394"/>
      <c r="O80" s="394"/>
      <c r="P80" s="394"/>
      <c r="T80" s="97"/>
      <c r="V80" s="327"/>
      <c r="W80" s="327"/>
      <c r="X80" s="98"/>
      <c r="Y80" s="147"/>
      <c r="AA80" s="307"/>
      <c r="AB80" s="310"/>
      <c r="AF80" s="399"/>
      <c r="BG80" s="399"/>
    </row>
    <row r="81" spans="3:59" s="396" customFormat="1" ht="69" customHeight="1" x14ac:dyDescent="0.25">
      <c r="C81" s="394"/>
      <c r="E81" s="427"/>
      <c r="H81" s="209"/>
      <c r="I81" s="346"/>
      <c r="K81" s="420"/>
      <c r="M81" s="345"/>
      <c r="N81" s="394"/>
      <c r="O81" s="394"/>
      <c r="P81" s="394"/>
      <c r="T81" s="97"/>
      <c r="V81" s="327"/>
      <c r="W81" s="327"/>
      <c r="X81" s="98"/>
      <c r="Y81" s="147"/>
      <c r="AA81" s="307"/>
      <c r="AB81" s="310"/>
      <c r="AF81" s="399"/>
      <c r="BG81" s="399"/>
    </row>
    <row r="82" spans="3:59" s="396" customFormat="1" ht="69" customHeight="1" x14ac:dyDescent="0.25">
      <c r="C82" s="394"/>
      <c r="E82" s="427"/>
      <c r="H82" s="209"/>
      <c r="I82" s="346"/>
      <c r="K82" s="325"/>
      <c r="M82" s="345"/>
      <c r="N82" s="394"/>
      <c r="O82" s="394"/>
      <c r="P82" s="340"/>
      <c r="T82" s="97"/>
      <c r="V82" s="327"/>
      <c r="W82" s="327"/>
      <c r="X82" s="98"/>
      <c r="Y82" s="147"/>
      <c r="AA82" s="307"/>
      <c r="AB82" s="310"/>
      <c r="AF82" s="399"/>
      <c r="BG82" s="399"/>
    </row>
    <row r="83" spans="3:59" s="396" customFormat="1" ht="69" customHeight="1" x14ac:dyDescent="0.2">
      <c r="C83" s="394"/>
      <c r="E83" s="427"/>
      <c r="H83" s="209"/>
      <c r="I83" s="347"/>
      <c r="M83" s="345"/>
      <c r="N83" s="394"/>
      <c r="O83" s="394"/>
      <c r="P83" s="394"/>
      <c r="T83" s="97"/>
      <c r="V83" s="327"/>
      <c r="W83" s="327"/>
      <c r="X83" s="98"/>
      <c r="Y83" s="317"/>
      <c r="AA83" s="307"/>
      <c r="AB83" s="310"/>
      <c r="AF83" s="399"/>
      <c r="BG83" s="399"/>
    </row>
    <row r="84" spans="3:59" s="396" customFormat="1" ht="69" customHeight="1" x14ac:dyDescent="0.2">
      <c r="C84" s="394"/>
      <c r="E84" s="427"/>
      <c r="H84" s="209"/>
      <c r="I84" s="347"/>
      <c r="M84" s="345"/>
      <c r="N84" s="394"/>
      <c r="O84" s="394"/>
      <c r="P84" s="394"/>
      <c r="T84" s="97"/>
      <c r="V84" s="327"/>
      <c r="W84" s="327"/>
      <c r="X84" s="98"/>
      <c r="Y84" s="317"/>
      <c r="AA84" s="307"/>
      <c r="AB84" s="310"/>
      <c r="AF84" s="399"/>
      <c r="BG84" s="399"/>
    </row>
    <row r="85" spans="3:59" s="396" customFormat="1" ht="69" customHeight="1" x14ac:dyDescent="0.25">
      <c r="C85" s="394"/>
      <c r="E85" s="427"/>
      <c r="H85" s="209"/>
      <c r="I85" s="346"/>
      <c r="M85" s="345"/>
      <c r="N85" s="394"/>
      <c r="O85" s="394"/>
      <c r="P85" s="339"/>
      <c r="T85" s="97"/>
      <c r="V85" s="327"/>
      <c r="W85" s="327"/>
      <c r="X85" s="98"/>
      <c r="Y85" s="147"/>
      <c r="AA85" s="307"/>
      <c r="AB85" s="310"/>
      <c r="AF85" s="399"/>
      <c r="BG85" s="399"/>
    </row>
    <row r="86" spans="3:59" s="396" customFormat="1" ht="69" customHeight="1" x14ac:dyDescent="0.25">
      <c r="C86" s="394"/>
      <c r="E86" s="427"/>
      <c r="H86" s="209"/>
      <c r="I86" s="346"/>
      <c r="M86" s="345"/>
      <c r="N86" s="394"/>
      <c r="O86" s="394"/>
      <c r="P86" s="339"/>
      <c r="T86" s="97"/>
      <c r="V86" s="327"/>
      <c r="W86" s="327"/>
      <c r="X86" s="98"/>
      <c r="Y86" s="147"/>
      <c r="AA86" s="307"/>
      <c r="AB86" s="310"/>
      <c r="AF86" s="399"/>
      <c r="BG86" s="399"/>
    </row>
    <row r="87" spans="3:59" s="396" customFormat="1" ht="69" customHeight="1" x14ac:dyDescent="0.25">
      <c r="C87" s="394"/>
      <c r="E87" s="427"/>
      <c r="H87" s="209"/>
      <c r="I87" s="346"/>
      <c r="J87" s="150"/>
      <c r="K87" s="394"/>
      <c r="L87" s="325"/>
      <c r="M87" s="345"/>
      <c r="N87" s="394"/>
      <c r="O87" s="394"/>
      <c r="P87" s="209"/>
      <c r="S87" s="394"/>
      <c r="T87" s="97"/>
      <c r="V87" s="338"/>
      <c r="W87" s="338"/>
      <c r="X87" s="98"/>
      <c r="Y87" s="147"/>
      <c r="AA87" s="307"/>
      <c r="AB87" s="310"/>
      <c r="AF87" s="399"/>
      <c r="BG87" s="399"/>
    </row>
    <row r="88" spans="3:59" s="396" customFormat="1" ht="69" customHeight="1" x14ac:dyDescent="0.2">
      <c r="C88" s="394"/>
      <c r="E88" s="427"/>
      <c r="H88" s="209"/>
      <c r="I88" s="348"/>
      <c r="J88" s="340"/>
      <c r="K88" s="340"/>
      <c r="L88" s="340"/>
      <c r="M88" s="209"/>
      <c r="N88" s="394"/>
      <c r="O88" s="394"/>
      <c r="P88" s="394"/>
      <c r="T88" s="97"/>
      <c r="V88" s="338"/>
      <c r="W88" s="338"/>
      <c r="X88" s="98"/>
      <c r="Y88" s="317"/>
      <c r="AA88" s="307"/>
      <c r="AB88" s="310"/>
      <c r="AF88" s="399"/>
      <c r="BG88" s="399"/>
    </row>
    <row r="89" spans="3:59" s="396" customFormat="1" ht="69" customHeight="1" x14ac:dyDescent="0.25">
      <c r="C89" s="394"/>
      <c r="E89" s="427"/>
      <c r="H89" s="209"/>
      <c r="I89" s="321"/>
      <c r="J89" s="150"/>
      <c r="K89" s="209"/>
      <c r="L89" s="209"/>
      <c r="M89" s="209"/>
      <c r="N89" s="394"/>
      <c r="O89" s="394"/>
      <c r="P89" s="209"/>
      <c r="S89" s="209"/>
      <c r="T89" s="97"/>
      <c r="V89" s="338"/>
      <c r="W89" s="338"/>
      <c r="X89" s="98"/>
      <c r="Y89" s="147"/>
      <c r="AA89" s="307"/>
      <c r="AB89" s="310"/>
      <c r="AF89" s="399"/>
      <c r="BG89" s="399"/>
    </row>
    <row r="90" spans="3:59" s="396" customFormat="1" ht="69" customHeight="1" x14ac:dyDescent="0.25">
      <c r="C90" s="394"/>
      <c r="E90" s="427"/>
      <c r="H90" s="209"/>
      <c r="I90" s="321"/>
      <c r="J90" s="150"/>
      <c r="K90" s="209"/>
      <c r="L90" s="209"/>
      <c r="M90" s="209"/>
      <c r="N90" s="394"/>
      <c r="O90" s="394"/>
      <c r="P90" s="209"/>
      <c r="S90" s="209"/>
      <c r="T90" s="97"/>
      <c r="V90" s="338"/>
      <c r="W90" s="338"/>
      <c r="X90" s="98"/>
      <c r="Y90" s="209"/>
      <c r="AA90" s="307"/>
      <c r="AB90" s="310"/>
      <c r="AF90" s="399"/>
      <c r="BG90" s="399"/>
    </row>
    <row r="91" spans="3:59" s="396" customFormat="1" ht="69" customHeight="1" x14ac:dyDescent="0.25">
      <c r="C91" s="394"/>
      <c r="E91" s="427"/>
      <c r="H91" s="209"/>
      <c r="I91" s="321"/>
      <c r="J91" s="150"/>
      <c r="K91" s="209"/>
      <c r="L91" s="209"/>
      <c r="M91" s="209"/>
      <c r="N91" s="394"/>
      <c r="O91" s="394"/>
      <c r="P91" s="209"/>
      <c r="S91" s="209"/>
      <c r="T91" s="97"/>
      <c r="V91" s="338"/>
      <c r="W91" s="338"/>
      <c r="X91" s="98"/>
      <c r="Y91" s="26"/>
      <c r="AA91" s="307"/>
      <c r="AB91" s="310"/>
      <c r="AF91" s="399"/>
      <c r="BG91" s="399"/>
    </row>
    <row r="92" spans="3:59" s="396" customFormat="1" ht="69" customHeight="1" x14ac:dyDescent="0.25">
      <c r="C92" s="394"/>
      <c r="E92" s="427"/>
      <c r="H92" s="209"/>
      <c r="I92" s="321"/>
      <c r="J92" s="150"/>
      <c r="K92" s="209"/>
      <c r="L92" s="209"/>
      <c r="M92" s="209"/>
      <c r="N92" s="394"/>
      <c r="O92" s="394"/>
      <c r="P92" s="209"/>
      <c r="S92" s="209"/>
      <c r="T92" s="97"/>
      <c r="V92" s="338"/>
      <c r="W92" s="338"/>
      <c r="X92" s="98"/>
      <c r="Y92" s="26"/>
      <c r="AA92" s="307"/>
      <c r="AB92" s="310"/>
      <c r="AF92" s="399"/>
      <c r="BG92" s="399"/>
    </row>
    <row r="93" spans="3:59" s="396" customFormat="1" ht="69" customHeight="1" x14ac:dyDescent="0.25">
      <c r="C93" s="394"/>
      <c r="E93" s="427"/>
      <c r="H93" s="209"/>
      <c r="I93" s="321"/>
      <c r="J93" s="150"/>
      <c r="K93" s="209"/>
      <c r="L93" s="209"/>
      <c r="M93" s="209"/>
      <c r="N93" s="394"/>
      <c r="O93" s="394"/>
      <c r="P93" s="209"/>
      <c r="S93" s="209"/>
      <c r="T93" s="97"/>
      <c r="V93" s="338"/>
      <c r="W93" s="338"/>
      <c r="X93" s="98"/>
      <c r="Y93" s="26"/>
      <c r="AA93" s="307"/>
      <c r="AB93" s="310"/>
      <c r="AF93" s="399"/>
      <c r="BG93" s="399"/>
    </row>
    <row r="94" spans="3:59" s="396" customFormat="1" ht="69" customHeight="1" x14ac:dyDescent="0.25">
      <c r="C94" s="394"/>
      <c r="E94" s="427"/>
      <c r="H94" s="209"/>
      <c r="I94" s="321"/>
      <c r="J94" s="150"/>
      <c r="K94" s="209"/>
      <c r="L94" s="209"/>
      <c r="M94" s="209"/>
      <c r="N94" s="394"/>
      <c r="O94" s="394"/>
      <c r="P94" s="209"/>
      <c r="S94" s="209"/>
      <c r="T94" s="97"/>
      <c r="V94" s="338"/>
      <c r="W94" s="338"/>
      <c r="X94" s="98"/>
      <c r="Y94" s="209"/>
      <c r="AA94" s="307"/>
      <c r="AB94" s="310"/>
      <c r="AF94" s="399"/>
      <c r="BG94" s="399"/>
    </row>
    <row r="95" spans="3:59" s="396" customFormat="1" ht="69" customHeight="1" x14ac:dyDescent="0.25">
      <c r="C95" s="394"/>
      <c r="E95" s="420"/>
      <c r="H95" s="418"/>
      <c r="I95" s="333"/>
      <c r="J95" s="150"/>
      <c r="N95" s="394"/>
      <c r="O95" s="394"/>
      <c r="P95" s="394"/>
      <c r="T95" s="97"/>
      <c r="X95" s="98"/>
      <c r="Y95" s="209"/>
      <c r="AA95" s="307"/>
      <c r="AB95" s="310"/>
      <c r="AF95" s="399"/>
      <c r="BG95" s="399"/>
    </row>
    <row r="96" spans="3:59" s="396" customFormat="1" ht="69" customHeight="1" x14ac:dyDescent="0.25">
      <c r="C96" s="394"/>
      <c r="E96" s="420"/>
      <c r="H96" s="418"/>
      <c r="I96" s="421"/>
      <c r="N96" s="394"/>
      <c r="O96" s="394"/>
      <c r="P96" s="394"/>
      <c r="T96" s="97"/>
      <c r="X96" s="98"/>
      <c r="AA96" s="307"/>
      <c r="AB96" s="310"/>
      <c r="AF96" s="399"/>
      <c r="BG96" s="399"/>
    </row>
    <row r="97" spans="3:59" s="396" customFormat="1" ht="69" customHeight="1" x14ac:dyDescent="0.25">
      <c r="C97" s="394"/>
      <c r="E97" s="420"/>
      <c r="H97" s="418"/>
      <c r="I97" s="333"/>
      <c r="J97" s="150"/>
      <c r="K97" s="209"/>
      <c r="L97" s="209"/>
      <c r="M97" s="209"/>
      <c r="N97" s="394"/>
      <c r="O97" s="394"/>
      <c r="P97" s="209"/>
      <c r="S97" s="209"/>
      <c r="T97" s="97"/>
      <c r="V97" s="338"/>
      <c r="W97" s="338"/>
      <c r="X97" s="98"/>
      <c r="Y97" s="209"/>
      <c r="AA97" s="307"/>
      <c r="AB97" s="310"/>
      <c r="AF97" s="399"/>
      <c r="BG97" s="399"/>
    </row>
    <row r="98" spans="3:59" s="396" customFormat="1" ht="69" customHeight="1" x14ac:dyDescent="0.25">
      <c r="C98" s="394"/>
      <c r="E98" s="420"/>
      <c r="H98" s="418"/>
      <c r="I98" s="333"/>
      <c r="J98" s="150"/>
      <c r="K98" s="209"/>
      <c r="L98" s="209"/>
      <c r="M98" s="354"/>
      <c r="N98" s="394"/>
      <c r="O98" s="394"/>
      <c r="P98" s="209"/>
      <c r="S98" s="209"/>
      <c r="T98" s="97"/>
      <c r="V98" s="338"/>
      <c r="W98" s="338"/>
      <c r="X98" s="98"/>
      <c r="Y98" s="209"/>
      <c r="AA98" s="307"/>
      <c r="AB98" s="310"/>
      <c r="AF98" s="399"/>
      <c r="BG98" s="399"/>
    </row>
    <row r="99" spans="3:59" s="396" customFormat="1" ht="69" customHeight="1" x14ac:dyDescent="0.25">
      <c r="C99" s="394"/>
      <c r="E99" s="420"/>
      <c r="H99" s="418"/>
      <c r="I99" s="333"/>
      <c r="J99" s="150"/>
      <c r="K99" s="209"/>
      <c r="L99" s="209"/>
      <c r="M99" s="354"/>
      <c r="N99" s="394"/>
      <c r="O99" s="394"/>
      <c r="P99" s="209"/>
      <c r="S99" s="209"/>
      <c r="T99" s="97"/>
      <c r="V99" s="338"/>
      <c r="W99" s="338"/>
      <c r="X99" s="98"/>
      <c r="Y99" s="209"/>
      <c r="AA99" s="307"/>
      <c r="AB99" s="310"/>
      <c r="AF99" s="399"/>
      <c r="BG99" s="399"/>
    </row>
    <row r="100" spans="3:59" s="396" customFormat="1" ht="69" customHeight="1" x14ac:dyDescent="0.25">
      <c r="C100" s="394"/>
      <c r="E100" s="420"/>
      <c r="H100" s="209"/>
      <c r="I100" s="311"/>
      <c r="J100" s="150"/>
      <c r="K100" s="209"/>
      <c r="L100" s="209"/>
      <c r="M100" s="354"/>
      <c r="N100" s="394"/>
      <c r="O100" s="394"/>
      <c r="P100" s="394"/>
      <c r="S100" s="209"/>
      <c r="T100" s="97"/>
      <c r="V100" s="338"/>
      <c r="W100" s="338"/>
      <c r="X100" s="98"/>
      <c r="Y100" s="209"/>
      <c r="AA100" s="307"/>
      <c r="AB100" s="310"/>
      <c r="AF100" s="399"/>
      <c r="BG100" s="399"/>
    </row>
    <row r="101" spans="3:59" s="396" customFormat="1" ht="69" customHeight="1" x14ac:dyDescent="0.25">
      <c r="C101" s="394"/>
      <c r="E101" s="420"/>
      <c r="H101" s="209"/>
      <c r="I101" s="311"/>
      <c r="J101" s="150"/>
      <c r="K101" s="209"/>
      <c r="L101" s="209"/>
      <c r="M101" s="354"/>
      <c r="N101" s="394"/>
      <c r="O101" s="394"/>
      <c r="P101" s="394"/>
      <c r="S101" s="209"/>
      <c r="T101" s="97"/>
      <c r="V101" s="338"/>
      <c r="W101" s="338"/>
      <c r="X101" s="98"/>
      <c r="Y101" s="209"/>
      <c r="AA101" s="307"/>
      <c r="AB101" s="310"/>
      <c r="AF101" s="399"/>
      <c r="BG101" s="399"/>
    </row>
    <row r="102" spans="3:59" s="396" customFormat="1" ht="69" customHeight="1" x14ac:dyDescent="0.25">
      <c r="C102" s="394"/>
      <c r="E102" s="420"/>
      <c r="H102" s="209"/>
      <c r="I102" s="309"/>
      <c r="J102" s="150"/>
      <c r="K102" s="209"/>
      <c r="L102" s="394"/>
      <c r="M102" s="354"/>
      <c r="N102" s="394"/>
      <c r="O102" s="394"/>
      <c r="P102" s="394"/>
      <c r="S102" s="209"/>
      <c r="T102" s="97"/>
      <c r="U102" s="209"/>
      <c r="V102" s="338"/>
      <c r="W102" s="338"/>
      <c r="X102" s="98"/>
      <c r="Y102" s="209"/>
      <c r="AA102" s="307"/>
      <c r="AB102" s="310"/>
      <c r="AF102" s="399"/>
      <c r="BG102" s="399"/>
    </row>
    <row r="103" spans="3:59" s="396" customFormat="1" ht="69" customHeight="1" x14ac:dyDescent="0.25">
      <c r="C103" s="394"/>
      <c r="E103" s="420"/>
      <c r="H103" s="209"/>
      <c r="I103" s="309"/>
      <c r="J103" s="150"/>
      <c r="K103" s="209"/>
      <c r="L103" s="394"/>
      <c r="M103" s="354"/>
      <c r="N103" s="394"/>
      <c r="O103" s="394"/>
      <c r="P103" s="394"/>
      <c r="S103" s="209"/>
      <c r="T103" s="97"/>
      <c r="U103" s="209"/>
      <c r="V103" s="338"/>
      <c r="W103" s="338"/>
      <c r="X103" s="98"/>
      <c r="Y103" s="209"/>
      <c r="AA103" s="307"/>
      <c r="AB103" s="310"/>
      <c r="AF103" s="399"/>
      <c r="BG103" s="399"/>
    </row>
    <row r="104" spans="3:59" s="396" customFormat="1" ht="69" customHeight="1" x14ac:dyDescent="0.25">
      <c r="C104" s="394"/>
      <c r="E104" s="420"/>
      <c r="H104" s="209"/>
      <c r="I104" s="309"/>
      <c r="J104" s="150"/>
      <c r="K104" s="209"/>
      <c r="L104" s="394"/>
      <c r="M104" s="354"/>
      <c r="N104" s="394"/>
      <c r="O104" s="394"/>
      <c r="P104" s="394"/>
      <c r="S104" s="209"/>
      <c r="T104" s="97"/>
      <c r="U104" s="209"/>
      <c r="V104" s="338"/>
      <c r="W104" s="338"/>
      <c r="X104" s="98"/>
      <c r="Y104" s="209"/>
      <c r="AA104" s="307"/>
      <c r="AB104" s="310"/>
      <c r="AF104" s="399"/>
      <c r="BG104" s="399"/>
    </row>
    <row r="105" spans="3:59" s="396" customFormat="1" ht="69" customHeight="1" x14ac:dyDescent="0.25">
      <c r="C105" s="394"/>
      <c r="E105" s="420"/>
      <c r="H105" s="209"/>
      <c r="I105" s="309"/>
      <c r="J105" s="150"/>
      <c r="K105" s="209"/>
      <c r="L105" s="394"/>
      <c r="M105" s="354"/>
      <c r="N105" s="394"/>
      <c r="O105" s="394"/>
      <c r="P105" s="394"/>
      <c r="S105" s="209"/>
      <c r="T105" s="97"/>
      <c r="U105" s="209"/>
      <c r="V105" s="338"/>
      <c r="W105" s="338"/>
      <c r="X105" s="98"/>
      <c r="Y105" s="209"/>
      <c r="AA105" s="307"/>
      <c r="AB105" s="310"/>
      <c r="AF105" s="399"/>
      <c r="BG105" s="399"/>
    </row>
    <row r="106" spans="3:59" s="396" customFormat="1" ht="69" customHeight="1" x14ac:dyDescent="0.25">
      <c r="C106" s="394"/>
      <c r="E106" s="420"/>
      <c r="H106" s="209"/>
      <c r="I106" s="309"/>
      <c r="J106" s="150"/>
      <c r="K106" s="150"/>
      <c r="L106" s="209"/>
      <c r="M106" s="422"/>
      <c r="N106" s="394"/>
      <c r="O106" s="394"/>
      <c r="P106" s="394"/>
      <c r="S106" s="150"/>
      <c r="T106" s="97"/>
      <c r="V106" s="338"/>
      <c r="W106" s="338"/>
      <c r="X106" s="98"/>
      <c r="Y106" s="209"/>
      <c r="Z106" s="310"/>
      <c r="AA106" s="307"/>
      <c r="AB106" s="310"/>
      <c r="AF106" s="399"/>
      <c r="BG106" s="399"/>
    </row>
    <row r="107" spans="3:59" s="396" customFormat="1" ht="69" customHeight="1" x14ac:dyDescent="0.25">
      <c r="C107" s="394"/>
      <c r="E107" s="420"/>
      <c r="H107" s="209"/>
      <c r="I107" s="309"/>
      <c r="J107" s="150"/>
      <c r="K107" s="150"/>
      <c r="L107" s="150"/>
      <c r="M107" s="354"/>
      <c r="N107" s="394"/>
      <c r="O107" s="394"/>
      <c r="P107" s="394"/>
      <c r="S107" s="150"/>
      <c r="T107" s="97"/>
      <c r="V107" s="338"/>
      <c r="W107" s="338"/>
      <c r="X107" s="98"/>
      <c r="Y107" s="209"/>
      <c r="AA107" s="307"/>
      <c r="AB107" s="310"/>
      <c r="AF107" s="399"/>
      <c r="BG107" s="399"/>
    </row>
    <row r="108" spans="3:59" s="396" customFormat="1" ht="69" customHeight="1" x14ac:dyDescent="0.25">
      <c r="C108" s="394"/>
      <c r="E108" s="426"/>
      <c r="H108" s="418"/>
      <c r="I108" s="153"/>
      <c r="N108" s="394"/>
      <c r="O108" s="394"/>
      <c r="P108" s="394"/>
      <c r="T108" s="97"/>
      <c r="X108" s="98"/>
      <c r="AA108" s="307"/>
      <c r="AB108" s="310"/>
      <c r="AF108" s="399"/>
      <c r="BG108" s="399"/>
    </row>
    <row r="109" spans="3:59" s="396" customFormat="1" ht="69" customHeight="1" x14ac:dyDescent="0.25">
      <c r="C109" s="394"/>
      <c r="E109" s="426"/>
      <c r="H109" s="418"/>
      <c r="I109" s="153"/>
      <c r="N109" s="394"/>
      <c r="O109" s="394"/>
      <c r="P109" s="394"/>
      <c r="T109" s="97"/>
      <c r="X109" s="98"/>
      <c r="AA109" s="307"/>
      <c r="AB109" s="310"/>
      <c r="AF109" s="399"/>
      <c r="BG109" s="399"/>
    </row>
    <row r="110" spans="3:59" s="396" customFormat="1" ht="69" customHeight="1" x14ac:dyDescent="0.25">
      <c r="C110" s="394"/>
      <c r="E110" s="426"/>
      <c r="H110" s="418"/>
      <c r="I110" s="153"/>
      <c r="N110" s="394"/>
      <c r="O110" s="394"/>
      <c r="P110" s="394"/>
      <c r="T110" s="97"/>
      <c r="X110" s="98"/>
      <c r="AA110" s="307"/>
      <c r="AB110" s="310"/>
      <c r="AF110" s="399"/>
      <c r="BG110" s="399"/>
    </row>
    <row r="111" spans="3:59" s="396" customFormat="1" ht="69" customHeight="1" x14ac:dyDescent="0.25">
      <c r="C111" s="394"/>
      <c r="E111" s="426"/>
      <c r="H111" s="418"/>
      <c r="I111" s="153"/>
      <c r="N111" s="394"/>
      <c r="O111" s="394"/>
      <c r="P111" s="394"/>
      <c r="T111" s="97"/>
      <c r="X111" s="98"/>
      <c r="AA111" s="307"/>
      <c r="AB111" s="310"/>
      <c r="AF111" s="399"/>
      <c r="BG111" s="399"/>
    </row>
    <row r="112" spans="3:59" s="396" customFormat="1" ht="69" customHeight="1" x14ac:dyDescent="0.25">
      <c r="C112" s="394"/>
      <c r="E112" s="426"/>
      <c r="H112" s="418"/>
      <c r="I112" s="153"/>
      <c r="N112" s="394"/>
      <c r="O112" s="394"/>
      <c r="P112" s="394"/>
      <c r="T112" s="97"/>
      <c r="X112" s="98"/>
      <c r="AA112" s="307"/>
      <c r="AB112" s="310"/>
      <c r="AF112" s="399"/>
      <c r="BG112" s="399"/>
    </row>
    <row r="113" spans="3:59" s="396" customFormat="1" ht="69" customHeight="1" x14ac:dyDescent="0.25">
      <c r="C113" s="394"/>
      <c r="E113" s="420"/>
      <c r="H113" s="209"/>
      <c r="I113" s="153"/>
      <c r="J113" s="26"/>
      <c r="K113" s="26"/>
      <c r="L113" s="26"/>
      <c r="N113" s="394"/>
      <c r="O113" s="394"/>
      <c r="P113" s="111"/>
      <c r="S113" s="26"/>
      <c r="T113" s="97"/>
      <c r="V113" s="349"/>
      <c r="W113" s="18"/>
      <c r="X113" s="98"/>
      <c r="Y113" s="306"/>
      <c r="AA113" s="307"/>
      <c r="AB113" s="310"/>
      <c r="AF113" s="399"/>
      <c r="BG113" s="399"/>
    </row>
    <row r="114" spans="3:59" s="396" customFormat="1" ht="69" customHeight="1" x14ac:dyDescent="0.25">
      <c r="C114" s="394"/>
      <c r="E114" s="420"/>
      <c r="H114" s="209"/>
      <c r="I114" s="153"/>
      <c r="K114" s="26"/>
      <c r="N114" s="394"/>
      <c r="O114" s="394"/>
      <c r="P114" s="111"/>
      <c r="S114" s="26"/>
      <c r="T114" s="97"/>
      <c r="V114" s="18"/>
      <c r="W114" s="349"/>
      <c r="X114" s="98"/>
      <c r="Y114" s="306"/>
      <c r="AA114" s="307"/>
      <c r="AB114" s="310"/>
      <c r="AF114" s="399"/>
      <c r="BG114" s="399"/>
    </row>
    <row r="115" spans="3:59" s="396" customFormat="1" ht="69" customHeight="1" x14ac:dyDescent="0.25">
      <c r="C115" s="394"/>
      <c r="E115" s="420"/>
      <c r="H115" s="209"/>
      <c r="I115" s="153"/>
      <c r="K115" s="26"/>
      <c r="N115" s="394"/>
      <c r="O115" s="394"/>
      <c r="P115" s="111"/>
      <c r="S115" s="26"/>
      <c r="T115" s="97"/>
      <c r="V115" s="349"/>
      <c r="W115" s="349"/>
      <c r="X115" s="98"/>
      <c r="Y115" s="306"/>
      <c r="AA115" s="307"/>
      <c r="AB115" s="310"/>
      <c r="AF115" s="399"/>
      <c r="BG115" s="399"/>
    </row>
    <row r="116" spans="3:59" s="396" customFormat="1" ht="69" customHeight="1" x14ac:dyDescent="0.25">
      <c r="C116" s="394"/>
      <c r="E116" s="427"/>
      <c r="G116" s="877"/>
      <c r="H116" s="418"/>
      <c r="I116" s="306"/>
      <c r="J116" s="311"/>
      <c r="K116" s="311"/>
      <c r="N116" s="394"/>
      <c r="O116" s="394"/>
      <c r="P116" s="209"/>
      <c r="T116" s="97"/>
      <c r="V116" s="350"/>
      <c r="W116" s="313"/>
      <c r="X116" s="98"/>
      <c r="Y116" s="306"/>
      <c r="AA116" s="307"/>
      <c r="AB116" s="310"/>
      <c r="AF116" s="399"/>
      <c r="BG116" s="399"/>
    </row>
    <row r="117" spans="3:59" s="396" customFormat="1" ht="69" customHeight="1" x14ac:dyDescent="0.25">
      <c r="C117" s="394"/>
      <c r="E117" s="427"/>
      <c r="G117" s="877"/>
      <c r="H117" s="418"/>
      <c r="I117" s="351"/>
      <c r="J117" s="351"/>
      <c r="K117" s="352"/>
      <c r="N117" s="394"/>
      <c r="O117" s="394"/>
      <c r="P117" s="209"/>
      <c r="T117" s="97"/>
      <c r="V117" s="350"/>
      <c r="W117" s="313"/>
      <c r="X117" s="98"/>
      <c r="Y117" s="306"/>
      <c r="AA117" s="307"/>
      <c r="AB117" s="310"/>
      <c r="AF117" s="399"/>
      <c r="BG117" s="399"/>
    </row>
    <row r="118" spans="3:59" s="396" customFormat="1" ht="69" customHeight="1" x14ac:dyDescent="0.25">
      <c r="C118" s="394"/>
      <c r="E118" s="427"/>
      <c r="G118" s="877"/>
      <c r="H118" s="418"/>
      <c r="I118" s="351"/>
      <c r="J118" s="351"/>
      <c r="K118" s="352"/>
      <c r="N118" s="394"/>
      <c r="O118" s="394"/>
      <c r="P118" s="209"/>
      <c r="T118" s="97"/>
      <c r="V118" s="350"/>
      <c r="W118" s="313"/>
      <c r="X118" s="98"/>
      <c r="Y118" s="306"/>
      <c r="AA118" s="307"/>
      <c r="AB118" s="310"/>
      <c r="AF118" s="399"/>
      <c r="BG118" s="399"/>
    </row>
    <row r="119" spans="3:59" s="396" customFormat="1" ht="69" customHeight="1" x14ac:dyDescent="0.25">
      <c r="C119" s="394"/>
      <c r="E119" s="427"/>
      <c r="G119" s="877"/>
      <c r="H119" s="418"/>
      <c r="I119" s="324"/>
      <c r="J119" s="353"/>
      <c r="K119" s="311"/>
      <c r="N119" s="394"/>
      <c r="O119" s="394"/>
      <c r="P119" s="354"/>
      <c r="T119" s="97"/>
      <c r="V119" s="308"/>
      <c r="W119" s="309"/>
      <c r="X119" s="98"/>
      <c r="Y119" s="306"/>
      <c r="AA119" s="307"/>
      <c r="AB119" s="310"/>
      <c r="AF119" s="399"/>
      <c r="BG119" s="399"/>
    </row>
    <row r="120" spans="3:59" s="396" customFormat="1" ht="69" customHeight="1" x14ac:dyDescent="0.25">
      <c r="C120" s="394"/>
      <c r="E120" s="427"/>
      <c r="G120" s="877"/>
      <c r="H120" s="418"/>
      <c r="I120" s="324"/>
      <c r="J120" s="330"/>
      <c r="K120" s="330"/>
      <c r="N120" s="394"/>
      <c r="O120" s="394"/>
      <c r="P120" s="209"/>
      <c r="T120" s="97"/>
      <c r="V120" s="350"/>
      <c r="W120" s="313"/>
      <c r="X120" s="98"/>
      <c r="Y120" s="306"/>
      <c r="AA120" s="307"/>
      <c r="AB120" s="310"/>
      <c r="AF120" s="399"/>
      <c r="BG120" s="399"/>
    </row>
    <row r="121" spans="3:59" s="396" customFormat="1" ht="69" customHeight="1" x14ac:dyDescent="0.25">
      <c r="C121" s="394"/>
      <c r="E121" s="427"/>
      <c r="G121" s="877"/>
      <c r="H121" s="418"/>
      <c r="I121" s="324"/>
      <c r="J121" s="330"/>
      <c r="K121" s="311"/>
      <c r="N121" s="394"/>
      <c r="O121" s="394"/>
      <c r="P121" s="209"/>
      <c r="T121" s="97"/>
      <c r="V121" s="350"/>
      <c r="W121" s="313"/>
      <c r="X121" s="98"/>
      <c r="Y121" s="306"/>
      <c r="AA121" s="307"/>
      <c r="AB121" s="310"/>
      <c r="AF121" s="399"/>
      <c r="BG121" s="399"/>
    </row>
    <row r="122" spans="3:59" s="396" customFormat="1" ht="69" customHeight="1" x14ac:dyDescent="0.25">
      <c r="C122" s="394"/>
      <c r="E122" s="427"/>
      <c r="G122" s="877"/>
      <c r="H122" s="418"/>
      <c r="I122" s="324"/>
      <c r="J122" s="321"/>
      <c r="K122" s="311"/>
      <c r="N122" s="394"/>
      <c r="O122" s="394"/>
      <c r="P122" s="209"/>
      <c r="T122" s="97"/>
      <c r="V122" s="350"/>
      <c r="W122" s="313"/>
      <c r="X122" s="98"/>
      <c r="Y122" s="306"/>
      <c r="AA122" s="307"/>
      <c r="AB122" s="310"/>
      <c r="AF122" s="399"/>
      <c r="BG122" s="399"/>
    </row>
    <row r="123" spans="3:59" s="396" customFormat="1" ht="69" customHeight="1" x14ac:dyDescent="0.25">
      <c r="C123" s="394"/>
      <c r="E123" s="427"/>
      <c r="G123" s="877"/>
      <c r="H123" s="418"/>
      <c r="I123" s="324"/>
      <c r="J123" s="330"/>
      <c r="K123" s="311"/>
      <c r="N123" s="394"/>
      <c r="O123" s="394"/>
      <c r="P123" s="209"/>
      <c r="T123" s="97"/>
      <c r="V123" s="350"/>
      <c r="W123" s="313"/>
      <c r="X123" s="98"/>
      <c r="Y123" s="306"/>
      <c r="AA123" s="307"/>
      <c r="AB123" s="310"/>
      <c r="AF123" s="399"/>
      <c r="BG123" s="399"/>
    </row>
    <row r="124" spans="3:59" s="396" customFormat="1" ht="69" customHeight="1" x14ac:dyDescent="0.2">
      <c r="C124" s="394"/>
      <c r="E124" s="427"/>
      <c r="H124" s="418"/>
      <c r="I124" s="355"/>
      <c r="J124" s="311"/>
      <c r="K124" s="311"/>
      <c r="N124" s="394"/>
      <c r="O124" s="394"/>
      <c r="P124" s="209"/>
      <c r="T124" s="97"/>
      <c r="V124" s="350"/>
      <c r="W124" s="356"/>
      <c r="X124" s="98"/>
      <c r="Y124" s="306"/>
      <c r="AA124" s="307"/>
      <c r="AB124" s="310"/>
      <c r="AF124" s="399"/>
      <c r="BG124" s="399"/>
    </row>
    <row r="125" spans="3:59" s="396" customFormat="1" ht="69" customHeight="1" x14ac:dyDescent="0.25">
      <c r="C125" s="394"/>
      <c r="E125" s="427"/>
      <c r="H125" s="418"/>
      <c r="I125" s="306"/>
      <c r="J125" s="311"/>
      <c r="K125" s="311"/>
      <c r="N125" s="394"/>
      <c r="O125" s="394"/>
      <c r="P125" s="209"/>
      <c r="T125" s="97"/>
      <c r="V125" s="350"/>
      <c r="W125" s="350"/>
      <c r="X125" s="98"/>
      <c r="Y125" s="306"/>
      <c r="AA125" s="307"/>
      <c r="AB125" s="310"/>
      <c r="AF125" s="399"/>
      <c r="BG125" s="399"/>
    </row>
    <row r="126" spans="3:59" s="396" customFormat="1" ht="69" customHeight="1" x14ac:dyDescent="0.25">
      <c r="C126" s="394"/>
      <c r="E126" s="427"/>
      <c r="H126" s="418"/>
      <c r="I126" s="306"/>
      <c r="J126" s="311"/>
      <c r="K126" s="311"/>
      <c r="N126" s="394"/>
      <c r="O126" s="394"/>
      <c r="P126" s="209"/>
      <c r="T126" s="97"/>
      <c r="V126" s="350"/>
      <c r="W126" s="356"/>
      <c r="X126" s="98"/>
      <c r="Y126" s="306"/>
      <c r="AA126" s="307"/>
      <c r="AB126" s="310"/>
      <c r="AF126" s="399"/>
      <c r="BG126" s="399"/>
    </row>
    <row r="127" spans="3:59" s="396" customFormat="1" ht="69" customHeight="1" x14ac:dyDescent="0.25">
      <c r="C127" s="394"/>
      <c r="E127" s="428"/>
      <c r="H127" s="209"/>
      <c r="I127" s="395"/>
      <c r="K127" s="15"/>
      <c r="N127" s="394"/>
      <c r="O127" s="394"/>
      <c r="P127" s="394"/>
      <c r="T127" s="97"/>
      <c r="X127" s="98"/>
      <c r="AA127" s="307"/>
      <c r="AB127" s="310"/>
      <c r="AF127" s="399"/>
      <c r="BG127" s="399"/>
    </row>
    <row r="128" spans="3:59" s="396" customFormat="1" ht="69" customHeight="1" x14ac:dyDescent="0.25">
      <c r="C128" s="394"/>
      <c r="E128" s="428"/>
      <c r="H128" s="209"/>
      <c r="I128" s="395"/>
      <c r="K128" s="15"/>
      <c r="N128" s="394"/>
      <c r="O128" s="394"/>
      <c r="P128" s="394"/>
      <c r="T128" s="97"/>
      <c r="X128" s="98"/>
      <c r="AA128" s="307"/>
      <c r="AB128" s="310"/>
      <c r="AF128" s="399"/>
      <c r="BG128" s="399"/>
    </row>
    <row r="129" spans="3:59" s="396" customFormat="1" ht="69" customHeight="1" x14ac:dyDescent="0.25">
      <c r="C129" s="394"/>
      <c r="E129" s="428"/>
      <c r="H129" s="209"/>
      <c r="I129" s="321"/>
      <c r="K129" s="15"/>
      <c r="N129" s="394"/>
      <c r="O129" s="394"/>
      <c r="P129" s="394"/>
      <c r="T129" s="97"/>
      <c r="X129" s="98"/>
      <c r="AA129" s="307"/>
      <c r="AB129" s="310"/>
      <c r="AF129" s="399"/>
      <c r="BG129" s="399"/>
    </row>
    <row r="130" spans="3:59" s="396" customFormat="1" ht="69" customHeight="1" x14ac:dyDescent="0.25">
      <c r="C130" s="394"/>
      <c r="E130" s="428"/>
      <c r="H130" s="209"/>
      <c r="I130" s="321"/>
      <c r="K130" s="15"/>
      <c r="N130" s="394"/>
      <c r="O130" s="394"/>
      <c r="P130" s="394"/>
      <c r="T130" s="97"/>
      <c r="X130" s="98"/>
      <c r="AA130" s="307"/>
      <c r="AB130" s="310"/>
      <c r="AF130" s="399"/>
      <c r="BG130" s="399"/>
    </row>
    <row r="131" spans="3:59" s="396" customFormat="1" ht="69" customHeight="1" x14ac:dyDescent="0.25">
      <c r="C131" s="394"/>
      <c r="E131" s="428"/>
      <c r="H131" s="209"/>
      <c r="I131" s="321"/>
      <c r="N131" s="394"/>
      <c r="O131" s="394"/>
      <c r="P131" s="394"/>
      <c r="T131" s="97"/>
      <c r="X131" s="98"/>
      <c r="AA131" s="307"/>
      <c r="AB131" s="310"/>
      <c r="AF131" s="399"/>
      <c r="BG131" s="399"/>
    </row>
    <row r="132" spans="3:59" s="396" customFormat="1" ht="69" customHeight="1" x14ac:dyDescent="0.25">
      <c r="C132" s="394"/>
      <c r="E132" s="428"/>
      <c r="H132" s="209"/>
      <c r="I132" s="324"/>
      <c r="N132" s="394"/>
      <c r="O132" s="394"/>
      <c r="P132" s="394"/>
      <c r="T132" s="97"/>
      <c r="X132" s="98"/>
      <c r="AA132" s="307"/>
      <c r="AB132" s="310"/>
      <c r="AF132" s="399"/>
      <c r="BG132" s="399"/>
    </row>
    <row r="133" spans="3:59" s="396" customFormat="1" ht="69" customHeight="1" x14ac:dyDescent="0.25">
      <c r="C133" s="394"/>
      <c r="E133" s="428"/>
      <c r="H133" s="209"/>
      <c r="I133" s="321"/>
      <c r="N133" s="394"/>
      <c r="O133" s="394"/>
      <c r="P133" s="394"/>
      <c r="T133" s="97"/>
      <c r="X133" s="98"/>
      <c r="AA133" s="307"/>
      <c r="AB133" s="310"/>
      <c r="AF133" s="399"/>
      <c r="BG133" s="399"/>
    </row>
    <row r="134" spans="3:59" s="396" customFormat="1" ht="69" customHeight="1" x14ac:dyDescent="0.25">
      <c r="C134" s="394"/>
      <c r="E134" s="428"/>
      <c r="H134" s="423"/>
      <c r="I134" s="321"/>
      <c r="N134" s="394"/>
      <c r="O134" s="394"/>
      <c r="P134" s="394"/>
      <c r="T134" s="97"/>
      <c r="X134" s="98"/>
      <c r="AA134" s="307"/>
      <c r="AB134" s="310"/>
      <c r="AF134" s="399"/>
      <c r="BG134" s="399"/>
    </row>
    <row r="135" spans="3:59" s="396" customFormat="1" ht="69" customHeight="1" x14ac:dyDescent="0.25">
      <c r="C135" s="394"/>
      <c r="E135" s="428"/>
      <c r="H135" s="209"/>
      <c r="I135" s="321"/>
      <c r="N135" s="394"/>
      <c r="O135" s="394"/>
      <c r="P135" s="394"/>
      <c r="T135" s="97"/>
      <c r="X135" s="98"/>
      <c r="AA135" s="307"/>
      <c r="AB135" s="310"/>
      <c r="AF135" s="399"/>
      <c r="BG135" s="399"/>
    </row>
    <row r="136" spans="3:59" s="396" customFormat="1" ht="69" customHeight="1" x14ac:dyDescent="0.25">
      <c r="C136" s="394"/>
      <c r="E136" s="428"/>
      <c r="H136" s="209"/>
      <c r="I136" s="321"/>
      <c r="N136" s="394"/>
      <c r="O136" s="394"/>
      <c r="P136" s="394"/>
      <c r="T136" s="97"/>
      <c r="X136" s="98"/>
      <c r="AA136" s="307"/>
      <c r="AB136" s="310"/>
      <c r="AF136" s="399"/>
      <c r="BG136" s="399"/>
    </row>
    <row r="137" spans="3:59" s="396" customFormat="1" ht="69" customHeight="1" x14ac:dyDescent="0.25">
      <c r="C137" s="394"/>
      <c r="E137" s="428"/>
      <c r="H137" s="209"/>
      <c r="I137" s="321"/>
      <c r="N137" s="394"/>
      <c r="O137" s="394"/>
      <c r="P137" s="394"/>
      <c r="T137" s="97"/>
      <c r="X137" s="98"/>
      <c r="AA137" s="307"/>
      <c r="AB137" s="310"/>
      <c r="AF137" s="399"/>
      <c r="BG137" s="399"/>
    </row>
    <row r="138" spans="3:59" s="396" customFormat="1" ht="69" customHeight="1" x14ac:dyDescent="0.25">
      <c r="C138" s="394"/>
      <c r="E138" s="427"/>
      <c r="H138" s="209"/>
      <c r="I138" s="153"/>
      <c r="N138" s="394"/>
      <c r="O138" s="394"/>
      <c r="P138" s="394"/>
      <c r="T138" s="97"/>
      <c r="X138" s="98"/>
      <c r="AA138" s="307"/>
      <c r="AB138" s="310"/>
      <c r="AF138" s="399"/>
      <c r="BG138" s="399"/>
    </row>
    <row r="139" spans="3:59" s="396" customFormat="1" ht="69" customHeight="1" x14ac:dyDescent="0.25">
      <c r="C139" s="394"/>
      <c r="E139" s="427"/>
      <c r="H139" s="209"/>
      <c r="I139" s="153"/>
      <c r="N139" s="394"/>
      <c r="O139" s="394"/>
      <c r="P139" s="394"/>
      <c r="T139" s="97"/>
      <c r="X139" s="98"/>
      <c r="AA139" s="307"/>
      <c r="AB139" s="310"/>
      <c r="AF139" s="399"/>
      <c r="BG139" s="399"/>
    </row>
    <row r="140" spans="3:59" s="396" customFormat="1" ht="69" customHeight="1" x14ac:dyDescent="0.25">
      <c r="C140" s="394"/>
      <c r="E140" s="427"/>
      <c r="H140" s="209"/>
      <c r="I140" s="321"/>
      <c r="N140" s="394"/>
      <c r="O140" s="394"/>
      <c r="P140" s="394"/>
      <c r="T140" s="97"/>
      <c r="X140" s="98"/>
      <c r="AA140" s="307"/>
      <c r="AB140" s="310"/>
      <c r="AF140" s="399"/>
      <c r="BG140" s="399"/>
    </row>
    <row r="141" spans="3:59" s="396" customFormat="1" ht="69" customHeight="1" x14ac:dyDescent="0.25">
      <c r="C141" s="394"/>
      <c r="E141" s="427"/>
      <c r="H141" s="209"/>
      <c r="I141" s="153"/>
      <c r="N141" s="394"/>
      <c r="O141" s="394"/>
      <c r="P141" s="394"/>
      <c r="T141" s="97"/>
      <c r="X141" s="98"/>
      <c r="AA141" s="307"/>
      <c r="AB141" s="310"/>
      <c r="AF141" s="399"/>
      <c r="BG141" s="399"/>
    </row>
    <row r="142" spans="3:59" s="396" customFormat="1" ht="69" customHeight="1" x14ac:dyDescent="0.25">
      <c r="C142" s="394"/>
      <c r="E142" s="427"/>
      <c r="H142" s="209"/>
      <c r="I142" s="321"/>
      <c r="N142" s="394"/>
      <c r="O142" s="394"/>
      <c r="P142" s="394"/>
      <c r="T142" s="97"/>
      <c r="X142" s="98"/>
      <c r="AA142" s="307"/>
      <c r="AB142" s="310"/>
      <c r="AF142" s="399"/>
      <c r="BG142" s="399"/>
    </row>
    <row r="143" spans="3:59" s="396" customFormat="1" ht="69" customHeight="1" x14ac:dyDescent="0.25">
      <c r="C143" s="394"/>
      <c r="E143" s="427"/>
      <c r="H143" s="209"/>
      <c r="I143" s="153"/>
      <c r="N143" s="394"/>
      <c r="O143" s="394"/>
      <c r="P143" s="394"/>
      <c r="T143" s="97"/>
      <c r="X143" s="98"/>
      <c r="AA143" s="307"/>
      <c r="AB143" s="310"/>
      <c r="AF143" s="399"/>
      <c r="BG143" s="399"/>
    </row>
    <row r="144" spans="3:59" s="396" customFormat="1" ht="69" customHeight="1" x14ac:dyDescent="0.25">
      <c r="C144" s="394"/>
      <c r="E144" s="427"/>
      <c r="H144" s="209"/>
      <c r="I144" s="321"/>
      <c r="N144" s="394"/>
      <c r="O144" s="394"/>
      <c r="P144" s="394"/>
      <c r="T144" s="97"/>
      <c r="X144" s="98"/>
      <c r="AA144" s="307"/>
      <c r="AB144" s="310"/>
      <c r="AF144" s="399"/>
      <c r="BG144" s="399"/>
    </row>
    <row r="145" spans="3:59" s="396" customFormat="1" ht="69" customHeight="1" x14ac:dyDescent="0.25">
      <c r="C145" s="394"/>
      <c r="E145" s="427"/>
      <c r="H145" s="209"/>
      <c r="I145" s="153"/>
      <c r="N145" s="394"/>
      <c r="O145" s="394"/>
      <c r="P145" s="394"/>
      <c r="T145" s="97"/>
      <c r="X145" s="98"/>
      <c r="AA145" s="307"/>
      <c r="AB145" s="310"/>
      <c r="AF145" s="399"/>
      <c r="BG145" s="399"/>
    </row>
    <row r="146" spans="3:59" s="396" customFormat="1" ht="69" customHeight="1" x14ac:dyDescent="0.25">
      <c r="C146" s="394"/>
      <c r="E146" s="427"/>
      <c r="H146" s="209"/>
      <c r="I146" s="153"/>
      <c r="N146" s="394"/>
      <c r="O146" s="394"/>
      <c r="P146" s="394"/>
      <c r="T146" s="97"/>
      <c r="X146" s="98"/>
      <c r="AA146" s="307"/>
      <c r="AB146" s="310"/>
      <c r="AF146" s="399"/>
      <c r="BG146" s="399"/>
    </row>
    <row r="147" spans="3:59" s="396" customFormat="1" ht="69" customHeight="1" x14ac:dyDescent="0.25">
      <c r="C147" s="394"/>
      <c r="E147" s="429"/>
      <c r="H147" s="418"/>
      <c r="I147" s="357"/>
      <c r="J147" s="357"/>
      <c r="K147" s="209"/>
      <c r="L147" s="209"/>
      <c r="M147" s="354"/>
      <c r="N147" s="394"/>
      <c r="O147" s="394"/>
      <c r="P147" s="361"/>
      <c r="T147" s="97"/>
      <c r="V147" s="358"/>
      <c r="W147" s="359"/>
      <c r="X147" s="98"/>
      <c r="Y147" s="306"/>
      <c r="AA147" s="307"/>
      <c r="AB147" s="310"/>
      <c r="AF147" s="399"/>
      <c r="BG147" s="399"/>
    </row>
    <row r="148" spans="3:59" s="396" customFormat="1" ht="69" customHeight="1" x14ac:dyDescent="0.25">
      <c r="C148" s="394"/>
      <c r="E148" s="429"/>
      <c r="G148" s="877"/>
      <c r="H148" s="418"/>
      <c r="I148" s="357"/>
      <c r="J148" s="397"/>
      <c r="K148" s="209"/>
      <c r="L148" s="354"/>
      <c r="M148" s="354"/>
      <c r="N148" s="394"/>
      <c r="O148" s="394"/>
      <c r="P148" s="361"/>
      <c r="T148" s="97"/>
      <c r="W148" s="359"/>
      <c r="X148" s="98"/>
      <c r="Y148" s="306"/>
      <c r="AA148" s="307"/>
      <c r="AB148" s="310"/>
      <c r="AF148" s="399"/>
      <c r="BG148" s="399"/>
    </row>
    <row r="149" spans="3:59" s="396" customFormat="1" ht="69" customHeight="1" x14ac:dyDescent="0.25">
      <c r="C149" s="394"/>
      <c r="E149" s="429"/>
      <c r="G149" s="877"/>
      <c r="H149" s="418"/>
      <c r="I149" s="209"/>
      <c r="J149" s="397"/>
      <c r="K149" s="209"/>
      <c r="L149" s="209"/>
      <c r="M149" s="354"/>
      <c r="N149" s="394"/>
      <c r="O149" s="394"/>
      <c r="P149" s="361"/>
      <c r="T149" s="97"/>
      <c r="W149" s="359"/>
      <c r="X149" s="98"/>
      <c r="Y149" s="306"/>
      <c r="AA149" s="307"/>
      <c r="AB149" s="310"/>
      <c r="AF149" s="399"/>
      <c r="BG149" s="399"/>
    </row>
    <row r="150" spans="3:59" s="396" customFormat="1" ht="69" customHeight="1" x14ac:dyDescent="0.25">
      <c r="C150" s="394"/>
      <c r="E150" s="429"/>
      <c r="G150" s="877"/>
      <c r="H150" s="418"/>
      <c r="I150" s="209"/>
      <c r="J150" s="397"/>
      <c r="K150" s="209"/>
      <c r="L150" s="209"/>
      <c r="M150" s="354"/>
      <c r="N150" s="394"/>
      <c r="O150" s="394"/>
      <c r="P150" s="361"/>
      <c r="T150" s="97"/>
      <c r="W150" s="359"/>
      <c r="X150" s="98"/>
      <c r="Y150" s="306"/>
      <c r="AA150" s="307"/>
      <c r="AB150" s="310"/>
      <c r="AF150" s="399"/>
      <c r="BG150" s="399"/>
    </row>
    <row r="151" spans="3:59" s="396" customFormat="1" ht="69" customHeight="1" x14ac:dyDescent="0.25">
      <c r="C151" s="394"/>
      <c r="E151" s="429"/>
      <c r="H151" s="418"/>
      <c r="I151" s="357"/>
      <c r="J151" s="209"/>
      <c r="K151" s="209"/>
      <c r="L151" s="209"/>
      <c r="M151" s="354"/>
      <c r="N151" s="394"/>
      <c r="O151" s="394"/>
      <c r="P151" s="361"/>
      <c r="T151" s="97"/>
      <c r="W151" s="359"/>
      <c r="X151" s="98"/>
      <c r="Y151" s="306"/>
      <c r="AA151" s="307"/>
      <c r="AB151" s="310"/>
      <c r="AF151" s="399"/>
      <c r="BG151" s="399"/>
    </row>
    <row r="152" spans="3:59" s="396" customFormat="1" ht="69" customHeight="1" x14ac:dyDescent="0.25">
      <c r="C152" s="394"/>
      <c r="E152" s="429"/>
      <c r="H152" s="418"/>
      <c r="I152" s="209"/>
      <c r="J152" s="209"/>
      <c r="K152" s="209"/>
      <c r="L152" s="209"/>
      <c r="M152" s="354"/>
      <c r="N152" s="394"/>
      <c r="O152" s="394"/>
      <c r="P152" s="361"/>
      <c r="T152" s="97"/>
      <c r="W152" s="359"/>
      <c r="X152" s="98"/>
      <c r="Y152" s="306"/>
      <c r="AA152" s="307"/>
      <c r="AB152" s="310"/>
      <c r="AF152" s="399"/>
      <c r="BG152" s="399"/>
    </row>
    <row r="153" spans="3:59" s="396" customFormat="1" ht="69" customHeight="1" x14ac:dyDescent="0.25">
      <c r="C153" s="394"/>
      <c r="E153" s="429"/>
      <c r="H153" s="418"/>
      <c r="I153" s="360"/>
      <c r="J153" s="360"/>
      <c r="K153" s="360"/>
      <c r="L153" s="360"/>
      <c r="M153" s="361"/>
      <c r="N153" s="394"/>
      <c r="O153" s="394"/>
      <c r="P153" s="361"/>
      <c r="T153" s="97"/>
      <c r="W153" s="359"/>
      <c r="X153" s="98"/>
      <c r="Y153" s="306"/>
      <c r="AA153" s="307"/>
      <c r="AB153" s="310"/>
      <c r="AF153" s="399"/>
      <c r="BG153" s="399"/>
    </row>
    <row r="154" spans="3:59" s="396" customFormat="1" ht="69" customHeight="1" x14ac:dyDescent="0.25">
      <c r="C154" s="394"/>
      <c r="E154" s="429"/>
      <c r="H154" s="418"/>
      <c r="I154" s="361"/>
      <c r="J154" s="361"/>
      <c r="K154" s="361"/>
      <c r="L154" s="361"/>
      <c r="M154" s="361"/>
      <c r="N154" s="394"/>
      <c r="O154" s="394"/>
      <c r="P154" s="361"/>
      <c r="T154" s="97"/>
      <c r="W154" s="362"/>
      <c r="X154" s="98"/>
      <c r="Y154" s="306"/>
      <c r="AA154" s="307"/>
      <c r="AB154" s="310"/>
      <c r="AF154" s="399"/>
      <c r="BG154" s="399"/>
    </row>
    <row r="155" spans="3:59" s="396" customFormat="1" ht="69" customHeight="1" x14ac:dyDescent="0.25">
      <c r="C155" s="394"/>
      <c r="E155" s="425"/>
      <c r="H155" s="209"/>
      <c r="I155" s="330"/>
      <c r="N155" s="394"/>
      <c r="O155" s="394"/>
      <c r="P155" s="394"/>
      <c r="T155" s="97"/>
      <c r="X155" s="98"/>
      <c r="Y155" s="311"/>
      <c r="AA155" s="307"/>
      <c r="AB155" s="310"/>
      <c r="AF155" s="399"/>
      <c r="BG155" s="399"/>
    </row>
    <row r="156" spans="3:59" s="396" customFormat="1" ht="69" customHeight="1" x14ac:dyDescent="0.25">
      <c r="C156" s="394"/>
      <c r="E156" s="425"/>
      <c r="H156" s="209"/>
      <c r="I156" s="330"/>
      <c r="N156" s="394"/>
      <c r="O156" s="394"/>
      <c r="P156" s="394"/>
      <c r="T156" s="97"/>
      <c r="X156" s="98"/>
      <c r="Y156" s="311"/>
      <c r="AA156" s="307"/>
      <c r="AB156" s="310"/>
      <c r="AF156" s="399"/>
      <c r="BG156" s="399"/>
    </row>
    <row r="157" spans="3:59" s="396" customFormat="1" ht="69" customHeight="1" x14ac:dyDescent="0.25">
      <c r="C157" s="394"/>
      <c r="E157" s="425"/>
      <c r="H157" s="209"/>
      <c r="I157" s="330"/>
      <c r="N157" s="394"/>
      <c r="O157" s="394"/>
      <c r="P157" s="394"/>
      <c r="T157" s="97"/>
      <c r="X157" s="98"/>
      <c r="Y157" s="311"/>
      <c r="AA157" s="307"/>
      <c r="AB157" s="310"/>
      <c r="AF157" s="399"/>
      <c r="BG157" s="399"/>
    </row>
    <row r="158" spans="3:59" s="396" customFormat="1" ht="69" customHeight="1" x14ac:dyDescent="0.25">
      <c r="C158" s="394"/>
      <c r="E158" s="425"/>
      <c r="H158" s="209"/>
      <c r="I158" s="330"/>
      <c r="N158" s="394"/>
      <c r="O158" s="394"/>
      <c r="P158" s="394"/>
      <c r="T158" s="97"/>
      <c r="X158" s="98"/>
      <c r="Y158" s="311"/>
      <c r="AA158" s="307"/>
      <c r="AB158" s="310"/>
      <c r="AF158" s="399"/>
      <c r="BG158" s="399"/>
    </row>
    <row r="159" spans="3:59" s="396" customFormat="1" ht="69" customHeight="1" x14ac:dyDescent="0.25">
      <c r="C159" s="394"/>
      <c r="E159" s="425"/>
      <c r="H159" s="209"/>
      <c r="I159" s="330"/>
      <c r="N159" s="394"/>
      <c r="O159" s="394"/>
      <c r="P159" s="394"/>
      <c r="T159" s="97"/>
      <c r="X159" s="98"/>
      <c r="Y159" s="363"/>
      <c r="AA159" s="307"/>
      <c r="AB159" s="310"/>
      <c r="AF159" s="399"/>
      <c r="BG159" s="399"/>
    </row>
    <row r="160" spans="3:59" s="396" customFormat="1" ht="69" customHeight="1" x14ac:dyDescent="0.25">
      <c r="C160" s="394"/>
      <c r="E160" s="425"/>
      <c r="H160" s="209"/>
      <c r="I160" s="330"/>
      <c r="N160" s="394"/>
      <c r="O160" s="394"/>
      <c r="P160" s="394"/>
      <c r="T160" s="97"/>
      <c r="X160" s="98"/>
      <c r="Y160" s="311"/>
      <c r="AA160" s="307"/>
      <c r="AB160" s="310"/>
      <c r="AF160" s="399"/>
      <c r="BG160" s="399"/>
    </row>
    <row r="161" spans="3:59" s="396" customFormat="1" ht="69" customHeight="1" x14ac:dyDescent="0.25">
      <c r="C161" s="394"/>
      <c r="E161" s="425"/>
      <c r="H161" s="209"/>
      <c r="I161" s="330"/>
      <c r="N161" s="394"/>
      <c r="O161" s="394"/>
      <c r="P161" s="394"/>
      <c r="T161" s="97"/>
      <c r="X161" s="98"/>
      <c r="Y161" s="311"/>
      <c r="AA161" s="307"/>
      <c r="AB161" s="310"/>
      <c r="AF161" s="399"/>
      <c r="BG161" s="399"/>
    </row>
    <row r="162" spans="3:59" s="396" customFormat="1" ht="69" customHeight="1" x14ac:dyDescent="0.25">
      <c r="C162" s="394"/>
      <c r="E162" s="425"/>
      <c r="H162" s="209"/>
      <c r="I162" s="330"/>
      <c r="N162" s="394"/>
      <c r="O162" s="394"/>
      <c r="P162" s="394"/>
      <c r="T162" s="97"/>
      <c r="X162" s="98"/>
      <c r="Y162" s="311"/>
      <c r="AA162" s="307"/>
      <c r="AB162" s="310"/>
      <c r="AF162" s="399"/>
      <c r="BG162" s="399"/>
    </row>
    <row r="163" spans="3:59" s="396" customFormat="1" ht="69" customHeight="1" x14ac:dyDescent="0.25">
      <c r="C163" s="394"/>
      <c r="E163" s="425"/>
      <c r="H163" s="209"/>
      <c r="I163" s="311"/>
      <c r="N163" s="394"/>
      <c r="O163" s="394"/>
      <c r="P163" s="394"/>
      <c r="T163" s="97"/>
      <c r="X163" s="98"/>
      <c r="Y163" s="311"/>
      <c r="AA163" s="307"/>
      <c r="AB163" s="310"/>
      <c r="AF163" s="399"/>
      <c r="BG163" s="399"/>
    </row>
    <row r="164" spans="3:59" s="396" customFormat="1" ht="69" customHeight="1" x14ac:dyDescent="0.25">
      <c r="C164" s="394"/>
      <c r="E164" s="425"/>
      <c r="H164" s="209"/>
      <c r="I164" s="311"/>
      <c r="N164" s="394"/>
      <c r="O164" s="394"/>
      <c r="P164" s="394"/>
      <c r="T164" s="97"/>
      <c r="X164" s="98"/>
      <c r="Y164" s="311"/>
      <c r="AA164" s="307"/>
      <c r="AB164" s="310"/>
      <c r="AF164" s="399"/>
      <c r="BG164" s="399"/>
    </row>
    <row r="165" spans="3:59" s="396" customFormat="1" ht="69" customHeight="1" x14ac:dyDescent="0.25">
      <c r="C165" s="394"/>
      <c r="E165" s="425"/>
      <c r="H165" s="209"/>
      <c r="I165" s="330"/>
      <c r="N165" s="394"/>
      <c r="O165" s="394"/>
      <c r="P165" s="394"/>
      <c r="T165" s="97"/>
      <c r="X165" s="98"/>
      <c r="Y165" s="311"/>
      <c r="AA165" s="307"/>
      <c r="AB165" s="310"/>
      <c r="AF165" s="399"/>
      <c r="BG165" s="399"/>
    </row>
    <row r="166" spans="3:59" s="396" customFormat="1" ht="69" customHeight="1" x14ac:dyDescent="0.25">
      <c r="C166" s="394"/>
      <c r="E166" s="425"/>
      <c r="H166" s="209"/>
      <c r="I166" s="330"/>
      <c r="N166" s="394"/>
      <c r="O166" s="394"/>
      <c r="P166" s="394"/>
      <c r="T166" s="97"/>
      <c r="X166" s="98"/>
      <c r="Y166" s="311"/>
      <c r="AA166" s="307"/>
      <c r="AB166" s="310"/>
      <c r="AF166" s="399"/>
      <c r="BG166" s="399"/>
    </row>
    <row r="167" spans="3:59" s="396" customFormat="1" ht="69" customHeight="1" x14ac:dyDescent="0.25">
      <c r="C167" s="394"/>
      <c r="E167" s="425"/>
      <c r="H167" s="209"/>
      <c r="I167" s="330"/>
      <c r="N167" s="394"/>
      <c r="O167" s="394"/>
      <c r="P167" s="394"/>
      <c r="T167" s="97"/>
      <c r="X167" s="98"/>
      <c r="Y167" s="311"/>
      <c r="AA167" s="307"/>
      <c r="AB167" s="310"/>
      <c r="AF167" s="399"/>
      <c r="BG167" s="399"/>
    </row>
    <row r="168" spans="3:59" s="396" customFormat="1" ht="69" customHeight="1" x14ac:dyDescent="0.25">
      <c r="C168" s="394"/>
      <c r="E168" s="425"/>
      <c r="H168" s="209"/>
      <c r="I168" s="311"/>
      <c r="N168" s="394"/>
      <c r="O168" s="394"/>
      <c r="P168" s="394"/>
      <c r="T168" s="97"/>
      <c r="X168" s="98"/>
      <c r="Y168" s="311"/>
      <c r="AA168" s="307"/>
      <c r="AB168" s="310"/>
      <c r="AF168" s="399"/>
      <c r="BG168" s="399"/>
    </row>
    <row r="169" spans="3:59" s="396" customFormat="1" ht="69" customHeight="1" x14ac:dyDescent="0.25">
      <c r="C169" s="394"/>
      <c r="E169" s="425"/>
      <c r="H169" s="209"/>
      <c r="I169" s="311"/>
      <c r="N169" s="394"/>
      <c r="O169" s="394"/>
      <c r="P169" s="394"/>
      <c r="T169" s="97"/>
      <c r="X169" s="98"/>
      <c r="Y169" s="311"/>
      <c r="AA169" s="307"/>
      <c r="AB169" s="310"/>
      <c r="AF169" s="399"/>
      <c r="BG169" s="399"/>
    </row>
    <row r="170" spans="3:59" s="396" customFormat="1" ht="69" customHeight="1" x14ac:dyDescent="0.25">
      <c r="C170" s="394"/>
      <c r="E170" s="425"/>
      <c r="H170" s="209"/>
      <c r="I170" s="311"/>
      <c r="N170" s="394"/>
      <c r="O170" s="394"/>
      <c r="P170" s="394"/>
      <c r="T170" s="97"/>
      <c r="X170" s="98"/>
      <c r="Y170" s="311"/>
      <c r="AA170" s="307"/>
      <c r="AB170" s="310"/>
      <c r="AF170" s="399"/>
      <c r="BG170" s="399"/>
    </row>
    <row r="171" spans="3:59" s="396" customFormat="1" ht="69" customHeight="1" x14ac:dyDescent="0.25">
      <c r="C171" s="394"/>
      <c r="E171" s="425"/>
      <c r="H171" s="209"/>
      <c r="I171" s="311"/>
      <c r="N171" s="394"/>
      <c r="O171" s="394"/>
      <c r="P171" s="394"/>
      <c r="T171" s="97"/>
      <c r="X171" s="98"/>
      <c r="Y171" s="352"/>
      <c r="AA171" s="307"/>
      <c r="AB171" s="310"/>
      <c r="AF171" s="399"/>
      <c r="BG171" s="399"/>
    </row>
    <row r="172" spans="3:59" s="396" customFormat="1" ht="69" customHeight="1" x14ac:dyDescent="0.25">
      <c r="C172" s="394"/>
      <c r="E172" s="425"/>
      <c r="H172" s="209"/>
      <c r="I172" s="311"/>
      <c r="N172" s="394"/>
      <c r="O172" s="394"/>
      <c r="P172" s="394"/>
      <c r="T172" s="97"/>
      <c r="X172" s="98"/>
      <c r="Y172" s="311"/>
      <c r="AA172" s="307"/>
      <c r="AB172" s="310"/>
      <c r="AF172" s="399"/>
      <c r="BG172" s="399"/>
    </row>
    <row r="173" spans="3:59" s="396" customFormat="1" ht="69" customHeight="1" x14ac:dyDescent="0.25">
      <c r="C173" s="394"/>
      <c r="E173" s="425"/>
      <c r="H173" s="209"/>
      <c r="I173" s="311"/>
      <c r="N173" s="394"/>
      <c r="O173" s="394"/>
      <c r="P173" s="394"/>
      <c r="T173" s="97"/>
      <c r="X173" s="98"/>
      <c r="Y173" s="311"/>
      <c r="AA173" s="307"/>
      <c r="AB173" s="310"/>
      <c r="AF173" s="399"/>
      <c r="BG173" s="399"/>
    </row>
    <row r="174" spans="3:59" s="396" customFormat="1" ht="69" customHeight="1" x14ac:dyDescent="0.25">
      <c r="C174" s="394"/>
      <c r="E174" s="425"/>
      <c r="H174" s="209"/>
      <c r="I174" s="311"/>
      <c r="N174" s="394"/>
      <c r="O174" s="394"/>
      <c r="P174" s="394"/>
      <c r="T174" s="97"/>
      <c r="X174" s="98"/>
      <c r="Y174" s="311"/>
      <c r="AA174" s="307"/>
      <c r="AB174" s="310"/>
      <c r="AF174" s="399"/>
      <c r="BG174" s="399"/>
    </row>
    <row r="175" spans="3:59" s="396" customFormat="1" ht="69" customHeight="1" x14ac:dyDescent="0.25">
      <c r="C175" s="394"/>
      <c r="E175" s="425"/>
      <c r="H175" s="209"/>
      <c r="I175" s="330"/>
      <c r="N175" s="394"/>
      <c r="O175" s="394"/>
      <c r="P175" s="394"/>
      <c r="T175" s="97"/>
      <c r="X175" s="98"/>
      <c r="Y175" s="306"/>
      <c r="AA175" s="307"/>
      <c r="AB175" s="310"/>
      <c r="AF175" s="399"/>
      <c r="BG175" s="399"/>
    </row>
    <row r="176" spans="3:59" s="396" customFormat="1" ht="69" customHeight="1" x14ac:dyDescent="0.25">
      <c r="C176" s="394"/>
      <c r="E176" s="425"/>
      <c r="H176" s="209"/>
      <c r="I176" s="364"/>
      <c r="N176" s="394"/>
      <c r="O176" s="394"/>
      <c r="P176" s="394"/>
      <c r="T176" s="97"/>
      <c r="X176" s="98"/>
      <c r="Y176" s="351"/>
      <c r="AA176" s="307"/>
      <c r="AB176" s="310"/>
      <c r="AF176" s="399"/>
      <c r="BG176" s="399"/>
    </row>
    <row r="177" spans="3:59" s="396" customFormat="1" ht="69" customHeight="1" x14ac:dyDescent="0.25">
      <c r="C177" s="394"/>
      <c r="E177" s="425"/>
      <c r="H177" s="209"/>
      <c r="I177" s="364"/>
      <c r="N177" s="394"/>
      <c r="O177" s="394"/>
      <c r="P177" s="394"/>
      <c r="T177" s="97"/>
      <c r="X177" s="98"/>
      <c r="Y177" s="306"/>
      <c r="AA177" s="307"/>
      <c r="AB177" s="310"/>
      <c r="AF177" s="399"/>
      <c r="BG177" s="399"/>
    </row>
    <row r="178" spans="3:59" s="396" customFormat="1" ht="69" customHeight="1" x14ac:dyDescent="0.25">
      <c r="C178" s="394"/>
      <c r="E178" s="425"/>
      <c r="H178" s="209"/>
      <c r="I178" s="364"/>
      <c r="N178" s="394"/>
      <c r="O178" s="394"/>
      <c r="P178" s="394"/>
      <c r="T178" s="97"/>
      <c r="X178" s="98"/>
      <c r="Y178" s="306"/>
      <c r="AA178" s="307"/>
      <c r="AB178" s="310"/>
      <c r="AF178" s="399"/>
      <c r="BG178" s="399"/>
    </row>
    <row r="179" spans="3:59" s="396" customFormat="1" ht="69" customHeight="1" x14ac:dyDescent="0.25">
      <c r="C179" s="394"/>
      <c r="E179" s="425"/>
      <c r="H179" s="209"/>
      <c r="I179" s="330"/>
      <c r="N179" s="394"/>
      <c r="O179" s="394"/>
      <c r="P179" s="394"/>
      <c r="T179" s="97"/>
      <c r="X179" s="98"/>
      <c r="Y179" s="306"/>
      <c r="AA179" s="307"/>
      <c r="AB179" s="310"/>
      <c r="AF179" s="399"/>
      <c r="BG179" s="399"/>
    </row>
    <row r="180" spans="3:59" s="396" customFormat="1" ht="69" customHeight="1" x14ac:dyDescent="0.25">
      <c r="C180" s="394"/>
      <c r="E180" s="425"/>
      <c r="H180" s="209"/>
      <c r="I180" s="330"/>
      <c r="N180" s="394"/>
      <c r="O180" s="394"/>
      <c r="P180" s="394"/>
      <c r="T180" s="97"/>
      <c r="X180" s="98"/>
      <c r="Y180" s="306"/>
      <c r="AA180" s="307"/>
      <c r="AB180" s="310"/>
      <c r="AF180" s="399"/>
      <c r="BG180" s="399"/>
    </row>
    <row r="181" spans="3:59" s="396" customFormat="1" ht="69" customHeight="1" x14ac:dyDescent="0.25">
      <c r="C181" s="394"/>
      <c r="E181" s="425"/>
      <c r="H181" s="209"/>
      <c r="I181" s="330"/>
      <c r="N181" s="394"/>
      <c r="O181" s="394"/>
      <c r="P181" s="394"/>
      <c r="T181" s="97"/>
      <c r="X181" s="98"/>
      <c r="Y181" s="306"/>
      <c r="AA181" s="307"/>
      <c r="AB181" s="310"/>
      <c r="AF181" s="399"/>
      <c r="BG181" s="399"/>
    </row>
    <row r="182" spans="3:59" s="396" customFormat="1" ht="69" customHeight="1" x14ac:dyDescent="0.25">
      <c r="C182" s="394"/>
      <c r="E182" s="425"/>
      <c r="H182" s="209"/>
      <c r="I182" s="321"/>
      <c r="N182" s="394"/>
      <c r="O182" s="394"/>
      <c r="P182" s="394"/>
      <c r="T182" s="97"/>
      <c r="X182" s="98"/>
      <c r="Y182" s="306"/>
      <c r="AA182" s="307"/>
      <c r="AB182" s="310"/>
      <c r="AF182" s="399"/>
      <c r="BG182" s="399"/>
    </row>
    <row r="183" spans="3:59" s="396" customFormat="1" ht="69" customHeight="1" x14ac:dyDescent="0.25">
      <c r="C183" s="394"/>
      <c r="E183" s="425"/>
      <c r="H183" s="209"/>
      <c r="I183" s="330"/>
      <c r="N183" s="394"/>
      <c r="O183" s="394"/>
      <c r="P183" s="394"/>
      <c r="T183" s="97"/>
      <c r="X183" s="98"/>
      <c r="Y183" s="306"/>
      <c r="AA183" s="307"/>
      <c r="AB183" s="310"/>
      <c r="AF183" s="399"/>
      <c r="BG183" s="399"/>
    </row>
    <row r="184" spans="3:59" s="396" customFormat="1" ht="69" customHeight="1" x14ac:dyDescent="0.25">
      <c r="C184" s="394"/>
      <c r="E184" s="425"/>
      <c r="H184" s="209"/>
      <c r="I184" s="330"/>
      <c r="N184" s="394"/>
      <c r="O184" s="394"/>
      <c r="P184" s="394"/>
      <c r="T184" s="97"/>
      <c r="X184" s="98"/>
      <c r="Y184" s="306"/>
      <c r="AA184" s="307"/>
      <c r="AB184" s="310"/>
      <c r="AF184" s="399"/>
      <c r="BG184" s="399"/>
    </row>
    <row r="185" spans="3:59" s="396" customFormat="1" ht="69" customHeight="1" x14ac:dyDescent="0.25">
      <c r="C185" s="394"/>
      <c r="E185" s="425"/>
      <c r="H185" s="209"/>
      <c r="I185" s="330"/>
      <c r="N185" s="394"/>
      <c r="O185" s="394"/>
      <c r="P185" s="394"/>
      <c r="T185" s="97"/>
      <c r="X185" s="98"/>
      <c r="Y185" s="306"/>
      <c r="AA185" s="307"/>
      <c r="AB185" s="310"/>
      <c r="AF185" s="399"/>
      <c r="BG185" s="399"/>
    </row>
    <row r="186" spans="3:59" s="396" customFormat="1" ht="69" customHeight="1" x14ac:dyDescent="0.25">
      <c r="C186" s="394"/>
      <c r="E186" s="425"/>
      <c r="H186" s="209"/>
      <c r="I186" s="321"/>
      <c r="N186" s="394"/>
      <c r="O186" s="394"/>
      <c r="P186" s="394"/>
      <c r="T186" s="97"/>
      <c r="X186" s="98"/>
      <c r="Y186" s="324"/>
      <c r="AA186" s="307"/>
      <c r="AB186" s="310"/>
      <c r="AF186" s="399"/>
      <c r="BG186" s="399"/>
    </row>
    <row r="187" spans="3:59" s="396" customFormat="1" ht="69" customHeight="1" x14ac:dyDescent="0.25">
      <c r="C187" s="394"/>
      <c r="E187" s="425"/>
      <c r="H187" s="209"/>
      <c r="I187" s="330"/>
      <c r="N187" s="394"/>
      <c r="O187" s="394"/>
      <c r="P187" s="394"/>
      <c r="T187" s="97"/>
      <c r="X187" s="98"/>
      <c r="Y187" s="351"/>
      <c r="AA187" s="307"/>
      <c r="AB187" s="310"/>
      <c r="AF187" s="399"/>
      <c r="BG187" s="399"/>
    </row>
    <row r="188" spans="3:59" s="396" customFormat="1" ht="69" customHeight="1" x14ac:dyDescent="0.25">
      <c r="C188" s="394"/>
      <c r="E188" s="425"/>
      <c r="H188" s="209"/>
      <c r="I188" s="330"/>
      <c r="N188" s="394"/>
      <c r="O188" s="394"/>
      <c r="P188" s="394"/>
      <c r="T188" s="97"/>
      <c r="X188" s="98"/>
      <c r="Y188" s="324"/>
      <c r="AA188" s="307"/>
      <c r="AB188" s="310"/>
      <c r="AF188" s="399"/>
      <c r="BG188" s="399"/>
    </row>
    <row r="189" spans="3:59" s="396" customFormat="1" ht="69" customHeight="1" x14ac:dyDescent="0.25">
      <c r="C189" s="394"/>
      <c r="E189" s="425"/>
      <c r="H189" s="209"/>
      <c r="I189" s="330"/>
      <c r="N189" s="394"/>
      <c r="O189" s="394"/>
      <c r="P189" s="394"/>
      <c r="T189" s="97"/>
      <c r="X189" s="98"/>
      <c r="Y189" s="306"/>
      <c r="AA189" s="307"/>
      <c r="AB189" s="310"/>
      <c r="AF189" s="399"/>
      <c r="BG189" s="399"/>
    </row>
    <row r="190" spans="3:59" s="396" customFormat="1" ht="69" customHeight="1" x14ac:dyDescent="0.25">
      <c r="C190" s="394"/>
      <c r="E190" s="425"/>
      <c r="H190" s="209"/>
      <c r="I190" s="330"/>
      <c r="N190" s="394"/>
      <c r="O190" s="394"/>
      <c r="P190" s="394"/>
      <c r="T190" s="97"/>
      <c r="X190" s="98"/>
      <c r="Y190" s="306"/>
      <c r="AA190" s="307"/>
      <c r="AB190" s="310"/>
      <c r="AF190" s="399"/>
      <c r="BG190" s="399"/>
    </row>
    <row r="191" spans="3:59" s="396" customFormat="1" ht="69" customHeight="1" x14ac:dyDescent="0.25">
      <c r="C191" s="394"/>
      <c r="E191" s="425"/>
      <c r="H191" s="424"/>
      <c r="I191" s="330"/>
      <c r="N191" s="394"/>
      <c r="O191" s="394"/>
      <c r="P191" s="394"/>
      <c r="T191" s="97"/>
      <c r="X191" s="98"/>
      <c r="Y191" s="306"/>
      <c r="AA191" s="307"/>
      <c r="AB191" s="310"/>
      <c r="AF191" s="399"/>
      <c r="BG191" s="399"/>
    </row>
  </sheetData>
  <autoFilter ref="A3:CX191"/>
  <mergeCells count="70">
    <mergeCell ref="AY1:BF1"/>
    <mergeCell ref="Q2:Q3"/>
    <mergeCell ref="BG1:BK1"/>
    <mergeCell ref="A2:A3"/>
    <mergeCell ref="B2:B3"/>
    <mergeCell ref="C2:C3"/>
    <mergeCell ref="D2:D3"/>
    <mergeCell ref="E2:E3"/>
    <mergeCell ref="F2:F3"/>
    <mergeCell ref="G2:G3"/>
    <mergeCell ref="H2:H3"/>
    <mergeCell ref="I2:I3"/>
    <mergeCell ref="A1:I1"/>
    <mergeCell ref="J1:W1"/>
    <mergeCell ref="X1:AE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C2:BC3"/>
    <mergeCell ref="BD2:BD3"/>
    <mergeCell ref="AR2:AR3"/>
    <mergeCell ref="AS2:AS3"/>
    <mergeCell ref="AT2:AT3"/>
    <mergeCell ref="AU2:AU3"/>
    <mergeCell ref="AV2:AV3"/>
    <mergeCell ref="AW2:AW3"/>
    <mergeCell ref="BK2:BK4"/>
    <mergeCell ref="G116:G118"/>
    <mergeCell ref="G119:G123"/>
    <mergeCell ref="G148:G150"/>
    <mergeCell ref="E5:E24"/>
    <mergeCell ref="E25:E41"/>
    <mergeCell ref="BE2:BE3"/>
    <mergeCell ref="BF2:BF3"/>
    <mergeCell ref="BG2:BG3"/>
    <mergeCell ref="BH2:BH3"/>
    <mergeCell ref="BI2:BI3"/>
    <mergeCell ref="BJ2:BJ3"/>
    <mergeCell ref="AY2:AY3"/>
    <mergeCell ref="AZ2:AZ3"/>
    <mergeCell ref="BA2:BA3"/>
    <mergeCell ref="BB2:BB3"/>
  </mergeCells>
  <conditionalFormatting sqref="AC42:AC191">
    <cfRule type="containsText" dxfId="428" priority="156" stopIfTrue="1" operator="containsText" text="EN TERMINO">
      <formula>NOT(ISERROR(SEARCH("EN TERMINO",AC42)))</formula>
    </cfRule>
    <cfRule type="containsText" priority="157" operator="containsText" text="AMARILLO">
      <formula>NOT(ISERROR(SEARCH("AMARILLO",AC42)))</formula>
    </cfRule>
    <cfRule type="containsText" dxfId="427" priority="158" stopIfTrue="1" operator="containsText" text="ALERTA">
      <formula>NOT(ISERROR(SEARCH("ALERTA",AC42)))</formula>
    </cfRule>
    <cfRule type="containsText" dxfId="426" priority="159" stopIfTrue="1" operator="containsText" text="OK">
      <formula>NOT(ISERROR(SEARCH("OK",AC42)))</formula>
    </cfRule>
  </conditionalFormatting>
  <conditionalFormatting sqref="AF59:BF59 AF60:AF191 AF56:AF58 BG5:BG6 BG10:BG18 BH7 BG25:BG191 BG21:BG23">
    <cfRule type="containsText" dxfId="425" priority="153" operator="containsText" text="Cumplida">
      <formula>NOT(ISERROR(SEARCH("Cumplida",AF5)))</formula>
    </cfRule>
    <cfRule type="containsText" dxfId="424" priority="154" operator="containsText" text="Pendiente">
      <formula>NOT(ISERROR(SEARCH("Pendiente",AF5)))</formula>
    </cfRule>
    <cfRule type="containsText" dxfId="423" priority="155" operator="containsText" text="Cumplida">
      <formula>NOT(ISERROR(SEARCH("Cumplida",AF5)))</formula>
    </cfRule>
  </conditionalFormatting>
  <conditionalFormatting sqref="AF59:BF59 AF60:AF191 AF42:AF47 AF49:AF58 BG5:BG6 BG10:BG18 BH7 BG25:BG191 BG21:BG23">
    <cfRule type="containsText" dxfId="422" priority="152" stopIfTrue="1" operator="containsText" text="CUMPLIDA">
      <formula>NOT(ISERROR(SEARCH("CUMPLIDA",AF5)))</formula>
    </cfRule>
  </conditionalFormatting>
  <conditionalFormatting sqref="AF59:BF59 AF60:AF191 AF42:AF47 AF49:AF58 BG5:BG6 BG10:BG18 BH7 BG25:BG191 BG21:BG23">
    <cfRule type="containsText" dxfId="421" priority="151" stopIfTrue="1" operator="containsText" text="INCUMPLIDA">
      <formula>NOT(ISERROR(SEARCH("INCUMPLIDA",AF5)))</formula>
    </cfRule>
  </conditionalFormatting>
  <conditionalFormatting sqref="AF48 AF42 AF50">
    <cfRule type="containsText" dxfId="420" priority="150" operator="containsText" text="PENDIENTE">
      <formula>NOT(ISERROR(SEARCH("PENDIENTE",AF42)))</formula>
    </cfRule>
  </conditionalFormatting>
  <conditionalFormatting sqref="AC5:AC41">
    <cfRule type="containsText" dxfId="419" priority="67" stopIfTrue="1" operator="containsText" text="EN TERMINO">
      <formula>NOT(ISERROR(SEARCH("EN TERMINO",AC5)))</formula>
    </cfRule>
    <cfRule type="containsText" priority="68" operator="containsText" text="AMARILLO">
      <formula>NOT(ISERROR(SEARCH("AMARILLO",AC5)))</formula>
    </cfRule>
    <cfRule type="containsText" dxfId="418" priority="69" stopIfTrue="1" operator="containsText" text="ALERTA">
      <formula>NOT(ISERROR(SEARCH("ALERTA",AC5)))</formula>
    </cfRule>
    <cfRule type="containsText" dxfId="417" priority="70" stopIfTrue="1" operator="containsText" text="OK">
      <formula>NOT(ISERROR(SEARCH("OK",AC5)))</formula>
    </cfRule>
  </conditionalFormatting>
  <conditionalFormatting sqref="AF5:AF41">
    <cfRule type="containsText" dxfId="416" priority="64" operator="containsText" text="Cumplida">
      <formula>NOT(ISERROR(SEARCH("Cumplida",AF5)))</formula>
    </cfRule>
    <cfRule type="containsText" dxfId="415" priority="65" operator="containsText" text="Pendiente">
      <formula>NOT(ISERROR(SEARCH("Pendiente",AF5)))</formula>
    </cfRule>
    <cfRule type="containsText" dxfId="414" priority="66" operator="containsText" text="Cumplida">
      <formula>NOT(ISERROR(SEARCH("Cumplida",AF5)))</formula>
    </cfRule>
  </conditionalFormatting>
  <conditionalFormatting sqref="AF5:AF41">
    <cfRule type="containsText" dxfId="413" priority="63" stopIfTrue="1" operator="containsText" text="CUMPLIDA">
      <formula>NOT(ISERROR(SEARCH("CUMPLIDA",AF5)))</formula>
    </cfRule>
  </conditionalFormatting>
  <conditionalFormatting sqref="AF5:AF41">
    <cfRule type="containsText" dxfId="412" priority="62" stopIfTrue="1" operator="containsText" text="INCUMPLIDA">
      <formula>NOT(ISERROR(SEARCH("INCUMPLIDA",AF5)))</formula>
    </cfRule>
  </conditionalFormatting>
  <conditionalFormatting sqref="AF5:AF41">
    <cfRule type="containsText" dxfId="411" priority="61" operator="containsText" text="PENDIENTE">
      <formula>NOT(ISERROR(SEARCH("PENDIENTE",AF5)))</formula>
    </cfRule>
  </conditionalFormatting>
  <conditionalFormatting sqref="AF5:AF41">
    <cfRule type="containsText" dxfId="410" priority="60" stopIfTrue="1" operator="containsText" text="PENDIENTE">
      <formula>NOT(ISERROR(SEARCH("PENDIENTE",AF5)))</formula>
    </cfRule>
  </conditionalFormatting>
  <conditionalFormatting sqref="BI5:BI6 BI11:BI41">
    <cfRule type="containsText" dxfId="409" priority="57" operator="containsText" text="cerrada">
      <formula>NOT(ISERROR(SEARCH("cerrada",BI5)))</formula>
    </cfRule>
    <cfRule type="containsText" dxfId="408" priority="58" operator="containsText" text="cerrado">
      <formula>NOT(ISERROR(SEARCH("cerrado",BI5)))</formula>
    </cfRule>
    <cfRule type="containsText" dxfId="407" priority="59" operator="containsText" text="Abierto">
      <formula>NOT(ISERROR(SEARCH("Abierto",BI5)))</formula>
    </cfRule>
  </conditionalFormatting>
  <conditionalFormatting sqref="BI5:BI6 BI11:BI41">
    <cfRule type="containsText" dxfId="406" priority="54" operator="containsText" text="cerrada">
      <formula>NOT(ISERROR(SEARCH("cerrada",BI5)))</formula>
    </cfRule>
    <cfRule type="containsText" dxfId="405" priority="55" operator="containsText" text="cerrado">
      <formula>NOT(ISERROR(SEARCH("cerrado",BI5)))</formula>
    </cfRule>
    <cfRule type="containsText" dxfId="404" priority="56" operator="containsText" text="Abierto">
      <formula>NOT(ISERROR(SEARCH("Abierto",BI5)))</formula>
    </cfRule>
  </conditionalFormatting>
  <conditionalFormatting sqref="AL30">
    <cfRule type="containsText" dxfId="403" priority="50" stopIfTrue="1" operator="containsText" text="EN TERMINO">
      <formula>NOT(ISERROR(SEARCH("EN TERMINO",AL30)))</formula>
    </cfRule>
    <cfRule type="containsText" priority="51" operator="containsText" text="AMARILLO">
      <formula>NOT(ISERROR(SEARCH("AMARILLO",AL30)))</formula>
    </cfRule>
    <cfRule type="containsText" dxfId="402" priority="52" stopIfTrue="1" operator="containsText" text="ALERTA">
      <formula>NOT(ISERROR(SEARCH("ALERTA",AL30)))</formula>
    </cfRule>
    <cfRule type="containsText" dxfId="401" priority="53" stopIfTrue="1" operator="containsText" text="OK">
      <formula>NOT(ISERROR(SEARCH("OK",AL30)))</formula>
    </cfRule>
  </conditionalFormatting>
  <conditionalFormatting sqref="BI7:BI10">
    <cfRule type="containsText" dxfId="400" priority="42" operator="containsText" text="cerrada">
      <formula>NOT(ISERROR(SEARCH("cerrada",BI7)))</formula>
    </cfRule>
    <cfRule type="containsText" dxfId="399" priority="43" operator="containsText" text="cerrado">
      <formula>NOT(ISERROR(SEARCH("cerrado",BI7)))</formula>
    </cfRule>
    <cfRule type="containsText" dxfId="398" priority="44" operator="containsText" text="Abierto">
      <formula>NOT(ISERROR(SEARCH("Abierto",BI7)))</formula>
    </cfRule>
  </conditionalFormatting>
  <conditionalFormatting sqref="BG7:BG9">
    <cfRule type="containsText" dxfId="397" priority="47" operator="containsText" text="Cumplida">
      <formula>NOT(ISERROR(SEARCH("Cumplida",BG7)))</formula>
    </cfRule>
    <cfRule type="containsText" dxfId="396" priority="48" operator="containsText" text="Pendiente">
      <formula>NOT(ISERROR(SEARCH("Pendiente",BG7)))</formula>
    </cfRule>
    <cfRule type="containsText" dxfId="395" priority="49" operator="containsText" text="Cumplida">
      <formula>NOT(ISERROR(SEARCH("Cumplida",BG7)))</formula>
    </cfRule>
  </conditionalFormatting>
  <conditionalFormatting sqref="BG7:BG9">
    <cfRule type="containsText" dxfId="394" priority="46" stopIfTrue="1" operator="containsText" text="CUMPLIDA">
      <formula>NOT(ISERROR(SEARCH("CUMPLIDA",BG7)))</formula>
    </cfRule>
  </conditionalFormatting>
  <conditionalFormatting sqref="BG7:BG9">
    <cfRule type="containsText" dxfId="393" priority="45" stopIfTrue="1" operator="containsText" text="INCUMPLIDA">
      <formula>NOT(ISERROR(SEARCH("INCUMPLIDA",BG7)))</formula>
    </cfRule>
  </conditionalFormatting>
  <conditionalFormatting sqref="BI7:BI10">
    <cfRule type="containsText" dxfId="392" priority="39" operator="containsText" text="cerrada">
      <formula>NOT(ISERROR(SEARCH("cerrada",BI7)))</formula>
    </cfRule>
    <cfRule type="containsText" dxfId="391" priority="40" operator="containsText" text="cerrado">
      <formula>NOT(ISERROR(SEARCH("cerrado",BI7)))</formula>
    </cfRule>
    <cfRule type="containsText" dxfId="390" priority="41" operator="containsText" text="Abierto">
      <formula>NOT(ISERROR(SEARCH("Abierto",BI7)))</formula>
    </cfRule>
  </conditionalFormatting>
  <conditionalFormatting sqref="AO7:AO8">
    <cfRule type="containsText" dxfId="389" priority="38" stopIfTrue="1" operator="containsText" text="CUMPLIDA">
      <formula>NOT(ISERROR(SEARCH("CUMPLIDA",AO7)))</formula>
    </cfRule>
  </conditionalFormatting>
  <conditionalFormatting sqref="AO7:AO8">
    <cfRule type="containsText" dxfId="388" priority="37" stopIfTrue="1" operator="containsText" text="INCUMPLIDA">
      <formula>NOT(ISERROR(SEARCH("INCUMPLIDA",AO7)))</formula>
    </cfRule>
  </conditionalFormatting>
  <conditionalFormatting sqref="AO7:AO8">
    <cfRule type="containsText" dxfId="387" priority="36" stopIfTrue="1" operator="containsText" text="PENDIENTE">
      <formula>NOT(ISERROR(SEARCH("PENDIENTE",AO7)))</formula>
    </cfRule>
  </conditionalFormatting>
  <conditionalFormatting sqref="AL7:AL8">
    <cfRule type="containsText" dxfId="386" priority="32" stopIfTrue="1" operator="containsText" text="EN TERMINO">
      <formula>NOT(ISERROR(SEARCH("EN TERMINO",AL7)))</formula>
    </cfRule>
    <cfRule type="containsText" priority="33" operator="containsText" text="AMARILLO">
      <formula>NOT(ISERROR(SEARCH("AMARILLO",AL7)))</formula>
    </cfRule>
    <cfRule type="containsText" dxfId="385" priority="34" stopIfTrue="1" operator="containsText" text="ALERTA">
      <formula>NOT(ISERROR(SEARCH("ALERTA",AL7)))</formula>
    </cfRule>
    <cfRule type="containsText" dxfId="384" priority="35" stopIfTrue="1" operator="containsText" text="OK">
      <formula>NOT(ISERROR(SEARCH("OK",AL7)))</formula>
    </cfRule>
  </conditionalFormatting>
  <conditionalFormatting sqref="AL10">
    <cfRule type="containsText" dxfId="383" priority="28" stopIfTrue="1" operator="containsText" text="EN TERMINO">
      <formula>NOT(ISERROR(SEARCH("EN TERMINO",AL10)))</formula>
    </cfRule>
    <cfRule type="containsText" priority="29" operator="containsText" text="AMARILLO">
      <formula>NOT(ISERROR(SEARCH("AMARILLO",AL10)))</formula>
    </cfRule>
    <cfRule type="containsText" dxfId="382" priority="30" stopIfTrue="1" operator="containsText" text="ALERTA">
      <formula>NOT(ISERROR(SEARCH("ALERTA",AL10)))</formula>
    </cfRule>
    <cfRule type="containsText" dxfId="381" priority="31" stopIfTrue="1" operator="containsText" text="OK">
      <formula>NOT(ISERROR(SEARCH("OK",AL10)))</formula>
    </cfRule>
  </conditionalFormatting>
  <conditionalFormatting sqref="BG24">
    <cfRule type="containsText" dxfId="380" priority="25" operator="containsText" text="Cumplida">
      <formula>NOT(ISERROR(SEARCH("Cumplida",BG24)))</formula>
    </cfRule>
    <cfRule type="containsText" dxfId="379" priority="26" operator="containsText" text="Pendiente">
      <formula>NOT(ISERROR(SEARCH("Pendiente",BG24)))</formula>
    </cfRule>
    <cfRule type="containsText" dxfId="378" priority="27" operator="containsText" text="Cumplida">
      <formula>NOT(ISERROR(SEARCH("Cumplida",BG24)))</formula>
    </cfRule>
  </conditionalFormatting>
  <conditionalFormatting sqref="BG24">
    <cfRule type="containsText" dxfId="377" priority="24" stopIfTrue="1" operator="containsText" text="CUMPLIDA">
      <formula>NOT(ISERROR(SEARCH("CUMPLIDA",BG24)))</formula>
    </cfRule>
  </conditionalFormatting>
  <conditionalFormatting sqref="BG24">
    <cfRule type="containsText" dxfId="376" priority="23" stopIfTrue="1" operator="containsText" text="INCUMPLIDA">
      <formula>NOT(ISERROR(SEARCH("INCUMPLIDA",BG24)))</formula>
    </cfRule>
  </conditionalFormatting>
  <conditionalFormatting sqref="AO24">
    <cfRule type="containsText" dxfId="375" priority="22" stopIfTrue="1" operator="containsText" text="CUMPLIDA">
      <formula>NOT(ISERROR(SEARCH("CUMPLIDA",AO24)))</formula>
    </cfRule>
  </conditionalFormatting>
  <conditionalFormatting sqref="AO24">
    <cfRule type="containsText" dxfId="374" priority="21" stopIfTrue="1" operator="containsText" text="INCUMPLIDA">
      <formula>NOT(ISERROR(SEARCH("INCUMPLIDA",AO24)))</formula>
    </cfRule>
  </conditionalFormatting>
  <conditionalFormatting sqref="AO24">
    <cfRule type="containsText" dxfId="373" priority="20" stopIfTrue="1" operator="containsText" text="PENDIENTE">
      <formula>NOT(ISERROR(SEARCH("PENDIENTE",AO24)))</formula>
    </cfRule>
  </conditionalFormatting>
  <conditionalFormatting sqref="AL24">
    <cfRule type="containsText" dxfId="372" priority="16" stopIfTrue="1" operator="containsText" text="EN TERMINO">
      <formula>NOT(ISERROR(SEARCH("EN TERMINO",AL24)))</formula>
    </cfRule>
    <cfRule type="containsText" priority="17" operator="containsText" text="AMARILLO">
      <formula>NOT(ISERROR(SEARCH("AMARILLO",AL24)))</formula>
    </cfRule>
    <cfRule type="containsText" dxfId="371" priority="18" stopIfTrue="1" operator="containsText" text="ALERTA">
      <formula>NOT(ISERROR(SEARCH("ALERTA",AL24)))</formula>
    </cfRule>
    <cfRule type="containsText" dxfId="370" priority="19" stopIfTrue="1" operator="containsText" text="OK">
      <formula>NOT(ISERROR(SEARCH("OK",AL24)))</formula>
    </cfRule>
  </conditionalFormatting>
  <conditionalFormatting sqref="BG19:BG20">
    <cfRule type="containsText" dxfId="369" priority="13" operator="containsText" text="Cumplida">
      <formula>NOT(ISERROR(SEARCH("Cumplida",BG19)))</formula>
    </cfRule>
    <cfRule type="containsText" dxfId="368" priority="14" operator="containsText" text="Pendiente">
      <formula>NOT(ISERROR(SEARCH("Pendiente",BG19)))</formula>
    </cfRule>
    <cfRule type="containsText" dxfId="367" priority="15" operator="containsText" text="Cumplida">
      <formula>NOT(ISERROR(SEARCH("Cumplida",BG19)))</formula>
    </cfRule>
  </conditionalFormatting>
  <conditionalFormatting sqref="BG19:BG20">
    <cfRule type="containsText" dxfId="366" priority="12" stopIfTrue="1" operator="containsText" text="CUMPLIDA">
      <formula>NOT(ISERROR(SEARCH("CUMPLIDA",BG19)))</formula>
    </cfRule>
  </conditionalFormatting>
  <conditionalFormatting sqref="BG19:BG20">
    <cfRule type="containsText" dxfId="365" priority="11" stopIfTrue="1" operator="containsText" text="INCUMPLIDA">
      <formula>NOT(ISERROR(SEARCH("INCUMPLIDA",BG19)))</formula>
    </cfRule>
  </conditionalFormatting>
  <conditionalFormatting sqref="AO19:AO20">
    <cfRule type="containsText" dxfId="364" priority="10" stopIfTrue="1" operator="containsText" text="CUMPLIDA">
      <formula>NOT(ISERROR(SEARCH("CUMPLIDA",AO19)))</formula>
    </cfRule>
  </conditionalFormatting>
  <conditionalFormatting sqref="AO19:AO20">
    <cfRule type="containsText" dxfId="363" priority="9" stopIfTrue="1" operator="containsText" text="INCUMPLIDA">
      <formula>NOT(ISERROR(SEARCH("INCUMPLIDA",AO19)))</formula>
    </cfRule>
  </conditionalFormatting>
  <conditionalFormatting sqref="AO19:AO20">
    <cfRule type="containsText" dxfId="362" priority="8" stopIfTrue="1" operator="containsText" text="PENDIENTE">
      <formula>NOT(ISERROR(SEARCH("PENDIENTE",AO19)))</formula>
    </cfRule>
  </conditionalFormatting>
  <conditionalFormatting sqref="AL19:AL20">
    <cfRule type="containsText" dxfId="361" priority="4" stopIfTrue="1" operator="containsText" text="EN TERMINO">
      <formula>NOT(ISERROR(SEARCH("EN TERMINO",AL19)))</formula>
    </cfRule>
    <cfRule type="containsText" priority="5" operator="containsText" text="AMARILLO">
      <formula>NOT(ISERROR(SEARCH("AMARILLO",AL19)))</formula>
    </cfRule>
    <cfRule type="containsText" dxfId="360" priority="6" stopIfTrue="1" operator="containsText" text="ALERTA">
      <formula>NOT(ISERROR(SEARCH("ALERTA",AL19)))</formula>
    </cfRule>
    <cfRule type="containsText" dxfId="359" priority="7" stopIfTrue="1" operator="containsText" text="OK">
      <formula>NOT(ISERROR(SEARCH("OK",AL19)))</formula>
    </cfRule>
  </conditionalFormatting>
  <conditionalFormatting sqref="AO10">
    <cfRule type="containsText" dxfId="358" priority="3" stopIfTrue="1" operator="containsText" text="CUMPLIDA">
      <formula>NOT(ISERROR(SEARCH("CUMPLIDA",AO10)))</formula>
    </cfRule>
  </conditionalFormatting>
  <conditionalFormatting sqref="AO10">
    <cfRule type="containsText" dxfId="357" priority="2" stopIfTrue="1" operator="containsText" text="INCUMPLIDA">
      <formula>NOT(ISERROR(SEARCH("INCUMPLIDA",AO10)))</formula>
    </cfRule>
  </conditionalFormatting>
  <conditionalFormatting sqref="AO10">
    <cfRule type="containsText" dxfId="356" priority="1" stopIfTrue="1" operator="containsText" text="PENDIENTE">
      <formula>NOT(ISERROR(SEARCH("PENDIENTE",AO10)))</formula>
    </cfRule>
  </conditionalFormatting>
  <dataValidations count="12">
    <dataValidation type="list" allowBlank="1" showInputMessage="1" showErrorMessage="1" sqref="N5:N19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42">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42">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42">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42">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59 L63 L56">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K47 J46:J47 S47 J54:J55 J57:J67 S60 J42">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K61:K63 K42 K54:K59 S54:S59 K46 S46 U71 L61 L59 K71">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42">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formula1>-2147483647</formula1>
      <formula2>2147483647</formula2>
    </dataValidation>
    <dataValidation type="list" allowBlank="1" showInputMessage="1" showErrorMessage="1" sqref="H49:H53 H147:H154 P95:P96 H108:H126 P100:P112 P88 P53:P72 P127:P146 P155:P191 P75:P84 H68:H75 H80:H99 P5:P51">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2"/>
  <sheetViews>
    <sheetView zoomScale="70" zoomScaleNormal="70" workbookViewId="0">
      <pane xSplit="11" ySplit="4" topLeftCell="L5" activePane="bottomRight" state="frozen"/>
      <selection pane="topRight" activeCell="L1" sqref="L1"/>
      <selection pane="bottomLeft" activeCell="A5" sqref="A5"/>
      <selection pane="bottomRight" activeCell="L6" sqref="L6"/>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1" width="11.42578125" style="1"/>
    <col min="32" max="32" width="12.85546875" style="1" customWidth="1"/>
    <col min="33" max="58" width="11.42578125" style="1" customWidth="1" outlineLevel="1"/>
    <col min="59"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155</v>
      </c>
      <c r="Y1" s="828"/>
      <c r="Z1" s="828"/>
      <c r="AA1" s="828"/>
      <c r="AB1" s="828"/>
      <c r="AC1" s="828"/>
      <c r="AD1" s="828"/>
      <c r="AE1" s="828"/>
      <c r="AF1" s="828"/>
      <c r="AG1" s="824" t="s">
        <v>703</v>
      </c>
      <c r="AH1" s="824"/>
      <c r="AI1" s="824"/>
      <c r="AJ1" s="824"/>
      <c r="AK1" s="824"/>
      <c r="AL1" s="824"/>
      <c r="AM1" s="824"/>
      <c r="AN1" s="824"/>
      <c r="AO1" s="824"/>
      <c r="AP1" s="860" t="s">
        <v>704</v>
      </c>
      <c r="AQ1" s="860"/>
      <c r="AR1" s="860"/>
      <c r="AS1" s="860"/>
      <c r="AT1" s="860"/>
      <c r="AU1" s="860"/>
      <c r="AV1" s="860"/>
      <c r="AW1" s="860"/>
      <c r="AX1" s="860"/>
      <c r="AY1" s="843" t="s">
        <v>705</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825" t="s">
        <v>44</v>
      </c>
      <c r="AG2" s="826" t="s">
        <v>30</v>
      </c>
      <c r="AH2" s="826" t="s">
        <v>31</v>
      </c>
      <c r="AI2" s="826" t="s">
        <v>32</v>
      </c>
      <c r="AJ2" s="826" t="s">
        <v>33</v>
      </c>
      <c r="AK2" s="826" t="s">
        <v>74</v>
      </c>
      <c r="AL2" s="826" t="s">
        <v>34</v>
      </c>
      <c r="AM2" s="826" t="s">
        <v>35</v>
      </c>
      <c r="AN2" s="826" t="s">
        <v>36</v>
      </c>
      <c r="AO2" s="826" t="s">
        <v>44</v>
      </c>
      <c r="AP2" s="823" t="s">
        <v>37</v>
      </c>
      <c r="AQ2" s="823" t="s">
        <v>38</v>
      </c>
      <c r="AR2" s="823" t="s">
        <v>39</v>
      </c>
      <c r="AS2" s="823" t="s">
        <v>40</v>
      </c>
      <c r="AT2" s="823" t="s">
        <v>75</v>
      </c>
      <c r="AU2" s="823" t="s">
        <v>41</v>
      </c>
      <c r="AV2" s="823" t="s">
        <v>42</v>
      </c>
      <c r="AW2" s="823" t="s">
        <v>43</v>
      </c>
      <c r="AX2" s="823" t="s">
        <v>44</v>
      </c>
      <c r="AY2" s="821" t="s">
        <v>37</v>
      </c>
      <c r="AZ2" s="821" t="s">
        <v>38</v>
      </c>
      <c r="BA2" s="821" t="s">
        <v>39</v>
      </c>
      <c r="BB2" s="821" t="s">
        <v>40</v>
      </c>
      <c r="BC2" s="821" t="s">
        <v>76</v>
      </c>
      <c r="BD2" s="821" t="s">
        <v>41</v>
      </c>
      <c r="BE2" s="821" t="s">
        <v>42</v>
      </c>
      <c r="BF2" s="821" t="s">
        <v>43</v>
      </c>
      <c r="BG2" s="831" t="s">
        <v>44</v>
      </c>
      <c r="BH2" s="831" t="s">
        <v>45</v>
      </c>
      <c r="BI2" s="831" t="s">
        <v>46</v>
      </c>
      <c r="BJ2" s="831" t="s">
        <v>47</v>
      </c>
      <c r="BK2" s="830" t="s">
        <v>48</v>
      </c>
    </row>
    <row r="3" spans="1:63" ht="66" customHeight="1" x14ac:dyDescent="0.25">
      <c r="A3" s="821"/>
      <c r="B3" s="821"/>
      <c r="C3" s="821"/>
      <c r="D3" s="821"/>
      <c r="E3" s="821"/>
      <c r="F3" s="821"/>
      <c r="G3" s="821"/>
      <c r="H3" s="821"/>
      <c r="I3" s="821"/>
      <c r="J3" s="820"/>
      <c r="K3" s="377" t="s">
        <v>49</v>
      </c>
      <c r="L3" s="377" t="s">
        <v>70</v>
      </c>
      <c r="M3" s="377" t="s">
        <v>71</v>
      </c>
      <c r="N3" s="820"/>
      <c r="O3" s="820"/>
      <c r="P3" s="820"/>
      <c r="Q3" s="820"/>
      <c r="R3" s="820"/>
      <c r="S3" s="820"/>
      <c r="T3" s="820"/>
      <c r="U3" s="820"/>
      <c r="V3" s="820"/>
      <c r="W3" s="820"/>
      <c r="X3" s="825"/>
      <c r="Y3" s="825"/>
      <c r="Z3" s="825"/>
      <c r="AA3" s="825"/>
      <c r="AB3" s="825"/>
      <c r="AC3" s="825"/>
      <c r="AD3" s="825"/>
      <c r="AE3" s="825"/>
      <c r="AF3" s="825"/>
      <c r="AG3" s="826"/>
      <c r="AH3" s="826"/>
      <c r="AI3" s="826"/>
      <c r="AJ3" s="826"/>
      <c r="AK3" s="826"/>
      <c r="AL3" s="826"/>
      <c r="AM3" s="826"/>
      <c r="AN3" s="826"/>
      <c r="AO3" s="826"/>
      <c r="AP3" s="823"/>
      <c r="AQ3" s="823"/>
      <c r="AR3" s="823"/>
      <c r="AS3" s="823"/>
      <c r="AT3" s="823"/>
      <c r="AU3" s="823"/>
      <c r="AV3" s="823"/>
      <c r="AW3" s="823"/>
      <c r="AX3" s="823"/>
      <c r="AY3" s="821"/>
      <c r="AZ3" s="821"/>
      <c r="BA3" s="821"/>
      <c r="BB3" s="821"/>
      <c r="BC3" s="821"/>
      <c r="BD3" s="821"/>
      <c r="BE3" s="821"/>
      <c r="BF3" s="821"/>
      <c r="BG3" s="831"/>
      <c r="BH3" s="831"/>
      <c r="BI3" s="831"/>
      <c r="BJ3" s="831"/>
      <c r="BK3" s="830"/>
    </row>
    <row r="4" spans="1:63" ht="117" customHeight="1" x14ac:dyDescent="0.25">
      <c r="A4" s="374" t="s">
        <v>50</v>
      </c>
      <c r="B4" s="374" t="s">
        <v>51</v>
      </c>
      <c r="C4" s="374" t="s">
        <v>52</v>
      </c>
      <c r="D4" s="374" t="s">
        <v>53</v>
      </c>
      <c r="E4" s="374" t="s">
        <v>54</v>
      </c>
      <c r="F4" s="374" t="s">
        <v>51</v>
      </c>
      <c r="G4" s="374" t="s">
        <v>55</v>
      </c>
      <c r="H4" s="374" t="s">
        <v>52</v>
      </c>
      <c r="I4" s="374"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c r="AG4" s="4" t="s">
        <v>51</v>
      </c>
      <c r="AH4" s="4" t="s">
        <v>64</v>
      </c>
      <c r="AI4" s="4" t="s">
        <v>65</v>
      </c>
      <c r="AJ4" s="4" t="s">
        <v>66</v>
      </c>
      <c r="AK4" s="4" t="s">
        <v>66</v>
      </c>
      <c r="AL4" s="4" t="s">
        <v>60</v>
      </c>
      <c r="AM4" s="4" t="s">
        <v>67</v>
      </c>
      <c r="AN4" s="4" t="s">
        <v>52</v>
      </c>
      <c r="AO4" s="4"/>
      <c r="AP4" s="375" t="s">
        <v>51</v>
      </c>
      <c r="AQ4" s="375" t="s">
        <v>64</v>
      </c>
      <c r="AR4" s="375" t="s">
        <v>65</v>
      </c>
      <c r="AS4" s="375" t="s">
        <v>66</v>
      </c>
      <c r="AT4" s="375" t="s">
        <v>66</v>
      </c>
      <c r="AU4" s="375" t="s">
        <v>60</v>
      </c>
      <c r="AV4" s="375" t="s">
        <v>67</v>
      </c>
      <c r="AW4" s="375" t="s">
        <v>52</v>
      </c>
      <c r="AX4" s="375"/>
      <c r="AY4" s="374" t="s">
        <v>51</v>
      </c>
      <c r="AZ4" s="374" t="s">
        <v>64</v>
      </c>
      <c r="BA4" s="374" t="s">
        <v>65</v>
      </c>
      <c r="BB4" s="374" t="s">
        <v>66</v>
      </c>
      <c r="BC4" s="374" t="s">
        <v>66</v>
      </c>
      <c r="BD4" s="374" t="s">
        <v>60</v>
      </c>
      <c r="BE4" s="374" t="s">
        <v>67</v>
      </c>
      <c r="BF4" s="374" t="s">
        <v>52</v>
      </c>
      <c r="BG4" s="378" t="s">
        <v>68</v>
      </c>
      <c r="BH4" s="378" t="s">
        <v>52</v>
      </c>
      <c r="BI4" s="378" t="s">
        <v>52</v>
      </c>
      <c r="BJ4" s="378" t="s">
        <v>52</v>
      </c>
      <c r="BK4" s="830"/>
    </row>
    <row r="5" spans="1:63" ht="69" customHeight="1" x14ac:dyDescent="0.25">
      <c r="A5" s="373"/>
      <c r="B5" s="373"/>
      <c r="C5" s="376" t="s">
        <v>154</v>
      </c>
      <c r="D5" s="373"/>
      <c r="E5" s="883" t="s">
        <v>156</v>
      </c>
      <c r="F5" s="373"/>
      <c r="G5" s="373">
        <v>1</v>
      </c>
      <c r="H5" s="411" t="s">
        <v>720</v>
      </c>
      <c r="I5" s="56" t="s">
        <v>157</v>
      </c>
      <c r="J5" s="373"/>
      <c r="K5" s="373"/>
      <c r="L5" s="373"/>
      <c r="M5" s="373">
        <v>1</v>
      </c>
      <c r="N5" s="376" t="s">
        <v>69</v>
      </c>
      <c r="O5" s="376" t="str">
        <f>IF(H5="","",VLOOKUP(H5,'[1]Procedimientos Publicar'!$C$6:$E$85,3,FALSE))</f>
        <v>SECRETARIA GENERAL</v>
      </c>
      <c r="P5" s="376" t="s">
        <v>72</v>
      </c>
      <c r="Q5" s="373"/>
      <c r="R5" s="373"/>
      <c r="S5" s="373"/>
      <c r="T5" s="37">
        <v>1</v>
      </c>
      <c r="U5" s="373"/>
      <c r="V5" s="373"/>
      <c r="W5" s="373"/>
      <c r="X5" s="36">
        <v>43830</v>
      </c>
      <c r="Y5" s="58"/>
      <c r="Z5" s="373"/>
      <c r="AA5" s="38" t="str">
        <f t="shared" ref="AA5:AA8" si="0">(IF(Z5="","",IF(OR($M5=0,$M5="",$X5=""),"",Z5/$M5)))</f>
        <v/>
      </c>
      <c r="AB5" s="37" t="str">
        <f t="shared" ref="AB5:AB8" si="1">(IF(OR($T5="",AA5=""),"",IF(OR($T5=0,AA5=0),0,IF((AA5*100%)/$T5&gt;100%,100%,(AA5*100%)/$T5))))</f>
        <v/>
      </c>
      <c r="AC5" s="8" t="str">
        <f t="shared" ref="AC5:AC8" si="2">IF(Z5="","",IF(AB5&lt;100%, IF(AB5&lt;25%, "ALERTA","EN TERMINO"), IF(AB5=100%, "OK", "EN TERMINO")))</f>
        <v/>
      </c>
      <c r="AD5" s="67"/>
      <c r="AE5" s="67"/>
      <c r="AF5" s="13" t="str">
        <f t="shared" ref="AF5:AF12" si="3">IF(AB5=100%,IF(AB5&gt;25%,"CUMPLIDA","PENDIENTE"),IF(AB5&lt;25%,"INCUMPLIDA","PENDIENTE"))</f>
        <v>PENDIENTE</v>
      </c>
      <c r="BG5" s="13" t="str">
        <f>IF(AB5=100%,"CUMPLIDA","INCUMPLIDA")</f>
        <v>INCUMPLIDA</v>
      </c>
    </row>
    <row r="6" spans="1:63" ht="69" customHeight="1" x14ac:dyDescent="0.25">
      <c r="A6" s="373"/>
      <c r="B6" s="373"/>
      <c r="C6" s="376" t="s">
        <v>154</v>
      </c>
      <c r="D6" s="373"/>
      <c r="E6" s="883"/>
      <c r="F6" s="373"/>
      <c r="G6" s="373">
        <v>2</v>
      </c>
      <c r="H6" s="411" t="s">
        <v>720</v>
      </c>
      <c r="I6" s="56" t="s">
        <v>158</v>
      </c>
      <c r="J6" s="373"/>
      <c r="K6" s="373"/>
      <c r="L6" s="373"/>
      <c r="M6" s="373">
        <v>1</v>
      </c>
      <c r="N6" s="376" t="s">
        <v>69</v>
      </c>
      <c r="O6" s="376" t="str">
        <f>IF(H6="","",VLOOKUP(H6,'[1]Procedimientos Publicar'!$C$6:$E$85,3,FALSE))</f>
        <v>SECRETARIA GENERAL</v>
      </c>
      <c r="P6" s="376" t="s">
        <v>72</v>
      </c>
      <c r="Q6" s="373"/>
      <c r="R6" s="373"/>
      <c r="S6" s="373"/>
      <c r="T6" s="37">
        <v>1</v>
      </c>
      <c r="U6" s="373"/>
      <c r="V6" s="373"/>
      <c r="W6" s="373"/>
      <c r="X6" s="36">
        <v>43830</v>
      </c>
      <c r="Y6" s="58" t="s">
        <v>143</v>
      </c>
      <c r="Z6" s="373">
        <v>1</v>
      </c>
      <c r="AA6" s="38">
        <f t="shared" si="0"/>
        <v>1</v>
      </c>
      <c r="AB6" s="37">
        <f t="shared" si="1"/>
        <v>1</v>
      </c>
      <c r="AC6" s="8" t="str">
        <f t="shared" si="2"/>
        <v>OK</v>
      </c>
      <c r="AD6" s="65" t="s">
        <v>244</v>
      </c>
      <c r="AE6" s="309"/>
      <c r="AF6" s="13" t="str">
        <f t="shared" si="3"/>
        <v>CUMPLIDA</v>
      </c>
      <c r="BG6" s="13" t="str">
        <f>IF(AB6=100%,"CUMPLIDA","INCUMPLIDA")</f>
        <v>CUMPLIDA</v>
      </c>
    </row>
    <row r="7" spans="1:63" ht="69" customHeight="1" x14ac:dyDescent="0.25">
      <c r="A7" s="373"/>
      <c r="B7" s="373"/>
      <c r="C7" s="376" t="s">
        <v>154</v>
      </c>
      <c r="D7" s="373"/>
      <c r="E7" s="883"/>
      <c r="F7" s="373"/>
      <c r="G7" s="373">
        <v>3</v>
      </c>
      <c r="H7" s="411" t="s">
        <v>720</v>
      </c>
      <c r="I7" s="56" t="s">
        <v>159</v>
      </c>
      <c r="J7" s="373"/>
      <c r="K7" s="373"/>
      <c r="L7" s="373"/>
      <c r="M7" s="373">
        <v>1</v>
      </c>
      <c r="N7" s="376" t="s">
        <v>69</v>
      </c>
      <c r="O7" s="376" t="str">
        <f>IF(H7="","",VLOOKUP(H7,'[1]Procedimientos Publicar'!$C$6:$E$85,3,FALSE))</f>
        <v>SECRETARIA GENERAL</v>
      </c>
      <c r="P7" s="376" t="s">
        <v>72</v>
      </c>
      <c r="Q7" s="373"/>
      <c r="R7" s="373"/>
      <c r="S7" s="373"/>
      <c r="T7" s="37">
        <v>1</v>
      </c>
      <c r="U7" s="373"/>
      <c r="V7" s="373"/>
      <c r="W7" s="373"/>
      <c r="X7" s="36">
        <v>43830</v>
      </c>
      <c r="Y7" s="58" t="s">
        <v>160</v>
      </c>
      <c r="Z7" s="373">
        <v>0.5</v>
      </c>
      <c r="AA7" s="38">
        <f t="shared" si="0"/>
        <v>0.5</v>
      </c>
      <c r="AB7" s="57">
        <f t="shared" si="1"/>
        <v>0.5</v>
      </c>
      <c r="AC7" s="8" t="str">
        <f t="shared" si="2"/>
        <v>EN TERMINO</v>
      </c>
      <c r="AD7" s="64" t="s">
        <v>248</v>
      </c>
      <c r="AE7" s="309"/>
      <c r="AF7" s="13" t="str">
        <f t="shared" si="3"/>
        <v>PENDIENTE</v>
      </c>
      <c r="BG7" s="13" t="str">
        <f>IF(AB7=100%,"CUMPLIDA","INCUMPLIDA")</f>
        <v>INCUMPLIDA</v>
      </c>
    </row>
    <row r="8" spans="1:63" ht="69" customHeight="1" x14ac:dyDescent="0.25">
      <c r="A8" s="29"/>
      <c r="B8" s="29"/>
      <c r="C8" s="31" t="s">
        <v>154</v>
      </c>
      <c r="D8" s="29"/>
      <c r="E8" s="31" t="s">
        <v>161</v>
      </c>
      <c r="F8" s="29"/>
      <c r="G8" s="29">
        <v>2</v>
      </c>
      <c r="H8" s="404" t="s">
        <v>720</v>
      </c>
      <c r="I8" s="59" t="s">
        <v>162</v>
      </c>
      <c r="J8" s="35" t="s">
        <v>163</v>
      </c>
      <c r="K8" s="32" t="s">
        <v>164</v>
      </c>
      <c r="L8" s="60" t="s">
        <v>165</v>
      </c>
      <c r="M8" s="29">
        <v>1</v>
      </c>
      <c r="N8" s="31" t="s">
        <v>69</v>
      </c>
      <c r="O8" s="31" t="str">
        <f>IF(H8="","",VLOOKUP(H8,'[1]Procedimientos Publicar'!$C$6:$E$85,3,FALSE))</f>
        <v>SECRETARIA GENERAL</v>
      </c>
      <c r="P8" s="31" t="s">
        <v>72</v>
      </c>
      <c r="Q8" s="29"/>
      <c r="R8" s="29"/>
      <c r="S8" s="29"/>
      <c r="T8" s="33">
        <v>1</v>
      </c>
      <c r="U8" s="29"/>
      <c r="V8" s="29"/>
      <c r="W8" s="61">
        <v>43403</v>
      </c>
      <c r="X8" s="30">
        <v>43830</v>
      </c>
      <c r="Y8" s="63" t="s">
        <v>166</v>
      </c>
      <c r="Z8" s="29">
        <v>1</v>
      </c>
      <c r="AA8" s="34">
        <f t="shared" si="0"/>
        <v>1</v>
      </c>
      <c r="AB8" s="62">
        <f t="shared" si="1"/>
        <v>1</v>
      </c>
      <c r="AC8" s="8" t="str">
        <f t="shared" si="2"/>
        <v>OK</v>
      </c>
      <c r="AD8" s="65" t="s">
        <v>244</v>
      </c>
      <c r="AE8" s="309"/>
      <c r="AF8" s="13" t="str">
        <f t="shared" si="3"/>
        <v>CUMPLIDA</v>
      </c>
      <c r="BG8" s="13" t="str">
        <f>IF(AB8=100%,"CUMPLIDA","INCUMPLIDA")</f>
        <v>CUMPLIDA</v>
      </c>
    </row>
    <row r="9" spans="1:63" ht="69" customHeight="1" x14ac:dyDescent="0.25">
      <c r="A9" s="142"/>
      <c r="B9" s="142"/>
      <c r="C9" s="143" t="s">
        <v>154</v>
      </c>
      <c r="D9" s="142"/>
      <c r="E9" s="887" t="s">
        <v>512</v>
      </c>
      <c r="F9" s="142"/>
      <c r="G9" s="142">
        <v>1</v>
      </c>
      <c r="H9" s="432" t="s">
        <v>725</v>
      </c>
      <c r="I9" s="236" t="s">
        <v>510</v>
      </c>
      <c r="J9" s="142"/>
      <c r="K9" s="142"/>
      <c r="L9" s="142"/>
      <c r="M9" s="142"/>
      <c r="N9" s="143" t="s">
        <v>69</v>
      </c>
      <c r="O9" s="143" t="str">
        <f>IF(H9="","",VLOOKUP(H9,'[1]Procedimientos Publicar'!$C$6:$E$85,3,FALSE))</f>
        <v>SUB GERENCIA COMERCIAL</v>
      </c>
      <c r="P9" s="237" t="s">
        <v>515</v>
      </c>
      <c r="Q9" s="142"/>
      <c r="R9" s="142"/>
      <c r="S9" s="142"/>
      <c r="T9" s="232">
        <v>1</v>
      </c>
      <c r="U9" s="142"/>
      <c r="V9" s="142"/>
      <c r="W9" s="142"/>
      <c r="X9" s="233">
        <v>43830</v>
      </c>
      <c r="Y9" s="142"/>
      <c r="Z9" s="142"/>
      <c r="AA9" s="234" t="str">
        <f t="shared" ref="AA9:AA10" si="4">(IF(Z9="","",IF(OR($M9=0,$M9="",$X9=""),"",Z9/$M9)))</f>
        <v/>
      </c>
      <c r="AB9" s="235" t="str">
        <f t="shared" ref="AB9:AB10" si="5">(IF(OR($T9="",AA9=""),"",IF(OR($T9=0,AA9=0),0,IF((AA9*100%)/$T9&gt;100%,100%,(AA9*100%)/$T9))))</f>
        <v/>
      </c>
      <c r="AC9" s="8" t="str">
        <f t="shared" ref="AC9:AC10" si="6">IF(Z9="","",IF(AB9&lt;100%, IF(AB9&lt;25%, "ALERTA","EN TERMINO"), IF(AB9=100%, "OK", "EN TERMINO")))</f>
        <v/>
      </c>
      <c r="AE9" s="379"/>
      <c r="AF9" s="13" t="str">
        <f t="shared" si="3"/>
        <v>PENDIENTE</v>
      </c>
      <c r="BG9" s="13" t="str">
        <f t="shared" ref="BG9:BG10" si="7">IF(AB9=100%,"CUMPLIDA","INCUMPLIDA")</f>
        <v>INCUMPLIDA</v>
      </c>
    </row>
    <row r="10" spans="1:63" ht="69" customHeight="1" x14ac:dyDescent="0.25">
      <c r="A10" s="142"/>
      <c r="B10" s="142"/>
      <c r="C10" s="143" t="s">
        <v>154</v>
      </c>
      <c r="D10" s="142"/>
      <c r="E10" s="887"/>
      <c r="F10" s="142"/>
      <c r="G10" s="142">
        <v>2</v>
      </c>
      <c r="H10" s="432" t="s">
        <v>725</v>
      </c>
      <c r="I10" s="238" t="s">
        <v>511</v>
      </c>
      <c r="J10" s="142"/>
      <c r="K10" s="239" t="s">
        <v>513</v>
      </c>
      <c r="L10" s="142"/>
      <c r="M10" s="142">
        <v>1</v>
      </c>
      <c r="N10" s="143" t="s">
        <v>69</v>
      </c>
      <c r="O10" s="143" t="str">
        <f>IF(H10="","",VLOOKUP(H10,'[1]Procedimientos Publicar'!$C$6:$E$85,3,FALSE))</f>
        <v>SUB GERENCIA COMERCIAL</v>
      </c>
      <c r="P10" s="240" t="s">
        <v>507</v>
      </c>
      <c r="Q10" s="142"/>
      <c r="R10" s="142"/>
      <c r="S10" s="239"/>
      <c r="T10" s="232">
        <v>1</v>
      </c>
      <c r="U10" s="142"/>
      <c r="V10" s="241">
        <v>43466</v>
      </c>
      <c r="W10" s="241">
        <v>43556</v>
      </c>
      <c r="X10" s="233">
        <v>43830</v>
      </c>
      <c r="Y10" s="303" t="s">
        <v>514</v>
      </c>
      <c r="Z10" s="142">
        <v>1</v>
      </c>
      <c r="AA10" s="234">
        <f t="shared" si="4"/>
        <v>1</v>
      </c>
      <c r="AB10" s="235">
        <f t="shared" si="5"/>
        <v>1</v>
      </c>
      <c r="AC10" s="8" t="str">
        <f t="shared" si="6"/>
        <v>OK</v>
      </c>
      <c r="AE10" s="379"/>
      <c r="AF10" s="13" t="str">
        <f t="shared" si="3"/>
        <v>CUMPLIDA</v>
      </c>
      <c r="BG10" s="13" t="str">
        <f t="shared" si="7"/>
        <v>CUMPLIDA</v>
      </c>
    </row>
    <row r="11" spans="1:63" ht="69" customHeight="1" x14ac:dyDescent="0.25">
      <c r="A11" s="90"/>
      <c r="B11" s="90"/>
      <c r="C11" s="91" t="s">
        <v>154</v>
      </c>
      <c r="D11" s="90"/>
      <c r="E11" s="884" t="s">
        <v>161</v>
      </c>
      <c r="F11" s="90"/>
      <c r="G11" s="90">
        <v>2</v>
      </c>
      <c r="H11" s="91" t="s">
        <v>731</v>
      </c>
      <c r="I11" s="885" t="s">
        <v>162</v>
      </c>
      <c r="J11" s="886" t="s">
        <v>582</v>
      </c>
      <c r="K11" s="285" t="s">
        <v>583</v>
      </c>
      <c r="L11" s="286" t="s">
        <v>580</v>
      </c>
      <c r="M11" s="90"/>
      <c r="N11" s="91" t="s">
        <v>69</v>
      </c>
      <c r="O11" s="91" t="str">
        <f>IF(H11="","",VLOOKUP(H11,'[1]Procedimientos Publicar'!$C$6:$E$85,3,FALSE))</f>
        <v>SUB GERENCIA COMERCIAL</v>
      </c>
      <c r="P11" s="91" t="s">
        <v>579</v>
      </c>
      <c r="Q11" s="90"/>
      <c r="R11" s="90"/>
      <c r="S11" s="90"/>
      <c r="T11" s="92">
        <v>1</v>
      </c>
      <c r="U11" s="90"/>
      <c r="V11" s="90"/>
      <c r="W11" s="287">
        <v>43434</v>
      </c>
      <c r="X11" s="93">
        <v>43830</v>
      </c>
      <c r="Y11" s="372" t="s">
        <v>585</v>
      </c>
      <c r="Z11" s="90"/>
      <c r="AA11" s="283" t="str">
        <f t="shared" ref="AA11:AA12" si="8">(IF(Z11="","",IF(OR($M11=0,$M11="",$X11=""),"",Z11/$M11)))</f>
        <v/>
      </c>
      <c r="AB11" s="284" t="str">
        <f t="shared" ref="AB11:AB12" si="9">(IF(OR($T11="",AA11=""),"",IF(OR($T11=0,AA11=0),0,IF((AA11*100%)/$T11&gt;100%,100%,(AA11*100%)/$T11))))</f>
        <v/>
      </c>
      <c r="AC11" s="8" t="str">
        <f t="shared" ref="AC11:AC12" si="10">IF(Z11="","",IF(AB11&lt;100%, IF(AB11&lt;25%, "ALERTA","EN TERMINO"), IF(AB11=100%, "OK", "EN TERMINO")))</f>
        <v/>
      </c>
      <c r="AD11" s="365" t="s">
        <v>586</v>
      </c>
      <c r="AE11" s="311"/>
      <c r="AF11" s="13" t="str">
        <f t="shared" si="3"/>
        <v>PENDIENTE</v>
      </c>
      <c r="BG11" s="13" t="str">
        <f>IF(AB11=100%,"CUMPLIDA","INCUMPLIDA")</f>
        <v>INCUMPLIDA</v>
      </c>
    </row>
    <row r="12" spans="1:63" ht="69" customHeight="1" x14ac:dyDescent="0.25">
      <c r="A12" s="90"/>
      <c r="B12" s="90"/>
      <c r="C12" s="91" t="s">
        <v>154</v>
      </c>
      <c r="D12" s="90"/>
      <c r="E12" s="884"/>
      <c r="F12" s="90"/>
      <c r="G12" s="90">
        <v>3</v>
      </c>
      <c r="H12" s="91" t="s">
        <v>731</v>
      </c>
      <c r="I12" s="885"/>
      <c r="J12" s="886"/>
      <c r="K12" s="372" t="s">
        <v>584</v>
      </c>
      <c r="L12" s="372" t="s">
        <v>581</v>
      </c>
      <c r="M12" s="90"/>
      <c r="N12" s="91" t="s">
        <v>69</v>
      </c>
      <c r="O12" s="91" t="str">
        <f>IF(H12="","",VLOOKUP(H12,'[1]Procedimientos Publicar'!$C$6:$E$85,3,FALSE))</f>
        <v>SUB GERENCIA COMERCIAL</v>
      </c>
      <c r="P12" s="91" t="s">
        <v>579</v>
      </c>
      <c r="Q12" s="90"/>
      <c r="R12" s="90"/>
      <c r="S12" s="90"/>
      <c r="T12" s="92">
        <v>1</v>
      </c>
      <c r="U12" s="90"/>
      <c r="V12" s="90"/>
      <c r="W12" s="287">
        <v>43464</v>
      </c>
      <c r="X12" s="93">
        <v>43830</v>
      </c>
      <c r="Y12" s="90"/>
      <c r="Z12" s="90"/>
      <c r="AA12" s="283" t="str">
        <f t="shared" si="8"/>
        <v/>
      </c>
      <c r="AB12" s="284" t="str">
        <f t="shared" si="9"/>
        <v/>
      </c>
      <c r="AC12" s="8" t="str">
        <f t="shared" si="10"/>
        <v/>
      </c>
      <c r="AE12" s="379"/>
      <c r="AF12" s="13" t="str">
        <f t="shared" si="3"/>
        <v>PENDIENTE</v>
      </c>
      <c r="BG12" s="13" t="str">
        <f t="shared" ref="BG12" si="11">IF(AB12=100%,"CUMPLIDA","INCUMPLIDA")</f>
        <v>INCUMPLIDA</v>
      </c>
    </row>
  </sheetData>
  <autoFilter ref="A3:CX12"/>
  <mergeCells count="73">
    <mergeCell ref="AY1:BF1"/>
    <mergeCell ref="AP1:AX1"/>
    <mergeCell ref="AG1:AO1"/>
    <mergeCell ref="X1:AF1"/>
    <mergeCell ref="E11:E12"/>
    <mergeCell ref="I11:I12"/>
    <mergeCell ref="J11:J12"/>
    <mergeCell ref="E9:E10"/>
    <mergeCell ref="BD2:BD3"/>
    <mergeCell ref="AR2:AR3"/>
    <mergeCell ref="AS2:AS3"/>
    <mergeCell ref="AT2:AT3"/>
    <mergeCell ref="AU2:AU3"/>
    <mergeCell ref="AV2:AV3"/>
    <mergeCell ref="AX2:AX3"/>
    <mergeCell ref="AK2:AK3"/>
    <mergeCell ref="BK2:BK4"/>
    <mergeCell ref="E5:E7"/>
    <mergeCell ref="AE2:AE3"/>
    <mergeCell ref="AN2:AN3"/>
    <mergeCell ref="AW2:AW3"/>
    <mergeCell ref="BE2:BE3"/>
    <mergeCell ref="BF2:BF3"/>
    <mergeCell ref="BG2:BG3"/>
    <mergeCell ref="BH2:BH3"/>
    <mergeCell ref="BI2:BI3"/>
    <mergeCell ref="BJ2:BJ3"/>
    <mergeCell ref="AY2:AY3"/>
    <mergeCell ref="AZ2:AZ3"/>
    <mergeCell ref="BA2:BA3"/>
    <mergeCell ref="BB2:BB3"/>
    <mergeCell ref="BC2:BC3"/>
    <mergeCell ref="AL2:AL3"/>
    <mergeCell ref="AM2:AM3"/>
    <mergeCell ref="AO2:AO3"/>
    <mergeCell ref="AP2:AP3"/>
    <mergeCell ref="AQ2:AQ3"/>
    <mergeCell ref="T2:T3"/>
    <mergeCell ref="U2:U3"/>
    <mergeCell ref="V2:V3"/>
    <mergeCell ref="AJ2:AJ3"/>
    <mergeCell ref="X2:X3"/>
    <mergeCell ref="Y2:Y3"/>
    <mergeCell ref="Z2:Z3"/>
    <mergeCell ref="AA2:AA3"/>
    <mergeCell ref="AB2:AB3"/>
    <mergeCell ref="AC2:AC3"/>
    <mergeCell ref="AD2:AD3"/>
    <mergeCell ref="AF2:AF3"/>
    <mergeCell ref="AG2:AG3"/>
    <mergeCell ref="AH2:AH3"/>
    <mergeCell ref="AI2:AI3"/>
    <mergeCell ref="O2:O3"/>
    <mergeCell ref="P2:P3"/>
    <mergeCell ref="Q2:Q3"/>
    <mergeCell ref="R2:R3"/>
    <mergeCell ref="S2:S3"/>
    <mergeCell ref="BG1:BK1"/>
    <mergeCell ref="A2:A3"/>
    <mergeCell ref="B2:B3"/>
    <mergeCell ref="C2:C3"/>
    <mergeCell ref="D2:D3"/>
    <mergeCell ref="E2:E3"/>
    <mergeCell ref="F2:F3"/>
    <mergeCell ref="G2:G3"/>
    <mergeCell ref="H2:H3"/>
    <mergeCell ref="I2:I3"/>
    <mergeCell ref="A1:I1"/>
    <mergeCell ref="J1:W1"/>
    <mergeCell ref="W2:W3"/>
    <mergeCell ref="J2:J3"/>
    <mergeCell ref="K2:M2"/>
    <mergeCell ref="N2:N3"/>
  </mergeCells>
  <conditionalFormatting sqref="AC5:AC12">
    <cfRule type="containsText" dxfId="355" priority="21" stopIfTrue="1" operator="containsText" text="EN TERMINO">
      <formula>NOT(ISERROR(SEARCH("EN TERMINO",AC5)))</formula>
    </cfRule>
    <cfRule type="containsText" priority="22" operator="containsText" text="AMARILLO">
      <formula>NOT(ISERROR(SEARCH("AMARILLO",AC5)))</formula>
    </cfRule>
    <cfRule type="containsText" dxfId="354" priority="23" stopIfTrue="1" operator="containsText" text="ALERTA">
      <formula>NOT(ISERROR(SEARCH("ALERTA",AC5)))</formula>
    </cfRule>
    <cfRule type="containsText" dxfId="353" priority="24" stopIfTrue="1" operator="containsText" text="OK">
      <formula>NOT(ISERROR(SEARCH("OK",AC5)))</formula>
    </cfRule>
  </conditionalFormatting>
  <conditionalFormatting sqref="BG5:BG12 AF5:AF12">
    <cfRule type="containsText" dxfId="352" priority="18" operator="containsText" text="Cumplida">
      <formula>NOT(ISERROR(SEARCH("Cumplida",AF5)))</formula>
    </cfRule>
    <cfRule type="containsText" dxfId="351" priority="19" operator="containsText" text="Pendiente">
      <formula>NOT(ISERROR(SEARCH("Pendiente",AF5)))</formula>
    </cfRule>
    <cfRule type="containsText" dxfId="350" priority="20" operator="containsText" text="Cumplida">
      <formula>NOT(ISERROR(SEARCH("Cumplida",AF5)))</formula>
    </cfRule>
  </conditionalFormatting>
  <conditionalFormatting sqref="BG5:BG12 AF5:AF12">
    <cfRule type="containsText" dxfId="349" priority="16" stopIfTrue="1" operator="containsText" text="CUMPLIDA">
      <formula>NOT(ISERROR(SEARCH("CUMPLIDA",AF5)))</formula>
    </cfRule>
    <cfRule type="containsText" dxfId="348" priority="17" stopIfTrue="1" operator="containsText" text="INCUMPLIDA">
      <formula>NOT(ISERROR(SEARCH("INCUMPLIDA",AF5)))</formula>
    </cfRule>
  </conditionalFormatting>
  <conditionalFormatting sqref="BG5:BG12 AF5:AF12">
    <cfRule type="containsText" dxfId="347" priority="11" operator="containsText" text="INCUMPLIDA">
      <formula>NOT(ISERROR(SEARCH("INCUMPLIDA",AF5)))</formula>
    </cfRule>
  </conditionalFormatting>
  <conditionalFormatting sqref="AF5:AF12">
    <cfRule type="containsText" dxfId="346" priority="3" stopIfTrue="1" operator="containsText" text="CUMPLIDA">
      <formula>NOT(ISERROR(SEARCH("CUMPLIDA",AF5)))</formula>
    </cfRule>
  </conditionalFormatting>
  <conditionalFormatting sqref="AF5:AF12">
    <cfRule type="containsText" dxfId="345" priority="2" stopIfTrue="1" operator="containsText" text="INCUMPLIDA">
      <formula>NOT(ISERROR(SEARCH("INCUMPLIDA",AF5)))</formula>
    </cfRule>
  </conditionalFormatting>
  <conditionalFormatting sqref="AF5:AF12">
    <cfRule type="containsText" dxfId="344" priority="1" stopIfTrue="1" operator="containsText" text="PENDIENTE">
      <formula>NOT(ISERROR(SEARCH("PENDIENTE",AF5)))</formula>
    </cfRule>
  </conditionalFormatting>
  <dataValidations count="2">
    <dataValidation type="list" allowBlank="1" showInputMessage="1" showErrorMessage="1" sqref="P11:P12 P5:P8">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12">
      <formula1>"Correctiva, Preventiva, Acción de mejora"</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1"/>
  <sheetViews>
    <sheetView zoomScale="91" zoomScaleNormal="91" workbookViewId="0">
      <selection activeCell="C12" sqref="C12"/>
    </sheetView>
  </sheetViews>
  <sheetFormatPr baseColWidth="10" defaultRowHeight="15" x14ac:dyDescent="0.25"/>
  <cols>
    <col min="2" max="2" width="15.7109375" customWidth="1"/>
    <col min="3" max="3" width="46.7109375" customWidth="1"/>
    <col min="4" max="4" width="15.7109375" customWidth="1"/>
    <col min="8" max="8" width="12.42578125" customWidth="1"/>
  </cols>
  <sheetData>
    <row r="3" spans="2:13" x14ac:dyDescent="0.25">
      <c r="B3" s="433"/>
      <c r="C3" s="433"/>
      <c r="D3" s="434"/>
      <c r="E3" s="890" t="s">
        <v>745</v>
      </c>
      <c r="F3" s="890"/>
      <c r="G3" s="890"/>
      <c r="H3" s="890"/>
      <c r="I3" s="890"/>
      <c r="J3" s="890"/>
      <c r="K3" s="890"/>
      <c r="L3" s="890"/>
      <c r="M3" s="890"/>
    </row>
    <row r="4" spans="2:13" x14ac:dyDescent="0.25">
      <c r="B4" s="433"/>
      <c r="C4" s="433"/>
      <c r="D4" s="434"/>
      <c r="E4" s="891" t="s">
        <v>852</v>
      </c>
      <c r="F4" s="892"/>
      <c r="G4" s="892"/>
      <c r="H4" s="893" t="s">
        <v>852</v>
      </c>
      <c r="I4" s="893"/>
      <c r="J4" s="893"/>
      <c r="K4" s="893"/>
      <c r="L4" s="893"/>
      <c r="M4" s="893"/>
    </row>
    <row r="5" spans="2:13" x14ac:dyDescent="0.25">
      <c r="B5" s="894" t="s">
        <v>732</v>
      </c>
      <c r="C5" s="894" t="s">
        <v>733</v>
      </c>
      <c r="D5" s="894" t="s">
        <v>847</v>
      </c>
      <c r="E5" s="896" t="s">
        <v>746</v>
      </c>
      <c r="F5" s="896" t="s">
        <v>850</v>
      </c>
      <c r="G5" s="898" t="s">
        <v>856</v>
      </c>
      <c r="H5" s="893" t="s">
        <v>747</v>
      </c>
      <c r="I5" s="893" t="s">
        <v>859</v>
      </c>
      <c r="J5" s="893" t="s">
        <v>853</v>
      </c>
      <c r="K5" s="893"/>
      <c r="L5" s="893" t="s">
        <v>850</v>
      </c>
      <c r="M5" s="893" t="s">
        <v>857</v>
      </c>
    </row>
    <row r="6" spans="2:13" ht="48" customHeight="1" x14ac:dyDescent="0.25">
      <c r="B6" s="895"/>
      <c r="C6" s="895"/>
      <c r="D6" s="895"/>
      <c r="E6" s="897"/>
      <c r="F6" s="897"/>
      <c r="G6" s="899"/>
      <c r="H6" s="893"/>
      <c r="I6" s="893"/>
      <c r="J6" s="468" t="s">
        <v>848</v>
      </c>
      <c r="K6" s="468" t="s">
        <v>849</v>
      </c>
      <c r="L6" s="893"/>
      <c r="M6" s="893"/>
    </row>
    <row r="7" spans="2:13" ht="30.75" customHeight="1" x14ac:dyDescent="0.25">
      <c r="B7" s="888" t="s">
        <v>734</v>
      </c>
      <c r="C7" s="435" t="s">
        <v>156</v>
      </c>
      <c r="D7" s="436">
        <v>3</v>
      </c>
      <c r="E7" s="436">
        <v>1</v>
      </c>
      <c r="F7" s="450" t="s">
        <v>851</v>
      </c>
      <c r="G7" s="450">
        <v>1</v>
      </c>
      <c r="H7" s="438"/>
      <c r="I7" s="436">
        <v>1</v>
      </c>
      <c r="J7" s="436">
        <v>1</v>
      </c>
      <c r="K7" s="436"/>
      <c r="L7" s="451" t="s">
        <v>854</v>
      </c>
      <c r="M7" s="451">
        <v>2</v>
      </c>
    </row>
    <row r="8" spans="2:13" s="473" customFormat="1" ht="30.75" customHeight="1" x14ac:dyDescent="0.25">
      <c r="B8" s="889"/>
      <c r="C8" s="435" t="s">
        <v>161</v>
      </c>
      <c r="D8" s="436">
        <v>1</v>
      </c>
      <c r="E8" s="436">
        <v>1</v>
      </c>
      <c r="F8" s="450" t="s">
        <v>851</v>
      </c>
      <c r="G8" s="450">
        <v>1</v>
      </c>
      <c r="H8" s="438"/>
      <c r="I8" s="436"/>
      <c r="J8" s="436"/>
      <c r="K8" s="436"/>
      <c r="L8" s="480"/>
      <c r="M8" s="480"/>
    </row>
    <row r="9" spans="2:13" ht="55.5" customHeight="1" x14ac:dyDescent="0.25">
      <c r="B9" s="467" t="s">
        <v>741</v>
      </c>
      <c r="C9" s="435" t="s">
        <v>512</v>
      </c>
      <c r="D9" s="436">
        <v>2</v>
      </c>
      <c r="E9" s="436">
        <v>1</v>
      </c>
      <c r="F9" s="450" t="s">
        <v>851</v>
      </c>
      <c r="G9" s="450">
        <v>1</v>
      </c>
      <c r="H9" s="438"/>
      <c r="I9" s="436"/>
      <c r="J9" s="436">
        <v>1</v>
      </c>
      <c r="K9" s="436"/>
      <c r="L9" s="451" t="s">
        <v>854</v>
      </c>
      <c r="M9" s="451">
        <v>1</v>
      </c>
    </row>
    <row r="10" spans="2:13" ht="39.75" customHeight="1" x14ac:dyDescent="0.25">
      <c r="B10" s="466" t="s">
        <v>743</v>
      </c>
      <c r="C10" s="435" t="s">
        <v>161</v>
      </c>
      <c r="D10" s="436">
        <v>2</v>
      </c>
      <c r="E10" s="436"/>
      <c r="F10" s="480"/>
      <c r="G10" s="480"/>
      <c r="H10" s="481"/>
      <c r="I10" s="482"/>
      <c r="J10" s="436">
        <v>2</v>
      </c>
      <c r="K10" s="436"/>
      <c r="L10" s="451" t="s">
        <v>854</v>
      </c>
      <c r="M10" s="451">
        <v>2</v>
      </c>
    </row>
    <row r="11" spans="2:13" x14ac:dyDescent="0.25">
      <c r="C11" s="484" t="s">
        <v>748</v>
      </c>
      <c r="D11" s="483">
        <f>SUM(D7:D10)</f>
        <v>8</v>
      </c>
      <c r="E11" s="483">
        <f>SUM(E7:E10)</f>
        <v>3</v>
      </c>
      <c r="F11" s="483"/>
      <c r="G11" s="483">
        <f>SUM(G7:G10)</f>
        <v>3</v>
      </c>
      <c r="H11" s="483"/>
      <c r="I11" s="483">
        <f>SUM(I7:I10)</f>
        <v>1</v>
      </c>
      <c r="J11" s="483">
        <f>SUM(J7:J10)</f>
        <v>4</v>
      </c>
      <c r="K11" s="483"/>
      <c r="L11" s="483"/>
      <c r="M11" s="483">
        <f>SUM(M7:M10)</f>
        <v>5</v>
      </c>
    </row>
  </sheetData>
  <mergeCells count="15">
    <mergeCell ref="B7:B8"/>
    <mergeCell ref="E3:M3"/>
    <mergeCell ref="E4:G4"/>
    <mergeCell ref="H4:M4"/>
    <mergeCell ref="I5:I6"/>
    <mergeCell ref="J5:K5"/>
    <mergeCell ref="M5:M6"/>
    <mergeCell ref="H5:H6"/>
    <mergeCell ref="L5:L6"/>
    <mergeCell ref="B5:B6"/>
    <mergeCell ref="C5:C6"/>
    <mergeCell ref="D5:D6"/>
    <mergeCell ref="E5:E6"/>
    <mergeCell ref="F5:F6"/>
    <mergeCell ref="G5:G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0"/>
  <sheetViews>
    <sheetView topLeftCell="C1" zoomScale="87" zoomScaleNormal="87" workbookViewId="0">
      <pane ySplit="5" topLeftCell="A6" activePane="bottomLeft" state="frozen"/>
      <selection pane="bottomLeft" activeCell="H35" sqref="H35"/>
    </sheetView>
  </sheetViews>
  <sheetFormatPr baseColWidth="10" defaultRowHeight="27.95" customHeight="1" x14ac:dyDescent="0.2"/>
  <cols>
    <col min="1" max="1" width="11.42578125" style="767"/>
    <col min="2" max="2" width="18.7109375" style="752" customWidth="1"/>
    <col min="3" max="3" width="70" style="752" customWidth="1"/>
    <col min="4" max="4" width="13.85546875" style="767" customWidth="1"/>
    <col min="5" max="7" width="11" style="767" customWidth="1"/>
    <col min="8" max="8" width="9.7109375" style="767" customWidth="1"/>
    <col min="9" max="9" width="12.5703125" style="767" customWidth="1"/>
    <col min="10" max="10" width="11.28515625" style="767" customWidth="1"/>
    <col min="11" max="11" width="10.5703125" style="767" customWidth="1"/>
    <col min="12" max="12" width="10" style="767" customWidth="1"/>
    <col min="13" max="13" width="9.85546875" style="767" customWidth="1"/>
    <col min="14" max="14" width="9.28515625" style="767" customWidth="1"/>
    <col min="15" max="15" width="6.42578125" style="768" customWidth="1"/>
    <col min="16" max="16" width="31.85546875" style="767" customWidth="1"/>
    <col min="17" max="17" width="14.5703125" style="767" customWidth="1"/>
    <col min="18" max="18" width="9.42578125" style="767" customWidth="1"/>
    <col min="19" max="19" width="11.42578125" style="767"/>
    <col min="20" max="20" width="12.140625" style="767" customWidth="1"/>
    <col min="21" max="16384" width="11.42578125" style="767"/>
  </cols>
  <sheetData>
    <row r="2" spans="2:16" ht="27.95" customHeight="1" x14ac:dyDescent="0.2">
      <c r="E2" s="871" t="s">
        <v>745</v>
      </c>
      <c r="F2" s="871"/>
      <c r="G2" s="871"/>
      <c r="H2" s="871"/>
      <c r="I2" s="871"/>
      <c r="J2" s="871"/>
      <c r="K2" s="871"/>
      <c r="L2" s="871"/>
      <c r="M2" s="871"/>
      <c r="N2" s="871"/>
    </row>
    <row r="3" spans="2:16" ht="27.95" customHeight="1" x14ac:dyDescent="0.2">
      <c r="E3" s="872" t="s">
        <v>852</v>
      </c>
      <c r="F3" s="873"/>
      <c r="G3" s="873"/>
      <c r="H3" s="873"/>
      <c r="I3" s="874" t="s">
        <v>852</v>
      </c>
      <c r="J3" s="874"/>
      <c r="K3" s="874"/>
      <c r="L3" s="874"/>
      <c r="M3" s="874"/>
      <c r="N3" s="874"/>
    </row>
    <row r="4" spans="2:16" ht="38.25" customHeight="1" x14ac:dyDescent="0.25">
      <c r="B4" s="861" t="s">
        <v>732</v>
      </c>
      <c r="C4" s="861" t="s">
        <v>733</v>
      </c>
      <c r="D4" s="861" t="s">
        <v>847</v>
      </c>
      <c r="E4" s="867" t="s">
        <v>1170</v>
      </c>
      <c r="F4" s="867" t="s">
        <v>1166</v>
      </c>
      <c r="G4" s="867" t="s">
        <v>1167</v>
      </c>
      <c r="H4" s="869" t="s">
        <v>856</v>
      </c>
      <c r="I4" s="874" t="s">
        <v>747</v>
      </c>
      <c r="J4" s="874" t="s">
        <v>859</v>
      </c>
      <c r="K4" s="874" t="s">
        <v>853</v>
      </c>
      <c r="L4" s="874"/>
      <c r="M4" s="874" t="s">
        <v>850</v>
      </c>
      <c r="N4" s="874" t="s">
        <v>857</v>
      </c>
      <c r="O4" s="767"/>
      <c r="P4" s="752"/>
    </row>
    <row r="5" spans="2:16" ht="27" customHeight="1" x14ac:dyDescent="0.25">
      <c r="B5" s="862"/>
      <c r="C5" s="862"/>
      <c r="D5" s="862"/>
      <c r="E5" s="868"/>
      <c r="F5" s="868"/>
      <c r="G5" s="868"/>
      <c r="H5" s="870"/>
      <c r="I5" s="874"/>
      <c r="J5" s="874"/>
      <c r="K5" s="753" t="s">
        <v>848</v>
      </c>
      <c r="L5" s="753" t="s">
        <v>849</v>
      </c>
      <c r="M5" s="874"/>
      <c r="N5" s="874"/>
      <c r="O5" s="767"/>
      <c r="P5" s="752"/>
    </row>
    <row r="6" spans="2:16" ht="27.95" customHeight="1" x14ac:dyDescent="0.25">
      <c r="B6" s="754" t="s">
        <v>734</v>
      </c>
      <c r="C6" s="755" t="s">
        <v>153</v>
      </c>
      <c r="D6" s="769">
        <v>17</v>
      </c>
      <c r="E6" s="769">
        <v>9</v>
      </c>
      <c r="F6" s="757"/>
      <c r="G6" s="757"/>
      <c r="H6" s="756">
        <v>9</v>
      </c>
      <c r="I6" s="770"/>
      <c r="J6" s="769">
        <v>8</v>
      </c>
      <c r="K6" s="769"/>
      <c r="L6" s="769"/>
      <c r="M6" s="758" t="s">
        <v>854</v>
      </c>
      <c r="N6" s="758">
        <v>8</v>
      </c>
      <c r="O6" s="767"/>
    </row>
    <row r="7" spans="2:16" ht="27.95" customHeight="1" x14ac:dyDescent="0.2">
      <c r="B7" s="864" t="s">
        <v>735</v>
      </c>
      <c r="C7" s="755" t="s">
        <v>167</v>
      </c>
      <c r="D7" s="769">
        <v>6</v>
      </c>
      <c r="E7" s="769">
        <v>5</v>
      </c>
      <c r="F7" s="757"/>
      <c r="G7" s="757"/>
      <c r="H7" s="756">
        <v>5</v>
      </c>
      <c r="I7" s="770">
        <v>1</v>
      </c>
      <c r="J7" s="769"/>
      <c r="K7" s="769"/>
      <c r="L7" s="769"/>
      <c r="M7" s="758" t="s">
        <v>854</v>
      </c>
      <c r="N7" s="758">
        <v>1</v>
      </c>
    </row>
    <row r="8" spans="2:16" ht="27.95" customHeight="1" x14ac:dyDescent="0.2">
      <c r="B8" s="866"/>
      <c r="C8" s="755" t="s">
        <v>213</v>
      </c>
      <c r="D8" s="769">
        <v>15</v>
      </c>
      <c r="E8" s="769">
        <v>10</v>
      </c>
      <c r="F8" s="757"/>
      <c r="G8" s="757"/>
      <c r="H8" s="756">
        <v>10</v>
      </c>
      <c r="I8" s="770">
        <v>1</v>
      </c>
      <c r="J8" s="769">
        <v>4</v>
      </c>
      <c r="K8" s="769"/>
      <c r="L8" s="769"/>
      <c r="M8" s="758" t="s">
        <v>854</v>
      </c>
      <c r="N8" s="758">
        <v>5</v>
      </c>
    </row>
    <row r="9" spans="2:16" ht="27.95" customHeight="1" x14ac:dyDescent="0.2">
      <c r="B9" s="866"/>
      <c r="C9" s="755" t="s">
        <v>239</v>
      </c>
      <c r="D9" s="769">
        <v>3</v>
      </c>
      <c r="E9" s="769"/>
      <c r="F9" s="757"/>
      <c r="G9" s="757"/>
      <c r="H9" s="759"/>
      <c r="I9" s="770"/>
      <c r="J9" s="769"/>
      <c r="K9" s="771">
        <v>3</v>
      </c>
      <c r="L9" s="771"/>
      <c r="M9" s="758" t="s">
        <v>854</v>
      </c>
      <c r="N9" s="758">
        <v>3</v>
      </c>
    </row>
    <row r="10" spans="2:16" ht="27.95" customHeight="1" x14ac:dyDescent="0.2">
      <c r="B10" s="865"/>
      <c r="C10" s="755" t="s">
        <v>870</v>
      </c>
      <c r="D10" s="769">
        <v>3</v>
      </c>
      <c r="E10" s="769"/>
      <c r="F10" s="757"/>
      <c r="G10" s="757"/>
      <c r="H10" s="759"/>
      <c r="I10" s="770"/>
      <c r="J10" s="769"/>
      <c r="L10" s="771">
        <v>3</v>
      </c>
      <c r="M10" s="758" t="s">
        <v>854</v>
      </c>
      <c r="N10" s="758">
        <v>3</v>
      </c>
    </row>
    <row r="11" spans="2:16" ht="27.95" customHeight="1" x14ac:dyDescent="0.2">
      <c r="B11" s="863" t="s">
        <v>736</v>
      </c>
      <c r="C11" s="755" t="s">
        <v>254</v>
      </c>
      <c r="D11" s="769">
        <v>3</v>
      </c>
      <c r="E11" s="769">
        <v>1</v>
      </c>
      <c r="F11" s="757"/>
      <c r="G11" s="757"/>
      <c r="H11" s="756">
        <v>1</v>
      </c>
      <c r="I11" s="770">
        <v>2</v>
      </c>
      <c r="J11" s="769"/>
      <c r="K11" s="769"/>
      <c r="L11" s="769"/>
      <c r="M11" s="758" t="s">
        <v>854</v>
      </c>
      <c r="N11" s="758">
        <v>2</v>
      </c>
    </row>
    <row r="12" spans="2:16" ht="27.95" customHeight="1" x14ac:dyDescent="0.2">
      <c r="B12" s="863"/>
      <c r="C12" s="755" t="s">
        <v>269</v>
      </c>
      <c r="D12" s="769">
        <v>5</v>
      </c>
      <c r="E12" s="769">
        <v>3</v>
      </c>
      <c r="F12" s="757"/>
      <c r="G12" s="757"/>
      <c r="H12" s="756">
        <v>3</v>
      </c>
      <c r="I12" s="770">
        <v>2</v>
      </c>
      <c r="K12" s="769"/>
      <c r="L12" s="769"/>
      <c r="M12" s="758" t="s">
        <v>854</v>
      </c>
      <c r="N12" s="758">
        <v>2</v>
      </c>
    </row>
    <row r="13" spans="2:16" ht="27.95" customHeight="1" x14ac:dyDescent="0.2">
      <c r="B13" s="864" t="s">
        <v>737</v>
      </c>
      <c r="C13" s="755" t="s">
        <v>298</v>
      </c>
      <c r="D13" s="769">
        <v>10</v>
      </c>
      <c r="E13" s="769">
        <v>4</v>
      </c>
      <c r="F13" s="757">
        <v>6</v>
      </c>
      <c r="G13" s="757"/>
      <c r="H13" s="756">
        <v>10</v>
      </c>
      <c r="I13" s="770"/>
      <c r="J13" s="769"/>
      <c r="K13" s="769"/>
      <c r="L13" s="769"/>
      <c r="M13" s="757"/>
      <c r="N13" s="757"/>
    </row>
    <row r="14" spans="2:16" ht="27.95" customHeight="1" x14ac:dyDescent="0.2">
      <c r="B14" s="866"/>
      <c r="C14" s="755" t="s">
        <v>341</v>
      </c>
      <c r="D14" s="769">
        <v>4</v>
      </c>
      <c r="E14" s="769">
        <v>2</v>
      </c>
      <c r="F14" s="757"/>
      <c r="G14" s="757"/>
      <c r="H14" s="756">
        <v>2</v>
      </c>
      <c r="I14" s="770"/>
      <c r="J14" s="769"/>
      <c r="K14" s="769">
        <v>2</v>
      </c>
      <c r="L14" s="769"/>
      <c r="M14" s="758" t="s">
        <v>854</v>
      </c>
      <c r="N14" s="758">
        <v>2</v>
      </c>
    </row>
    <row r="15" spans="2:16" ht="27.95" customHeight="1" x14ac:dyDescent="0.2">
      <c r="B15" s="865"/>
      <c r="C15" s="755" t="s">
        <v>877</v>
      </c>
      <c r="D15" s="769">
        <v>43</v>
      </c>
      <c r="E15" s="769"/>
      <c r="F15" s="757"/>
      <c r="G15" s="757"/>
      <c r="H15" s="757"/>
      <c r="I15" s="770"/>
      <c r="J15" s="769">
        <v>42</v>
      </c>
      <c r="K15" s="769">
        <v>1</v>
      </c>
      <c r="L15" s="769"/>
      <c r="M15" s="758" t="s">
        <v>854</v>
      </c>
      <c r="N15" s="758">
        <v>43</v>
      </c>
    </row>
    <row r="16" spans="2:16" ht="27.95" customHeight="1" x14ac:dyDescent="0.2">
      <c r="B16" s="863" t="s">
        <v>738</v>
      </c>
      <c r="C16" s="755" t="s">
        <v>360</v>
      </c>
      <c r="D16" s="769">
        <v>8</v>
      </c>
      <c r="E16" s="769">
        <v>4</v>
      </c>
      <c r="F16" s="757"/>
      <c r="G16" s="757">
        <v>3</v>
      </c>
      <c r="H16" s="756">
        <v>7</v>
      </c>
      <c r="I16" s="770"/>
      <c r="J16" s="769"/>
      <c r="K16" s="769">
        <v>1</v>
      </c>
      <c r="L16" s="769"/>
      <c r="M16" s="758" t="s">
        <v>854</v>
      </c>
      <c r="N16" s="758">
        <v>1</v>
      </c>
    </row>
    <row r="17" spans="2:22" ht="27.95" customHeight="1" x14ac:dyDescent="0.2">
      <c r="B17" s="863"/>
      <c r="C17" s="755" t="s">
        <v>739</v>
      </c>
      <c r="D17" s="769">
        <v>2</v>
      </c>
      <c r="E17" s="769">
        <v>1</v>
      </c>
      <c r="F17" s="757"/>
      <c r="G17" s="757">
        <v>1</v>
      </c>
      <c r="H17" s="756">
        <v>2</v>
      </c>
      <c r="I17" s="770"/>
      <c r="J17" s="769"/>
      <c r="K17" s="769"/>
      <c r="L17" s="769"/>
      <c r="M17" s="757"/>
      <c r="N17" s="757"/>
    </row>
    <row r="18" spans="2:22" ht="27.95" customHeight="1" x14ac:dyDescent="0.2">
      <c r="B18" s="863"/>
      <c r="C18" s="755" t="s">
        <v>740</v>
      </c>
      <c r="D18" s="769">
        <v>2</v>
      </c>
      <c r="E18" s="769">
        <v>1</v>
      </c>
      <c r="F18" s="757"/>
      <c r="G18" s="757"/>
      <c r="H18" s="756">
        <v>1</v>
      </c>
      <c r="I18" s="770"/>
      <c r="J18" s="769"/>
      <c r="K18" s="769">
        <v>1</v>
      </c>
      <c r="L18" s="769"/>
      <c r="M18" s="758" t="s">
        <v>854</v>
      </c>
      <c r="N18" s="758">
        <v>1</v>
      </c>
    </row>
    <row r="19" spans="2:22" ht="27.95" customHeight="1" x14ac:dyDescent="0.2">
      <c r="B19" s="863"/>
      <c r="C19" s="755" t="s">
        <v>414</v>
      </c>
      <c r="D19" s="769">
        <v>15</v>
      </c>
      <c r="E19" s="769">
        <v>7</v>
      </c>
      <c r="F19" s="757"/>
      <c r="G19" s="757"/>
      <c r="H19" s="756">
        <v>7</v>
      </c>
      <c r="I19" s="770"/>
      <c r="J19" s="769"/>
      <c r="K19" s="769"/>
      <c r="L19" s="769">
        <v>8</v>
      </c>
      <c r="M19" s="758" t="s">
        <v>854</v>
      </c>
      <c r="N19" s="758">
        <v>8</v>
      </c>
    </row>
    <row r="20" spans="2:22" ht="27.95" customHeight="1" x14ac:dyDescent="0.2">
      <c r="B20" s="863"/>
      <c r="C20" s="755" t="s">
        <v>453</v>
      </c>
      <c r="D20" s="769">
        <v>5</v>
      </c>
      <c r="E20" s="769">
        <v>3</v>
      </c>
      <c r="F20" s="757"/>
      <c r="G20" s="757">
        <v>1</v>
      </c>
      <c r="H20" s="756">
        <v>4</v>
      </c>
      <c r="I20" s="770"/>
      <c r="J20" s="769"/>
      <c r="K20" s="769">
        <v>1</v>
      </c>
      <c r="L20" s="769"/>
      <c r="M20" s="758" t="s">
        <v>854</v>
      </c>
      <c r="N20" s="758">
        <v>1</v>
      </c>
    </row>
    <row r="21" spans="2:22" ht="27.95" customHeight="1" x14ac:dyDescent="0.2">
      <c r="B21" s="863"/>
      <c r="C21" s="755" t="s">
        <v>468</v>
      </c>
      <c r="D21" s="769">
        <v>8</v>
      </c>
      <c r="E21" s="769">
        <v>8</v>
      </c>
      <c r="F21" s="757"/>
      <c r="G21" s="757"/>
      <c r="H21" s="756">
        <v>8</v>
      </c>
      <c r="I21" s="770"/>
      <c r="J21" s="769"/>
      <c r="K21" s="769"/>
      <c r="L21" s="769"/>
      <c r="M21" s="769"/>
      <c r="N21" s="769"/>
    </row>
    <row r="22" spans="2:22" ht="27.95" customHeight="1" x14ac:dyDescent="0.2">
      <c r="B22" s="863"/>
      <c r="C22" s="755" t="s">
        <v>495</v>
      </c>
      <c r="D22" s="769">
        <v>5</v>
      </c>
      <c r="E22" s="769"/>
      <c r="F22" s="757"/>
      <c r="G22" s="757"/>
      <c r="H22" s="759"/>
      <c r="I22" s="770"/>
      <c r="J22" s="769"/>
      <c r="K22" s="769">
        <v>5</v>
      </c>
      <c r="L22" s="769"/>
      <c r="M22" s="758" t="s">
        <v>854</v>
      </c>
      <c r="N22" s="758">
        <v>5</v>
      </c>
      <c r="P22" s="739"/>
      <c r="Q22" s="739"/>
      <c r="R22" s="739"/>
      <c r="S22" s="739"/>
      <c r="T22" s="739"/>
      <c r="U22" s="739"/>
      <c r="V22" s="739"/>
    </row>
    <row r="23" spans="2:22" ht="27.95" customHeight="1" x14ac:dyDescent="0.25">
      <c r="B23" s="863" t="s">
        <v>741</v>
      </c>
      <c r="C23" s="755" t="s">
        <v>496</v>
      </c>
      <c r="D23" s="769">
        <v>3</v>
      </c>
      <c r="E23" s="769">
        <v>3</v>
      </c>
      <c r="F23" s="757"/>
      <c r="G23" s="757"/>
      <c r="H23" s="756">
        <v>3</v>
      </c>
      <c r="I23" s="770"/>
      <c r="J23" s="769"/>
      <c r="K23" s="769"/>
      <c r="L23" s="769"/>
      <c r="M23" s="769"/>
      <c r="N23" s="769"/>
      <c r="O23" s="767"/>
      <c r="P23" s="739"/>
      <c r="Q23" s="739"/>
      <c r="R23" s="760"/>
      <c r="S23" s="739"/>
      <c r="T23" s="739"/>
      <c r="U23" s="739"/>
      <c r="V23" s="739"/>
    </row>
    <row r="24" spans="2:22" ht="27.95" customHeight="1" x14ac:dyDescent="0.25">
      <c r="B24" s="863"/>
      <c r="C24" s="755" t="s">
        <v>516</v>
      </c>
      <c r="D24" s="769">
        <v>11</v>
      </c>
      <c r="E24" s="769">
        <v>11</v>
      </c>
      <c r="F24" s="757"/>
      <c r="G24" s="757"/>
      <c r="H24" s="756">
        <v>11</v>
      </c>
      <c r="I24" s="770"/>
      <c r="J24" s="769"/>
      <c r="K24" s="769"/>
      <c r="L24" s="769"/>
      <c r="M24" s="757"/>
      <c r="N24" s="757"/>
      <c r="O24" s="767"/>
      <c r="P24" s="761"/>
      <c r="Q24" s="761"/>
      <c r="R24" s="761"/>
      <c r="S24" s="739"/>
      <c r="T24" s="739"/>
      <c r="U24" s="739"/>
      <c r="V24" s="739"/>
    </row>
    <row r="25" spans="2:22" ht="27.95" customHeight="1" x14ac:dyDescent="0.25">
      <c r="B25" s="863" t="s">
        <v>742</v>
      </c>
      <c r="C25" s="755" t="s">
        <v>562</v>
      </c>
      <c r="D25" s="769">
        <v>2</v>
      </c>
      <c r="E25" s="769">
        <v>2</v>
      </c>
      <c r="F25" s="757"/>
      <c r="G25" s="757"/>
      <c r="H25" s="756">
        <v>2</v>
      </c>
      <c r="I25" s="770"/>
      <c r="J25" s="769"/>
      <c r="K25" s="769"/>
      <c r="L25" s="769"/>
      <c r="M25" s="757"/>
      <c r="N25" s="757"/>
      <c r="O25" s="767"/>
      <c r="P25" s="761"/>
      <c r="Q25" s="761"/>
      <c r="R25" s="761"/>
      <c r="S25" s="739"/>
      <c r="T25" s="739"/>
      <c r="U25" s="739"/>
      <c r="V25" s="739"/>
    </row>
    <row r="26" spans="2:22" ht="27.95" customHeight="1" x14ac:dyDescent="0.2">
      <c r="B26" s="863"/>
      <c r="C26" s="755" t="s">
        <v>578</v>
      </c>
      <c r="D26" s="769">
        <v>3</v>
      </c>
      <c r="E26" s="769">
        <v>3</v>
      </c>
      <c r="F26" s="757"/>
      <c r="G26" s="757"/>
      <c r="H26" s="756">
        <v>3</v>
      </c>
      <c r="I26" s="770"/>
      <c r="J26" s="769"/>
      <c r="K26" s="769"/>
      <c r="L26" s="769"/>
      <c r="M26" s="757"/>
      <c r="N26" s="757"/>
      <c r="P26" s="761"/>
      <c r="Q26" s="761"/>
      <c r="R26" s="761"/>
      <c r="S26" s="739"/>
      <c r="T26" s="739"/>
      <c r="U26" s="739"/>
      <c r="V26" s="739"/>
    </row>
    <row r="27" spans="2:22" ht="27.95" customHeight="1" x14ac:dyDescent="0.2">
      <c r="B27" s="863"/>
      <c r="C27" s="755" t="s">
        <v>578</v>
      </c>
      <c r="D27" s="769">
        <v>3</v>
      </c>
      <c r="E27" s="769">
        <v>3</v>
      </c>
      <c r="F27" s="757"/>
      <c r="G27" s="757"/>
      <c r="H27" s="756">
        <v>3</v>
      </c>
      <c r="I27" s="770"/>
      <c r="J27" s="769"/>
      <c r="K27" s="769"/>
      <c r="L27" s="769"/>
      <c r="M27" s="757"/>
      <c r="N27" s="757"/>
      <c r="P27" s="739"/>
      <c r="Q27" s="739"/>
      <c r="R27" s="739"/>
      <c r="S27" s="739"/>
      <c r="T27" s="739"/>
      <c r="U27" s="739"/>
      <c r="V27" s="739"/>
    </row>
    <row r="28" spans="2:22" ht="27.95" customHeight="1" x14ac:dyDescent="0.2">
      <c r="B28" s="863"/>
      <c r="C28" s="755" t="s">
        <v>578</v>
      </c>
      <c r="D28" s="769">
        <v>3</v>
      </c>
      <c r="E28" s="769">
        <v>3</v>
      </c>
      <c r="F28" s="757"/>
      <c r="G28" s="757"/>
      <c r="H28" s="756">
        <v>3</v>
      </c>
      <c r="I28" s="770"/>
      <c r="J28" s="769"/>
      <c r="K28" s="769"/>
      <c r="L28" s="769"/>
      <c r="M28" s="757"/>
      <c r="N28" s="757"/>
      <c r="P28" s="761"/>
      <c r="Q28" s="761"/>
      <c r="R28" s="761"/>
      <c r="S28" s="739"/>
      <c r="T28" s="739"/>
      <c r="U28" s="739"/>
      <c r="V28" s="739"/>
    </row>
    <row r="29" spans="2:22" ht="27.95" customHeight="1" x14ac:dyDescent="0.2">
      <c r="B29" s="754" t="s">
        <v>743</v>
      </c>
      <c r="C29" s="755" t="s">
        <v>596</v>
      </c>
      <c r="D29" s="769">
        <v>9</v>
      </c>
      <c r="E29" s="769"/>
      <c r="F29" s="757"/>
      <c r="G29" s="757"/>
      <c r="H29" s="759"/>
      <c r="I29" s="770"/>
      <c r="J29" s="769"/>
      <c r="K29" s="769">
        <v>9</v>
      </c>
      <c r="L29" s="769"/>
      <c r="M29" s="758" t="s">
        <v>854</v>
      </c>
      <c r="N29" s="758">
        <v>9</v>
      </c>
      <c r="P29" s="761"/>
      <c r="Q29" s="761"/>
      <c r="R29" s="761"/>
      <c r="S29" s="739"/>
      <c r="T29" s="739"/>
      <c r="U29" s="739"/>
      <c r="V29" s="739"/>
    </row>
    <row r="30" spans="2:22" ht="27.95" customHeight="1" x14ac:dyDescent="0.2">
      <c r="B30" s="754" t="s">
        <v>858</v>
      </c>
      <c r="C30" s="755" t="s">
        <v>597</v>
      </c>
      <c r="D30" s="769">
        <v>8</v>
      </c>
      <c r="E30" s="769">
        <v>1</v>
      </c>
      <c r="F30" s="757"/>
      <c r="G30" s="757"/>
      <c r="H30" s="756">
        <v>1</v>
      </c>
      <c r="I30" s="770"/>
      <c r="J30" s="769"/>
      <c r="K30" s="769"/>
      <c r="L30" s="769">
        <v>7</v>
      </c>
      <c r="M30" s="758" t="s">
        <v>854</v>
      </c>
      <c r="N30" s="758">
        <v>7</v>
      </c>
      <c r="P30" s="761"/>
      <c r="Q30" s="761"/>
      <c r="R30" s="761"/>
      <c r="S30" s="739"/>
      <c r="T30" s="739"/>
      <c r="U30" s="739"/>
      <c r="V30" s="739"/>
    </row>
    <row r="31" spans="2:22" ht="27.95" customHeight="1" x14ac:dyDescent="0.2">
      <c r="B31" s="864" t="s">
        <v>744</v>
      </c>
      <c r="C31" s="755" t="s">
        <v>650</v>
      </c>
      <c r="D31" s="769">
        <v>20</v>
      </c>
      <c r="E31" s="769">
        <v>19</v>
      </c>
      <c r="F31" s="757"/>
      <c r="G31" s="757"/>
      <c r="H31" s="756">
        <v>16</v>
      </c>
      <c r="I31" s="770"/>
      <c r="J31" s="769"/>
      <c r="K31" s="769">
        <v>1</v>
      </c>
      <c r="L31" s="769"/>
      <c r="M31" s="758" t="s">
        <v>854</v>
      </c>
      <c r="N31" s="758">
        <v>7</v>
      </c>
      <c r="P31" s="761"/>
      <c r="Q31" s="761"/>
      <c r="R31" s="761"/>
      <c r="S31" s="739"/>
      <c r="T31" s="739"/>
      <c r="U31" s="739"/>
      <c r="V31" s="739"/>
    </row>
    <row r="32" spans="2:22" ht="27.95" customHeight="1" x14ac:dyDescent="0.2">
      <c r="B32" s="865"/>
      <c r="C32" s="755" t="s">
        <v>676</v>
      </c>
      <c r="D32" s="769">
        <v>17</v>
      </c>
      <c r="E32" s="769">
        <v>17</v>
      </c>
      <c r="F32" s="757"/>
      <c r="G32" s="757"/>
      <c r="H32" s="756">
        <v>17</v>
      </c>
      <c r="I32" s="770"/>
      <c r="J32" s="769"/>
      <c r="K32" s="769"/>
      <c r="L32" s="769"/>
      <c r="M32" s="757"/>
      <c r="N32" s="757"/>
      <c r="P32" s="739"/>
      <c r="Q32" s="739"/>
      <c r="R32" s="739"/>
      <c r="S32" s="739"/>
      <c r="T32" s="739"/>
      <c r="U32" s="739"/>
      <c r="V32" s="739"/>
    </row>
    <row r="33" spans="1:22" ht="27.95" customHeight="1" x14ac:dyDescent="0.2">
      <c r="B33" s="767"/>
      <c r="C33" s="762" t="s">
        <v>748</v>
      </c>
      <c r="D33" s="772">
        <f>SUM(D6:D32)</f>
        <v>233</v>
      </c>
      <c r="E33" s="772">
        <f>SUM(E6:E32)</f>
        <v>120</v>
      </c>
      <c r="F33" s="763">
        <f>SUM(F6:F32)</f>
        <v>6</v>
      </c>
      <c r="G33" s="763">
        <f>SUM(G6:G32)</f>
        <v>5</v>
      </c>
      <c r="H33" s="763">
        <f>SUM(E33,F33:G33)</f>
        <v>131</v>
      </c>
      <c r="I33" s="773">
        <f>SUM(I6:I32)</f>
        <v>6</v>
      </c>
      <c r="J33" s="772">
        <f>SUM(J6:J32)</f>
        <v>54</v>
      </c>
      <c r="K33" s="772">
        <f>SUM(K6:K32)</f>
        <v>24</v>
      </c>
      <c r="L33" s="772">
        <f>SUM(L6:L32)</f>
        <v>18</v>
      </c>
      <c r="M33" s="761"/>
      <c r="N33" s="772">
        <f>SUM(I33:L33)</f>
        <v>102</v>
      </c>
      <c r="P33" s="761"/>
      <c r="Q33" s="761"/>
      <c r="R33" s="761"/>
      <c r="S33" s="739"/>
      <c r="T33" s="739"/>
      <c r="U33" s="739"/>
      <c r="V33" s="739"/>
    </row>
    <row r="34" spans="1:22" ht="27.95" customHeight="1" x14ac:dyDescent="0.2">
      <c r="B34" s="767"/>
      <c r="C34" s="767"/>
      <c r="H34" s="774">
        <f>H33/D33</f>
        <v>0.5622317596566524</v>
      </c>
      <c r="I34" s="774">
        <f>I33/D33</f>
        <v>2.575107296137339E-2</v>
      </c>
      <c r="J34" s="774">
        <f>J33/D33</f>
        <v>0.23175965665236051</v>
      </c>
      <c r="K34" s="774">
        <f>K33/D33</f>
        <v>0.10300429184549356</v>
      </c>
      <c r="L34" s="774">
        <f>L33/D33</f>
        <v>7.7253218884120178E-2</v>
      </c>
      <c r="P34" s="761"/>
      <c r="Q34" s="761"/>
      <c r="R34" s="761"/>
      <c r="S34" s="739"/>
      <c r="T34" s="739"/>
      <c r="U34" s="739"/>
      <c r="V34" s="739"/>
    </row>
    <row r="35" spans="1:22" ht="59.25" customHeight="1" x14ac:dyDescent="0.2">
      <c r="B35" s="764" t="s">
        <v>855</v>
      </c>
      <c r="C35" s="775" t="s">
        <v>1168</v>
      </c>
      <c r="P35" s="761"/>
      <c r="Q35" s="761"/>
      <c r="R35" s="761"/>
      <c r="S35" s="739"/>
      <c r="T35" s="739"/>
      <c r="U35" s="739"/>
      <c r="V35" s="739"/>
    </row>
    <row r="36" spans="1:22" ht="27.95" customHeight="1" x14ac:dyDescent="0.2">
      <c r="A36" s="764"/>
      <c r="B36" s="764"/>
      <c r="C36" s="765"/>
      <c r="D36" s="766"/>
      <c r="E36" s="766"/>
      <c r="F36" s="766"/>
      <c r="G36" s="766"/>
      <c r="H36" s="776">
        <f>3/35</f>
        <v>8.5714285714285715E-2</v>
      </c>
      <c r="I36" s="777">
        <f>21/35</f>
        <v>0.6</v>
      </c>
      <c r="J36" s="776">
        <f>2/35</f>
        <v>5.7142857142857141E-2</v>
      </c>
      <c r="K36" s="776">
        <f>9/35</f>
        <v>0.25714285714285712</v>
      </c>
      <c r="L36" s="766"/>
      <c r="M36" s="766"/>
      <c r="N36" s="766"/>
      <c r="P36" s="739"/>
      <c r="Q36" s="739"/>
      <c r="R36" s="739"/>
      <c r="S36" s="739"/>
      <c r="T36" s="739"/>
      <c r="U36" s="739"/>
      <c r="V36" s="739"/>
    </row>
    <row r="37" spans="1:22" ht="27.95" customHeight="1" x14ac:dyDescent="0.2">
      <c r="B37" s="767"/>
      <c r="C37" s="767"/>
      <c r="O37" s="778"/>
      <c r="P37" s="761"/>
      <c r="Q37" s="761"/>
      <c r="R37" s="761"/>
      <c r="S37" s="739"/>
      <c r="T37" s="739"/>
      <c r="U37" s="739"/>
      <c r="V37" s="739"/>
    </row>
    <row r="38" spans="1:22" ht="33.75" customHeight="1" x14ac:dyDescent="0.25">
      <c r="B38" s="766"/>
      <c r="C38" s="779"/>
      <c r="D38" s="779"/>
      <c r="E38" s="779"/>
      <c r="F38" s="779"/>
      <c r="G38" s="779"/>
      <c r="H38" s="779"/>
      <c r="I38" s="779"/>
      <c r="J38" s="779"/>
      <c r="K38" s="779"/>
      <c r="L38" s="779"/>
      <c r="M38" s="779"/>
      <c r="N38" s="779"/>
      <c r="O38" s="766"/>
      <c r="P38" s="761"/>
      <c r="Q38" s="761"/>
      <c r="R38" s="761"/>
      <c r="S38" s="739"/>
      <c r="T38" s="739"/>
      <c r="U38" s="739"/>
      <c r="V38" s="739"/>
    </row>
    <row r="39" spans="1:22" ht="40.5" customHeight="1" x14ac:dyDescent="0.25">
      <c r="B39" s="766"/>
      <c r="C39" s="766"/>
      <c r="D39" s="766"/>
      <c r="E39" s="766"/>
      <c r="F39" s="766"/>
      <c r="G39" s="766"/>
      <c r="H39" s="766"/>
      <c r="I39" s="766"/>
      <c r="J39" s="766"/>
      <c r="K39" s="766"/>
      <c r="L39" s="766"/>
      <c r="M39" s="766"/>
      <c r="N39" s="766"/>
      <c r="O39" s="766"/>
      <c r="P39" s="739"/>
      <c r="Q39" s="739"/>
      <c r="R39" s="739"/>
      <c r="S39" s="739"/>
      <c r="T39" s="739"/>
      <c r="U39" s="739"/>
      <c r="V39" s="739"/>
    </row>
    <row r="40" spans="1:22" ht="27.95" customHeight="1" x14ac:dyDescent="0.25">
      <c r="B40" s="766"/>
      <c r="C40" s="766"/>
      <c r="D40" s="766"/>
      <c r="E40" s="766"/>
      <c r="F40" s="766"/>
      <c r="G40" s="766"/>
      <c r="H40" s="766"/>
      <c r="I40" s="766"/>
      <c r="J40" s="766"/>
      <c r="K40" s="766"/>
      <c r="L40" s="766"/>
      <c r="M40" s="766"/>
      <c r="N40" s="766"/>
      <c r="O40" s="766"/>
      <c r="P40" s="766"/>
    </row>
  </sheetData>
  <mergeCells count="22">
    <mergeCell ref="E4:E5"/>
    <mergeCell ref="H4:H5"/>
    <mergeCell ref="E2:N2"/>
    <mergeCell ref="E3:H3"/>
    <mergeCell ref="I3:N3"/>
    <mergeCell ref="N4:N5"/>
    <mergeCell ref="K4:L4"/>
    <mergeCell ref="I4:I5"/>
    <mergeCell ref="J4:J5"/>
    <mergeCell ref="M4:M5"/>
    <mergeCell ref="F4:F5"/>
    <mergeCell ref="G4:G5"/>
    <mergeCell ref="C4:C5"/>
    <mergeCell ref="B4:B5"/>
    <mergeCell ref="D4:D5"/>
    <mergeCell ref="B25:B28"/>
    <mergeCell ref="B31:B32"/>
    <mergeCell ref="B11:B12"/>
    <mergeCell ref="B16:B22"/>
    <mergeCell ref="B23:B24"/>
    <mergeCell ref="B7:B10"/>
    <mergeCell ref="B13: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8" zoomScaleNormal="68" workbookViewId="0">
      <pane xSplit="12" ySplit="2" topLeftCell="U3" activePane="bottomRight" state="frozen"/>
      <selection pane="topRight" activeCell="M1" sqref="M1"/>
      <selection pane="bottomLeft" activeCell="A3" sqref="A3"/>
      <selection pane="bottomRight" activeCell="AM5" sqref="AM5"/>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828"/>
      <c r="AG1" s="824" t="s">
        <v>862</v>
      </c>
      <c r="AH1" s="824"/>
      <c r="AI1" s="824"/>
      <c r="AJ1" s="824"/>
      <c r="AK1" s="824"/>
      <c r="AL1" s="824"/>
      <c r="AM1" s="824"/>
      <c r="AN1" s="824"/>
      <c r="AO1" s="386"/>
      <c r="AP1" s="860" t="s">
        <v>863</v>
      </c>
      <c r="AQ1" s="860"/>
      <c r="AR1" s="860"/>
      <c r="AS1" s="860"/>
      <c r="AT1" s="860"/>
      <c r="AU1" s="860"/>
      <c r="AV1" s="860"/>
      <c r="AW1" s="860"/>
      <c r="AX1" s="391"/>
      <c r="AY1" s="843" t="s">
        <v>864</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387"/>
      <c r="AG2" s="826" t="s">
        <v>30</v>
      </c>
      <c r="AH2" s="826" t="s">
        <v>31</v>
      </c>
      <c r="AI2" s="826" t="s">
        <v>32</v>
      </c>
      <c r="AJ2" s="826" t="s">
        <v>33</v>
      </c>
      <c r="AK2" s="826" t="s">
        <v>74</v>
      </c>
      <c r="AL2" s="826" t="s">
        <v>34</v>
      </c>
      <c r="AM2" s="826" t="s">
        <v>35</v>
      </c>
      <c r="AN2" s="826" t="s">
        <v>36</v>
      </c>
      <c r="AO2" s="388"/>
      <c r="AP2" s="823" t="s">
        <v>37</v>
      </c>
      <c r="AQ2" s="823" t="s">
        <v>38</v>
      </c>
      <c r="AR2" s="823" t="s">
        <v>39</v>
      </c>
      <c r="AS2" s="823" t="s">
        <v>40</v>
      </c>
      <c r="AT2" s="823" t="s">
        <v>75</v>
      </c>
      <c r="AU2" s="823" t="s">
        <v>41</v>
      </c>
      <c r="AV2" s="823" t="s">
        <v>42</v>
      </c>
      <c r="AW2" s="823" t="s">
        <v>43</v>
      </c>
      <c r="AX2" s="392"/>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384" t="s">
        <v>49</v>
      </c>
      <c r="L3" s="384" t="s">
        <v>70</v>
      </c>
      <c r="M3" s="384" t="s">
        <v>71</v>
      </c>
      <c r="N3" s="820"/>
      <c r="O3" s="820"/>
      <c r="P3" s="820"/>
      <c r="Q3" s="820"/>
      <c r="R3" s="820"/>
      <c r="S3" s="820"/>
      <c r="T3" s="820"/>
      <c r="U3" s="820"/>
      <c r="V3" s="820"/>
      <c r="W3" s="820"/>
      <c r="X3" s="825"/>
      <c r="Y3" s="825"/>
      <c r="Z3" s="825"/>
      <c r="AA3" s="825"/>
      <c r="AB3" s="825"/>
      <c r="AC3" s="825"/>
      <c r="AD3" s="825"/>
      <c r="AE3" s="825"/>
      <c r="AF3" s="387" t="s">
        <v>44</v>
      </c>
      <c r="AG3" s="826"/>
      <c r="AH3" s="826"/>
      <c r="AI3" s="826"/>
      <c r="AJ3" s="826"/>
      <c r="AK3" s="826"/>
      <c r="AL3" s="826"/>
      <c r="AM3" s="826"/>
      <c r="AN3" s="826"/>
      <c r="AO3" s="388" t="s">
        <v>44</v>
      </c>
      <c r="AP3" s="823"/>
      <c r="AQ3" s="823"/>
      <c r="AR3" s="823"/>
      <c r="AS3" s="823"/>
      <c r="AT3" s="823"/>
      <c r="AU3" s="823"/>
      <c r="AV3" s="823"/>
      <c r="AW3" s="823"/>
      <c r="AX3" s="392" t="s">
        <v>44</v>
      </c>
      <c r="AY3" s="821"/>
      <c r="AZ3" s="821"/>
      <c r="BA3" s="821"/>
      <c r="BB3" s="821"/>
      <c r="BC3" s="821"/>
      <c r="BD3" s="821"/>
      <c r="BE3" s="821"/>
      <c r="BF3" s="821"/>
      <c r="BG3" s="831"/>
      <c r="BH3" s="831"/>
      <c r="BI3" s="831"/>
      <c r="BJ3" s="831"/>
      <c r="BK3" s="830"/>
    </row>
    <row r="4" spans="1:63" ht="117" customHeight="1" x14ac:dyDescent="0.25">
      <c r="A4" s="393" t="s">
        <v>50</v>
      </c>
      <c r="B4" s="393" t="s">
        <v>51</v>
      </c>
      <c r="C4" s="393" t="s">
        <v>52</v>
      </c>
      <c r="D4" s="393" t="s">
        <v>53</v>
      </c>
      <c r="E4" s="393" t="s">
        <v>54</v>
      </c>
      <c r="F4" s="393" t="s">
        <v>51</v>
      </c>
      <c r="G4" s="393" t="s">
        <v>55</v>
      </c>
      <c r="H4" s="393" t="s">
        <v>52</v>
      </c>
      <c r="I4" s="39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90" t="s">
        <v>51</v>
      </c>
      <c r="AQ4" s="390" t="s">
        <v>64</v>
      </c>
      <c r="AR4" s="390" t="s">
        <v>65</v>
      </c>
      <c r="AS4" s="390" t="s">
        <v>66</v>
      </c>
      <c r="AT4" s="390" t="s">
        <v>66</v>
      </c>
      <c r="AU4" s="390" t="s">
        <v>60</v>
      </c>
      <c r="AV4" s="390" t="s">
        <v>67</v>
      </c>
      <c r="AW4" s="390" t="s">
        <v>52</v>
      </c>
      <c r="AX4" s="390"/>
      <c r="AY4" s="393" t="s">
        <v>51</v>
      </c>
      <c r="AZ4" s="393" t="s">
        <v>64</v>
      </c>
      <c r="BA4" s="393" t="s">
        <v>65</v>
      </c>
      <c r="BB4" s="393" t="s">
        <v>66</v>
      </c>
      <c r="BC4" s="393" t="s">
        <v>66</v>
      </c>
      <c r="BD4" s="393" t="s">
        <v>60</v>
      </c>
      <c r="BE4" s="393" t="s">
        <v>67</v>
      </c>
      <c r="BF4" s="393" t="s">
        <v>52</v>
      </c>
      <c r="BG4" s="389" t="s">
        <v>68</v>
      </c>
      <c r="BH4" s="389"/>
      <c r="BI4" s="442" t="s">
        <v>68</v>
      </c>
      <c r="BJ4" s="389"/>
      <c r="BK4" s="830"/>
    </row>
    <row r="5" spans="1:63" ht="35.1" customHeight="1" x14ac:dyDescent="0.2">
      <c r="A5" s="39"/>
      <c r="B5" s="40"/>
      <c r="C5" s="415" t="s">
        <v>154</v>
      </c>
      <c r="D5" s="39"/>
      <c r="E5" s="855" t="s">
        <v>153</v>
      </c>
      <c r="F5" s="40"/>
      <c r="G5" s="39">
        <v>1</v>
      </c>
      <c r="H5" s="403" t="s">
        <v>720</v>
      </c>
      <c r="I5" s="41" t="s">
        <v>78</v>
      </c>
      <c r="J5" s="42" t="s">
        <v>95</v>
      </c>
      <c r="K5" s="42" t="s">
        <v>110</v>
      </c>
      <c r="L5" s="43" t="s">
        <v>126</v>
      </c>
      <c r="M5" s="44">
        <v>1</v>
      </c>
      <c r="N5" s="415" t="s">
        <v>69</v>
      </c>
      <c r="O5" s="415" t="str">
        <f>IF(H5="","",VLOOKUP(H5,'[1]Procedimientos Publicar'!$C$6:$E$85,3,FALSE))</f>
        <v>SECRETARIA GENERAL</v>
      </c>
      <c r="P5" s="415" t="s">
        <v>72</v>
      </c>
      <c r="Q5" s="415"/>
      <c r="R5" s="39"/>
      <c r="S5" s="415"/>
      <c r="T5" s="45">
        <v>1</v>
      </c>
      <c r="U5" s="46"/>
      <c r="V5" s="47">
        <v>43480</v>
      </c>
      <c r="W5" s="398">
        <v>43951</v>
      </c>
      <c r="X5" s="40">
        <v>43830</v>
      </c>
      <c r="Y5" s="51" t="s">
        <v>141</v>
      </c>
      <c r="Z5" s="415">
        <v>0.7</v>
      </c>
      <c r="AA5" s="48">
        <f t="shared" ref="AA5:AA21" si="0">(IF(Z5="","",IF(OR($M5=0,$M5="",$X5=""),"",Z5/$M5)))</f>
        <v>0.7</v>
      </c>
      <c r="AB5" s="45">
        <f>(IF(OR($T5="",AA5=""),"",IF(OR($T5=0,AA5=0),0,IF((AA5*100%)/$T5&gt;100%,100%,(AA5*100%)/$T5))))</f>
        <v>0.7</v>
      </c>
      <c r="AC5" s="8" t="str">
        <f>IF(Z5="","",IF(AB5&lt;100%, IF(AB5&lt;25%, "ALERTA","EN TERMINO"), IF(AB5=100%, "OK", "EN TERMINO")))</f>
        <v>EN TERMINO</v>
      </c>
      <c r="AD5" s="64" t="s">
        <v>730</v>
      </c>
      <c r="AE5" s="14"/>
      <c r="AF5" s="13" t="str">
        <f t="shared" ref="AF5:AF21" si="1">IF(AB5=100%,IF(AB5&gt;25%,"CUMPLIDA","PENDIENTE"),IF(AB5&lt;25%,"INCUMPLIDA","PENDIENTE"))</f>
        <v>PENDIENTE</v>
      </c>
      <c r="AG5" s="495">
        <v>44012</v>
      </c>
      <c r="AH5" s="799" t="s">
        <v>1179</v>
      </c>
      <c r="AI5" s="812">
        <v>0.5</v>
      </c>
      <c r="AJ5" s="7">
        <f>IF(AI5="","",IF(OR($M5=0,$M5="",AG5=""),"",AI5/$M5))</f>
        <v>0.5</v>
      </c>
      <c r="AK5" s="6">
        <f>(IF(OR($T5="",AJ5=""),"",IF(OR($T5=0,AJ5=0),0,IF((AJ5*100%)/$T5&gt;100%,100%,(AJ5*100%)/$T5))))</f>
        <v>0.5</v>
      </c>
      <c r="AL5" s="8" t="str">
        <f>IF(AI5="","",IF(AK5&lt;100%, IF(AK5&lt;50%, "ALERTA","EN TERMINO"), IF(AK5=100%, "OK", "EN TERMINO")))</f>
        <v>EN TERMINO</v>
      </c>
      <c r="AM5" s="812" t="s">
        <v>1200</v>
      </c>
      <c r="AN5" s="14"/>
      <c r="AO5" s="807" t="str">
        <f>IF(AK5=100%,IF(AK5&gt;50%,"CUMPLIDA","PENDIENTE"),IF(AK5&lt;50%,"INCUMPLIDA","PENDIENTE"))</f>
        <v>PENDIENTE</v>
      </c>
      <c r="AP5" s="9"/>
      <c r="AQ5" s="9"/>
      <c r="AR5" s="14"/>
      <c r="AS5" s="10" t="str">
        <f>(IF(AR5="","",IF(OR($M5=0,$M5="",AP5=""),"",AR5/$M5)))</f>
        <v/>
      </c>
      <c r="AT5" s="11" t="str">
        <f>(IF(OR($T5="",AS5=""),"",IF(OR($T5=0,AS5=0),0,IF((AS5*100%)/$T5&gt;100%,100%,(AS5*100%)/$T5))))</f>
        <v/>
      </c>
      <c r="AU5" s="8" t="str">
        <f>IF(AR5="","",IF(AT5&lt;100%, IF(AT5&lt;75%, "ALERTA","EN TERMINO"), IF(AT5=100%, "OK", "EN TERMINO")))</f>
        <v/>
      </c>
      <c r="AV5" s="14"/>
      <c r="AW5" s="14"/>
      <c r="AX5" s="14"/>
      <c r="AY5" s="9"/>
      <c r="AZ5" s="14"/>
      <c r="BA5" s="14"/>
      <c r="BB5" s="7" t="str">
        <f>(IF(BA5="","",IF(OR($M5=0,$M5="",AY5=""),"",BA5/$M5)))</f>
        <v/>
      </c>
      <c r="BC5" s="12" t="str">
        <f>(IF(OR($T5="",BB5=""),"",IF(OR($T5=0,BB5=0),0,IF((BB5*100%)/$T5&gt;100%,100%,(BB5*100%)/$T5))))</f>
        <v/>
      </c>
      <c r="BD5" s="8" t="str">
        <f>IF(BA5="","",IF(BC5&lt;100%, IF(BC5&lt;100%, "ALERTA","EN TERMINO"), IF(BC5=100%, "OK", "EN TERMINO")))</f>
        <v/>
      </c>
      <c r="BE5" s="14"/>
      <c r="BF5" s="14"/>
      <c r="BG5" s="13" t="str">
        <f t="shared" ref="BG5:BG21" si="2">IF(AB5=100%,"CUMPLIDA","INCUMPLIDA")</f>
        <v>INCUMPLIDA</v>
      </c>
      <c r="BH5" s="416"/>
      <c r="BI5" s="809" t="str">
        <f t="shared" ref="BI5:BI9" si="3">IF(AF5="CUMPLIDA","CERRADO","ABIERTO")</f>
        <v>ABIERTO</v>
      </c>
      <c r="BJ5" s="14"/>
    </row>
    <row r="6" spans="1:63" ht="35.1" customHeight="1" x14ac:dyDescent="0.2">
      <c r="A6" s="39"/>
      <c r="B6" s="39"/>
      <c r="C6" s="415" t="s">
        <v>154</v>
      </c>
      <c r="D6" s="39"/>
      <c r="E6" s="855"/>
      <c r="F6" s="39"/>
      <c r="G6" s="39">
        <v>2</v>
      </c>
      <c r="H6" s="403" t="s">
        <v>720</v>
      </c>
      <c r="I6" s="49" t="s">
        <v>79</v>
      </c>
      <c r="J6" s="452"/>
      <c r="K6" s="42" t="s">
        <v>111</v>
      </c>
      <c r="L6" s="43" t="s">
        <v>126</v>
      </c>
      <c r="M6" s="44">
        <v>1</v>
      </c>
      <c r="N6" s="415" t="s">
        <v>69</v>
      </c>
      <c r="O6" s="415" t="str">
        <f>IF(H6="","",VLOOKUP(H6,'[1]Procedimientos Publicar'!$C$6:$E$85,3,FALSE))</f>
        <v>SECRETARIA GENERAL</v>
      </c>
      <c r="P6" s="415" t="s">
        <v>72</v>
      </c>
      <c r="Q6" s="39"/>
      <c r="R6" s="39"/>
      <c r="S6" s="39"/>
      <c r="T6" s="45">
        <v>1</v>
      </c>
      <c r="U6" s="39"/>
      <c r="V6" s="47">
        <v>43480</v>
      </c>
      <c r="W6" s="398">
        <v>43951</v>
      </c>
      <c r="X6" s="40">
        <v>43830</v>
      </c>
      <c r="Y6" s="53" t="s">
        <v>141</v>
      </c>
      <c r="Z6" s="39">
        <v>0.7</v>
      </c>
      <c r="AA6" s="48">
        <f t="shared" si="0"/>
        <v>0.7</v>
      </c>
      <c r="AB6" s="45">
        <f>(IF(OR($T6="",AA6=""),"",IF(OR($T6=0,AA6=0),0,IF((AA6*100%)/$T6&gt;100%,100%,(AA6*100%)/$T6))))</f>
        <v>0.7</v>
      </c>
      <c r="AC6" s="8" t="str">
        <f>IF(Z6="","",IF(AB6&lt;100%, IF(AB6&lt;25%, "ALERTA","EN TERMINO"), IF(AB6=100%, "OK", "EN TERMINO")))</f>
        <v>EN TERMINO</v>
      </c>
      <c r="AD6" s="64" t="s">
        <v>730</v>
      </c>
      <c r="AE6" s="14"/>
      <c r="AF6" s="13" t="str">
        <f t="shared" si="1"/>
        <v>PENDIENTE</v>
      </c>
      <c r="AG6" s="495">
        <v>44012</v>
      </c>
      <c r="AH6" s="799" t="s">
        <v>1179</v>
      </c>
      <c r="AI6" s="1">
        <v>0.5</v>
      </c>
      <c r="AJ6" s="7">
        <f t="shared" ref="AJ6:AJ7" si="4">IF(AI6="","",IF(OR($M6=0,$M6="",AG6=""),"",AI6/$M6))</f>
        <v>0.5</v>
      </c>
      <c r="AK6" s="6">
        <f t="shared" ref="AK6:AK7" si="5">(IF(OR($T6="",AJ6=""),"",IF(OR($T6=0,AJ6=0),0,IF((AJ6*100%)/$T6&gt;100%,100%,(AJ6*100%)/$T6))))</f>
        <v>0.5</v>
      </c>
      <c r="AL6" s="805" t="str">
        <f t="shared" ref="AL6:AL7" si="6">IF(AI6="","",IF(AK6&lt;100%, IF(AK6&lt;50%, "ALERTA","EN TERMINO"), IF(AK6=100%, "OK", "EN TERMINO")))</f>
        <v>EN TERMINO</v>
      </c>
      <c r="AM6" s="812" t="s">
        <v>1200</v>
      </c>
      <c r="AO6" s="807" t="str">
        <f t="shared" ref="AO6:AO7" si="7">IF(AK6=100%,IF(AK6&gt;50%,"CUMPLIDA","PENDIENTE"),IF(AK6&lt;50%,"INCUMPLIDA","PENDIENTE"))</f>
        <v>PENDIENTE</v>
      </c>
      <c r="AP6" s="9"/>
      <c r="AS6" s="10" t="str">
        <f>(IF(AR6="","",IF(OR($M6=0,$M6="",AP6=""),"",AR6/$M6)))</f>
        <v/>
      </c>
      <c r="AT6" s="11" t="str">
        <f>(IF(OR($T6="",AS6=""),"",IF(OR($T6=0,AS6=0),0,IF((AS6*100%)/$T6&gt;100%,100%,(AS6*100%)/$T6))))</f>
        <v/>
      </c>
      <c r="AU6" s="8" t="str">
        <f>IF(AR6="","",IF(AT6&lt;100%, IF(AT6&lt;75%, "ALERTA","EN TERMINO"), IF(AT6=100%, "OK", "EN TERMINO")))</f>
        <v/>
      </c>
      <c r="AY6" s="9"/>
      <c r="BB6" s="7" t="str">
        <f>(IF(BA6="","",IF(OR($M6=0,$M6="",AY6=""),"",BA6/$M6)))</f>
        <v/>
      </c>
      <c r="BC6" s="12" t="str">
        <f>(IF(OR($T6="",BB6=""),"",IF(OR($T6=0,BB6=0),0,IF((BB6*100%)/$T6&gt;100%,100%,(BB6*100%)/$T6))))</f>
        <v/>
      </c>
      <c r="BD6" s="8" t="str">
        <f>IF(BA6="","",IF(BC6&lt;100%, IF(BC6&lt;100%, "ALERTA","EN TERMINO"), IF(BC6=100%, "OK", "EN TERMINO")))</f>
        <v/>
      </c>
      <c r="BG6" s="13" t="str">
        <f t="shared" si="2"/>
        <v>INCUMPLIDA</v>
      </c>
      <c r="BI6" s="809" t="str">
        <f t="shared" si="3"/>
        <v>ABIERTO</v>
      </c>
    </row>
    <row r="7" spans="1:63" ht="35.1" customHeight="1" x14ac:dyDescent="0.2">
      <c r="A7" s="39"/>
      <c r="B7" s="39"/>
      <c r="C7" s="415" t="s">
        <v>154</v>
      </c>
      <c r="D7" s="39"/>
      <c r="E7" s="855"/>
      <c r="F7" s="39"/>
      <c r="G7" s="39">
        <v>3</v>
      </c>
      <c r="H7" s="403" t="s">
        <v>720</v>
      </c>
      <c r="I7" s="41" t="s">
        <v>80</v>
      </c>
      <c r="J7" s="42" t="s">
        <v>96</v>
      </c>
      <c r="K7" s="42" t="s">
        <v>112</v>
      </c>
      <c r="L7" s="42" t="s">
        <v>127</v>
      </c>
      <c r="M7" s="50">
        <v>1</v>
      </c>
      <c r="N7" s="415" t="s">
        <v>69</v>
      </c>
      <c r="O7" s="415" t="str">
        <f>IF(H7="","",VLOOKUP(H7,'[1]Procedimientos Publicar'!$C$6:$E$85,3,FALSE))</f>
        <v>SECRETARIA GENERAL</v>
      </c>
      <c r="P7" s="415" t="s">
        <v>72</v>
      </c>
      <c r="Q7" s="39"/>
      <c r="R7" s="39"/>
      <c r="S7" s="39"/>
      <c r="T7" s="45">
        <v>1</v>
      </c>
      <c r="U7" s="39"/>
      <c r="V7" s="47">
        <v>43480</v>
      </c>
      <c r="W7" s="398">
        <v>43951</v>
      </c>
      <c r="X7" s="40">
        <v>43830</v>
      </c>
      <c r="Y7" s="53" t="s">
        <v>142</v>
      </c>
      <c r="Z7" s="39">
        <v>0.5</v>
      </c>
      <c r="AA7" s="48">
        <f t="shared" si="0"/>
        <v>0.5</v>
      </c>
      <c r="AB7" s="45">
        <f>(IF(OR($T7="",AA7=""),"",IF(OR($T7=0,AA7=0),0,IF((AA7*100%)/$T7&gt;100%,100%,(AA7*100%)/$T7))))</f>
        <v>0.5</v>
      </c>
      <c r="AC7" s="8" t="str">
        <f>IF(Z7="","",IF(AB7&lt;100%, IF(AB7&lt;25%, "ALERTA","EN TERMINO"), IF(AB7=100%, "OK", "EN TERMINO")))</f>
        <v>EN TERMINO</v>
      </c>
      <c r="AD7" s="64" t="s">
        <v>730</v>
      </c>
      <c r="AE7" s="14"/>
      <c r="AF7" s="13" t="str">
        <f t="shared" si="1"/>
        <v>PENDIENTE</v>
      </c>
      <c r="AG7" s="495">
        <v>44012</v>
      </c>
      <c r="AH7" s="799" t="s">
        <v>1196</v>
      </c>
      <c r="AI7" s="811">
        <v>1</v>
      </c>
      <c r="AJ7" s="7">
        <f t="shared" si="4"/>
        <v>1</v>
      </c>
      <c r="AK7" s="6">
        <f t="shared" si="5"/>
        <v>1</v>
      </c>
      <c r="AL7" s="805" t="str">
        <f t="shared" si="6"/>
        <v>OK</v>
      </c>
      <c r="AM7" s="812" t="s">
        <v>1198</v>
      </c>
      <c r="AO7" s="807" t="str">
        <f t="shared" si="7"/>
        <v>CUMPLIDA</v>
      </c>
      <c r="BG7" s="13" t="str">
        <f>IF(AK7=100%,"CUMPLIDA","INCUMPLIDA")</f>
        <v>CUMPLIDA</v>
      </c>
      <c r="BI7" s="809" t="str">
        <f t="shared" si="3"/>
        <v>ABIERTO</v>
      </c>
    </row>
    <row r="8" spans="1:63" ht="35.1" customHeight="1" x14ac:dyDescent="0.2">
      <c r="A8" s="39"/>
      <c r="B8" s="39"/>
      <c r="C8" s="415" t="s">
        <v>154</v>
      </c>
      <c r="D8" s="39"/>
      <c r="E8" s="855"/>
      <c r="F8" s="39"/>
      <c r="G8" s="39">
        <v>4</v>
      </c>
      <c r="H8" s="403" t="s">
        <v>720</v>
      </c>
      <c r="I8" s="41" t="s">
        <v>81</v>
      </c>
      <c r="J8" s="42" t="s">
        <v>97</v>
      </c>
      <c r="K8" s="42" t="s">
        <v>113</v>
      </c>
      <c r="L8" s="42" t="s">
        <v>128</v>
      </c>
      <c r="M8" s="50">
        <v>1</v>
      </c>
      <c r="N8" s="415" t="s">
        <v>69</v>
      </c>
      <c r="O8" s="415" t="str">
        <f>IF(H8="","",VLOOKUP(H8,'[1]Procedimientos Publicar'!$C$6:$E$85,3,FALSE))</f>
        <v>SECRETARIA GENERAL</v>
      </c>
      <c r="P8" s="415" t="s">
        <v>72</v>
      </c>
      <c r="Q8" s="39"/>
      <c r="R8" s="39"/>
      <c r="S8" s="39"/>
      <c r="T8" s="45">
        <v>1</v>
      </c>
      <c r="U8" s="39"/>
      <c r="V8" s="47">
        <v>43480</v>
      </c>
      <c r="W8" s="47">
        <v>43661</v>
      </c>
      <c r="X8" s="40">
        <v>43830</v>
      </c>
      <c r="Y8" s="53" t="s">
        <v>143</v>
      </c>
      <c r="Z8" s="39">
        <v>1</v>
      </c>
      <c r="AA8" s="48">
        <f t="shared" si="0"/>
        <v>1</v>
      </c>
      <c r="AB8" s="45">
        <f t="shared" ref="AB8:AB21" si="8">(IF(OR($T8="",AA8=""),"",IF(OR($T8=0,AA8=0),0,IF((AA8*100%)/$T8&gt;100%,100%,(AA8*100%)/$T8))))</f>
        <v>1</v>
      </c>
      <c r="AC8" s="8" t="str">
        <f t="shared" ref="AC8:AC21" si="9">IF(Z8="","",IF(AB8&lt;100%, IF(AB8&lt;25%, "ALERTA","EN TERMINO"), IF(AB8=100%, "OK", "EN TERMINO")))</f>
        <v>OK</v>
      </c>
      <c r="AD8" s="65" t="s">
        <v>244</v>
      </c>
      <c r="AE8" s="14"/>
      <c r="AF8" s="13" t="str">
        <f t="shared" si="1"/>
        <v>CUMPLIDA</v>
      </c>
      <c r="AG8" s="808"/>
      <c r="AH8" s="808"/>
      <c r="BG8" s="13" t="str">
        <f t="shared" si="2"/>
        <v>CUMPLIDA</v>
      </c>
      <c r="BI8" s="809" t="str">
        <f t="shared" si="3"/>
        <v>CERRADO</v>
      </c>
    </row>
    <row r="9" spans="1:63" ht="35.1" customHeight="1" x14ac:dyDescent="0.25">
      <c r="A9" s="39"/>
      <c r="B9" s="39"/>
      <c r="C9" s="415" t="s">
        <v>154</v>
      </c>
      <c r="D9" s="39"/>
      <c r="E9" s="855"/>
      <c r="F9" s="39"/>
      <c r="G9" s="39">
        <v>5</v>
      </c>
      <c r="H9" s="403" t="s">
        <v>720</v>
      </c>
      <c r="I9" s="41" t="s">
        <v>82</v>
      </c>
      <c r="J9" s="42" t="s">
        <v>98</v>
      </c>
      <c r="K9" s="42" t="s">
        <v>114</v>
      </c>
      <c r="L9" s="42" t="s">
        <v>129</v>
      </c>
      <c r="M9" s="50">
        <v>1</v>
      </c>
      <c r="N9" s="415" t="s">
        <v>69</v>
      </c>
      <c r="O9" s="415" t="str">
        <f>IF(H9="","",VLOOKUP(H9,'[1]Procedimientos Publicar'!$C$6:$E$85,3,FALSE))</f>
        <v>SECRETARIA GENERAL</v>
      </c>
      <c r="P9" s="415" t="s">
        <v>72</v>
      </c>
      <c r="Q9" s="39"/>
      <c r="R9" s="39"/>
      <c r="S9" s="39"/>
      <c r="T9" s="45">
        <v>1</v>
      </c>
      <c r="U9" s="39"/>
      <c r="V9" s="47">
        <v>43480</v>
      </c>
      <c r="W9" s="47">
        <v>43661</v>
      </c>
      <c r="X9" s="40">
        <v>43830</v>
      </c>
      <c r="Y9" s="51" t="s">
        <v>144</v>
      </c>
      <c r="Z9" s="39">
        <v>1</v>
      </c>
      <c r="AA9" s="48">
        <f t="shared" si="0"/>
        <v>1</v>
      </c>
      <c r="AB9" s="45">
        <f t="shared" si="8"/>
        <v>1</v>
      </c>
      <c r="AC9" s="8" t="str">
        <f t="shared" si="9"/>
        <v>OK</v>
      </c>
      <c r="AD9" s="65" t="s">
        <v>244</v>
      </c>
      <c r="AF9" s="13" t="str">
        <f t="shared" si="1"/>
        <v>CUMPLIDA</v>
      </c>
      <c r="AG9" s="808"/>
      <c r="AH9" s="808"/>
      <c r="BG9" s="13" t="str">
        <f t="shared" si="2"/>
        <v>CUMPLIDA</v>
      </c>
      <c r="BI9" s="809" t="str">
        <f t="shared" si="3"/>
        <v>CERRADO</v>
      </c>
    </row>
    <row r="10" spans="1:63" ht="35.1" customHeight="1" x14ac:dyDescent="0.2">
      <c r="A10" s="39"/>
      <c r="B10" s="39"/>
      <c r="C10" s="415" t="s">
        <v>154</v>
      </c>
      <c r="D10" s="39"/>
      <c r="E10" s="855"/>
      <c r="F10" s="39"/>
      <c r="G10" s="39">
        <v>6</v>
      </c>
      <c r="H10" s="403" t="s">
        <v>720</v>
      </c>
      <c r="I10" s="41" t="s">
        <v>83</v>
      </c>
      <c r="J10" s="42" t="s">
        <v>99</v>
      </c>
      <c r="K10" s="42" t="s">
        <v>1077</v>
      </c>
      <c r="L10" s="42" t="s">
        <v>130</v>
      </c>
      <c r="M10" s="50">
        <v>1</v>
      </c>
      <c r="N10" s="415" t="s">
        <v>69</v>
      </c>
      <c r="O10" s="415" t="str">
        <f>IF(H10="","",VLOOKUP(H10,'[1]Procedimientos Publicar'!$C$6:$E$85,3,FALSE))</f>
        <v>SECRETARIA GENERAL</v>
      </c>
      <c r="P10" s="415" t="s">
        <v>72</v>
      </c>
      <c r="Q10" s="39"/>
      <c r="R10" s="39"/>
      <c r="S10" s="39"/>
      <c r="T10" s="45">
        <v>1</v>
      </c>
      <c r="U10" s="39"/>
      <c r="V10" s="47">
        <v>43480</v>
      </c>
      <c r="W10" s="398">
        <v>43951</v>
      </c>
      <c r="X10" s="40">
        <v>43830</v>
      </c>
      <c r="Y10" s="53" t="s">
        <v>141</v>
      </c>
      <c r="Z10" s="39">
        <v>0.7</v>
      </c>
      <c r="AA10" s="48">
        <f t="shared" si="0"/>
        <v>0.7</v>
      </c>
      <c r="AB10" s="45">
        <f t="shared" si="8"/>
        <v>0.7</v>
      </c>
      <c r="AC10" s="8" t="str">
        <f t="shared" si="9"/>
        <v>EN TERMINO</v>
      </c>
      <c r="AD10" s="64" t="s">
        <v>243</v>
      </c>
      <c r="AF10" s="13" t="str">
        <f t="shared" si="1"/>
        <v>PENDIENTE</v>
      </c>
      <c r="AG10" s="495">
        <v>44012</v>
      </c>
      <c r="AH10" s="799" t="s">
        <v>1179</v>
      </c>
      <c r="AI10" s="1">
        <v>0.5</v>
      </c>
      <c r="AJ10" s="7">
        <f>IF(AI10="","",IF(OR($M10=0,$M10="",AG10=""),"",AI10/$M10))</f>
        <v>0.5</v>
      </c>
      <c r="AK10" s="6">
        <f>(IF(OR($T10="",AJ10=""),"",IF(OR($T10=0,AJ10=0),0,IF((AJ10*100%)/$T10&gt;100%,100%,(AJ10*100%)/$T10))))</f>
        <v>0.5</v>
      </c>
      <c r="AL10" s="805" t="str">
        <f>IF(AI10="","",IF(AK10&lt;100%, IF(AK10&lt;50%, "ALERTA","EN TERMINO"), IF(AK10=100%, "OK", "EN TERMINO")))</f>
        <v>EN TERMINO</v>
      </c>
      <c r="AM10" s="812" t="s">
        <v>1200</v>
      </c>
      <c r="AO10" s="807" t="str">
        <f>IF(AK10=100%,IF(AK10&gt;50%,"CUMPLIDA","PENDIENTE"),IF(AK10&lt;50%,"INCUMPLIDA","PENDIENTE"))</f>
        <v>PENDIENTE</v>
      </c>
      <c r="BG10" s="13" t="str">
        <f t="shared" si="2"/>
        <v>INCUMPLIDA</v>
      </c>
      <c r="BI10" s="809" t="str">
        <f>IF(AF10="CUMPLIDA","CERRADO","ABIERTO")</f>
        <v>ABIERTO</v>
      </c>
    </row>
    <row r="11" spans="1:63" ht="35.1" customHeight="1" x14ac:dyDescent="0.2">
      <c r="A11" s="39"/>
      <c r="B11" s="39"/>
      <c r="C11" s="415" t="s">
        <v>154</v>
      </c>
      <c r="D11" s="39"/>
      <c r="E11" s="855"/>
      <c r="F11" s="39"/>
      <c r="G11" s="39">
        <v>7</v>
      </c>
      <c r="H11" s="403" t="s">
        <v>720</v>
      </c>
      <c r="I11" s="41" t="s">
        <v>84</v>
      </c>
      <c r="J11" s="42" t="s">
        <v>100</v>
      </c>
      <c r="K11" s="42" t="s">
        <v>116</v>
      </c>
      <c r="L11" s="42" t="s">
        <v>131</v>
      </c>
      <c r="M11" s="50">
        <v>1</v>
      </c>
      <c r="N11" s="415" t="s">
        <v>69</v>
      </c>
      <c r="O11" s="415" t="str">
        <f>IF(H11="","",VLOOKUP(H11,'[1]Procedimientos Publicar'!$C$6:$E$85,3,FALSE))</f>
        <v>SECRETARIA GENERAL</v>
      </c>
      <c r="P11" s="415" t="s">
        <v>72</v>
      </c>
      <c r="Q11" s="39"/>
      <c r="R11" s="39"/>
      <c r="S11" s="39"/>
      <c r="T11" s="45">
        <v>1</v>
      </c>
      <c r="U11" s="39"/>
      <c r="V11" s="47">
        <v>43480</v>
      </c>
      <c r="W11" s="47">
        <v>43661</v>
      </c>
      <c r="X11" s="40">
        <v>43830</v>
      </c>
      <c r="Y11" s="53" t="s">
        <v>145</v>
      </c>
      <c r="Z11" s="39">
        <v>1</v>
      </c>
      <c r="AA11" s="48">
        <f t="shared" si="0"/>
        <v>1</v>
      </c>
      <c r="AB11" s="45">
        <f t="shared" si="8"/>
        <v>1</v>
      </c>
      <c r="AC11" s="8" t="str">
        <f t="shared" si="9"/>
        <v>OK</v>
      </c>
      <c r="AD11" s="65" t="s">
        <v>244</v>
      </c>
      <c r="AF11" s="13" t="str">
        <f t="shared" si="1"/>
        <v>CUMPLIDA</v>
      </c>
      <c r="AG11" s="808"/>
      <c r="AH11" s="808"/>
      <c r="BG11" s="13" t="str">
        <f t="shared" si="2"/>
        <v>CUMPLIDA</v>
      </c>
      <c r="BI11" s="443" t="str">
        <f>IF(AF11="CUMPLIDA","CERRADO","ABIERTO")</f>
        <v>CERRADO</v>
      </c>
    </row>
    <row r="12" spans="1:63" ht="35.1" customHeight="1" x14ac:dyDescent="0.2">
      <c r="A12" s="39"/>
      <c r="B12" s="39"/>
      <c r="C12" s="415" t="s">
        <v>154</v>
      </c>
      <c r="D12" s="39"/>
      <c r="E12" s="855"/>
      <c r="F12" s="39"/>
      <c r="G12" s="39">
        <v>8</v>
      </c>
      <c r="H12" s="403" t="s">
        <v>720</v>
      </c>
      <c r="I12" s="41" t="s">
        <v>85</v>
      </c>
      <c r="J12" s="42" t="s">
        <v>101</v>
      </c>
      <c r="K12" s="42" t="s">
        <v>1078</v>
      </c>
      <c r="L12" s="42" t="s">
        <v>132</v>
      </c>
      <c r="M12" s="50">
        <v>1</v>
      </c>
      <c r="N12" s="415" t="s">
        <v>69</v>
      </c>
      <c r="O12" s="415" t="str">
        <f>IF(H12="","",VLOOKUP(H12,'[1]Procedimientos Publicar'!$C$6:$E$85,3,FALSE))</f>
        <v>SECRETARIA GENERAL</v>
      </c>
      <c r="P12" s="415" t="s">
        <v>72</v>
      </c>
      <c r="Q12" s="39"/>
      <c r="R12" s="39"/>
      <c r="S12" s="39"/>
      <c r="T12" s="45">
        <v>1</v>
      </c>
      <c r="U12" s="39"/>
      <c r="V12" s="47">
        <v>43480</v>
      </c>
      <c r="W12" s="47">
        <v>43661</v>
      </c>
      <c r="X12" s="40">
        <v>43830</v>
      </c>
      <c r="Y12" s="53" t="s">
        <v>1079</v>
      </c>
      <c r="Z12" s="39">
        <v>0.5</v>
      </c>
      <c r="AA12" s="48">
        <f t="shared" si="0"/>
        <v>0.5</v>
      </c>
      <c r="AB12" s="45">
        <f t="shared" si="8"/>
        <v>0.5</v>
      </c>
      <c r="AC12" s="8" t="str">
        <f t="shared" si="9"/>
        <v>EN TERMINO</v>
      </c>
      <c r="AD12" s="64" t="s">
        <v>245</v>
      </c>
      <c r="AF12" s="13" t="str">
        <f t="shared" si="1"/>
        <v>PENDIENTE</v>
      </c>
      <c r="AG12" s="495">
        <v>44012</v>
      </c>
      <c r="AH12" s="799" t="s">
        <v>1196</v>
      </c>
      <c r="AI12" s="811">
        <v>1</v>
      </c>
      <c r="AJ12" s="7">
        <f>IF(AI12="","",IF(OR($M12=0,$M12="",AG12=""),"",AI12/$M12))</f>
        <v>1</v>
      </c>
      <c r="AK12" s="6">
        <f>(IF(OR($T12="",AJ12=""),"",IF(OR($T12=0,AJ12=0),0,IF((AJ12*100%)/$T12&gt;100%,100%,(AJ12*100%)/$T12))))</f>
        <v>1</v>
      </c>
      <c r="AL12" s="805" t="str">
        <f>IF(AI12="","",IF(AK12&lt;100%, IF(AK12&lt;50%, "ALERTA","EN TERMINO"), IF(AK12=100%, "OK", "EN TERMINO")))</f>
        <v>OK</v>
      </c>
      <c r="AM12" s="812" t="s">
        <v>1198</v>
      </c>
      <c r="AO12" s="807" t="str">
        <f>IF(AK12=100%,IF(AK12&gt;50%,"CUMPLIDA","PENDIENTE"),IF(AK12&lt;50%,"INCUMPLIDA","PENDIENTE"))</f>
        <v>CUMPLIDA</v>
      </c>
      <c r="BG12" s="807" t="str">
        <f>IF(AK12=100%,"CUMPLIDA","INCUMPLIDA")</f>
        <v>CUMPLIDA</v>
      </c>
      <c r="BI12" s="809" t="str">
        <f>IF(BG12="CUMPLIDA","CERRADO","ABIERTO")</f>
        <v>CERRADO</v>
      </c>
    </row>
    <row r="13" spans="1:63" ht="35.1" customHeight="1" x14ac:dyDescent="0.2">
      <c r="A13" s="39"/>
      <c r="B13" s="39"/>
      <c r="C13" s="415" t="s">
        <v>154</v>
      </c>
      <c r="D13" s="39"/>
      <c r="E13" s="855"/>
      <c r="F13" s="39"/>
      <c r="G13" s="39">
        <v>9</v>
      </c>
      <c r="H13" s="403" t="s">
        <v>720</v>
      </c>
      <c r="I13" s="51" t="s">
        <v>1080</v>
      </c>
      <c r="J13" s="42" t="s">
        <v>102</v>
      </c>
      <c r="K13" s="42" t="s">
        <v>118</v>
      </c>
      <c r="L13" s="42" t="s">
        <v>133</v>
      </c>
      <c r="M13" s="50">
        <v>1</v>
      </c>
      <c r="N13" s="415" t="s">
        <v>69</v>
      </c>
      <c r="O13" s="415" t="str">
        <f>IF(H13="","",VLOOKUP(H13,'[1]Procedimientos Publicar'!$C$6:$E$85,3,FALSE))</f>
        <v>SECRETARIA GENERAL</v>
      </c>
      <c r="P13" s="415" t="s">
        <v>72</v>
      </c>
      <c r="Q13" s="39"/>
      <c r="R13" s="39"/>
      <c r="S13" s="39"/>
      <c r="T13" s="45">
        <v>1</v>
      </c>
      <c r="U13" s="39"/>
      <c r="V13" s="47">
        <v>43480</v>
      </c>
      <c r="W13" s="398">
        <v>43951</v>
      </c>
      <c r="X13" s="40">
        <v>43830</v>
      </c>
      <c r="Y13" s="51" t="s">
        <v>146</v>
      </c>
      <c r="Z13" s="39">
        <v>0</v>
      </c>
      <c r="AA13" s="48">
        <f t="shared" si="0"/>
        <v>0</v>
      </c>
      <c r="AB13" s="45">
        <f t="shared" si="8"/>
        <v>0</v>
      </c>
      <c r="AC13" s="8" t="str">
        <f t="shared" si="9"/>
        <v>ALERTA</v>
      </c>
      <c r="AD13" s="66" t="s">
        <v>246</v>
      </c>
      <c r="AF13" s="13" t="str">
        <f t="shared" si="1"/>
        <v>INCUMPLIDA</v>
      </c>
      <c r="AG13" s="495">
        <v>44012</v>
      </c>
      <c r="AH13" s="799" t="s">
        <v>1180</v>
      </c>
      <c r="AI13" s="811">
        <v>1</v>
      </c>
      <c r="AJ13" s="7">
        <f t="shared" ref="AJ13:AJ15" si="10">IF(AI13="","",IF(OR($M13=0,$M13="",AG13=""),"",AI13/$M13))</f>
        <v>1</v>
      </c>
      <c r="AK13" s="6">
        <f t="shared" ref="AK13:AK15" si="11">(IF(OR($T13="",AJ13=""),"",IF(OR($T13=0,AJ13=0),0,IF((AJ13*100%)/$T13&gt;100%,100%,(AJ13*100%)/$T13))))</f>
        <v>1</v>
      </c>
      <c r="AL13" s="805" t="str">
        <f t="shared" ref="AL13:AL15" si="12">IF(AI13="","",IF(AK13&lt;100%, IF(AK13&lt;50%, "ALERTA","EN TERMINO"), IF(AK13=100%, "OK", "EN TERMINO")))</f>
        <v>OK</v>
      </c>
      <c r="AM13" s="738" t="s">
        <v>1124</v>
      </c>
      <c r="AN13" s="811"/>
      <c r="AO13" s="807" t="str">
        <f t="shared" ref="AO13:AO20" si="13">IF(AK13=100%,IF(AK13&gt;50%,"CUMPLIDA","PENDIENTE"),IF(AK13&lt;50%,"INCUMPLIDA","PENDIENTE"))</f>
        <v>CUMPLIDA</v>
      </c>
      <c r="BG13" s="807" t="str">
        <f t="shared" ref="BG13:BG14" si="14">IF(AK13=100%,"CUMPLIDA","INCUMPLIDA")</f>
        <v>CUMPLIDA</v>
      </c>
      <c r="BI13" s="809" t="str">
        <f t="shared" ref="BI13:BI21" si="15">IF(BG13="CUMPLIDA","CERRADO","ABIERTO")</f>
        <v>CERRADO</v>
      </c>
    </row>
    <row r="14" spans="1:63" ht="35.1" customHeight="1" x14ac:dyDescent="0.2">
      <c r="A14" s="39"/>
      <c r="B14" s="39"/>
      <c r="C14" s="415" t="s">
        <v>154</v>
      </c>
      <c r="D14" s="39"/>
      <c r="E14" s="855"/>
      <c r="F14" s="39"/>
      <c r="G14" s="39">
        <v>10</v>
      </c>
      <c r="H14" s="403" t="s">
        <v>720</v>
      </c>
      <c r="I14" s="41" t="s">
        <v>87</v>
      </c>
      <c r="J14" s="42" t="s">
        <v>102</v>
      </c>
      <c r="K14" s="42" t="s">
        <v>118</v>
      </c>
      <c r="L14" s="42" t="s">
        <v>133</v>
      </c>
      <c r="M14" s="50">
        <v>1</v>
      </c>
      <c r="N14" s="415" t="s">
        <v>69</v>
      </c>
      <c r="O14" s="415" t="str">
        <f>IF(H14="","",VLOOKUP(H14,'[1]Procedimientos Publicar'!$C$6:$E$85,3,FALSE))</f>
        <v>SECRETARIA GENERAL</v>
      </c>
      <c r="P14" s="415" t="s">
        <v>72</v>
      </c>
      <c r="Q14" s="39"/>
      <c r="R14" s="39"/>
      <c r="S14" s="39"/>
      <c r="T14" s="45">
        <v>1</v>
      </c>
      <c r="U14" s="39"/>
      <c r="V14" s="47">
        <v>43480</v>
      </c>
      <c r="W14" s="398">
        <v>43951</v>
      </c>
      <c r="X14" s="40">
        <v>43830</v>
      </c>
      <c r="Y14" s="54"/>
      <c r="Z14" s="39">
        <v>0</v>
      </c>
      <c r="AA14" s="48">
        <f t="shared" si="0"/>
        <v>0</v>
      </c>
      <c r="AB14" s="45">
        <f t="shared" si="8"/>
        <v>0</v>
      </c>
      <c r="AC14" s="8" t="str">
        <f t="shared" si="9"/>
        <v>ALERTA</v>
      </c>
      <c r="AD14" s="66" t="s">
        <v>246</v>
      </c>
      <c r="AF14" s="13" t="str">
        <f t="shared" si="1"/>
        <v>INCUMPLIDA</v>
      </c>
      <c r="AG14" s="495">
        <v>44012</v>
      </c>
      <c r="AH14" s="799" t="s">
        <v>1180</v>
      </c>
      <c r="AI14" s="811">
        <v>1</v>
      </c>
      <c r="AJ14" s="7">
        <f t="shared" si="10"/>
        <v>1</v>
      </c>
      <c r="AK14" s="6">
        <f t="shared" si="11"/>
        <v>1</v>
      </c>
      <c r="AL14" s="805" t="str">
        <f t="shared" si="12"/>
        <v>OK</v>
      </c>
      <c r="AM14" s="738" t="s">
        <v>1124</v>
      </c>
      <c r="AN14" s="811"/>
      <c r="AO14" s="807" t="str">
        <f t="shared" si="13"/>
        <v>CUMPLIDA</v>
      </c>
      <c r="BG14" s="807" t="str">
        <f t="shared" si="14"/>
        <v>CUMPLIDA</v>
      </c>
      <c r="BI14" s="809" t="str">
        <f t="shared" si="15"/>
        <v>CERRADO</v>
      </c>
    </row>
    <row r="15" spans="1:63" ht="35.1" customHeight="1" x14ac:dyDescent="0.2">
      <c r="A15" s="39"/>
      <c r="B15" s="39"/>
      <c r="C15" s="415" t="s">
        <v>154</v>
      </c>
      <c r="D15" s="39"/>
      <c r="E15" s="855"/>
      <c r="F15" s="39"/>
      <c r="G15" s="39">
        <v>11</v>
      </c>
      <c r="H15" s="403" t="s">
        <v>720</v>
      </c>
      <c r="I15" s="41" t="s">
        <v>1081</v>
      </c>
      <c r="J15" s="42" t="s">
        <v>103</v>
      </c>
      <c r="K15" s="42" t="s">
        <v>119</v>
      </c>
      <c r="L15" s="42" t="s">
        <v>134</v>
      </c>
      <c r="M15" s="50">
        <v>1</v>
      </c>
      <c r="N15" s="415" t="s">
        <v>69</v>
      </c>
      <c r="O15" s="415" t="str">
        <f>IF(H15="","",VLOOKUP(H15,'[1]Procedimientos Publicar'!$C$6:$E$85,3,FALSE))</f>
        <v>SECRETARIA GENERAL</v>
      </c>
      <c r="P15" s="415" t="s">
        <v>72</v>
      </c>
      <c r="Q15" s="39"/>
      <c r="R15" s="39"/>
      <c r="S15" s="39"/>
      <c r="T15" s="45">
        <v>1</v>
      </c>
      <c r="U15" s="39"/>
      <c r="V15" s="47">
        <v>43480</v>
      </c>
      <c r="W15" s="47">
        <v>43661</v>
      </c>
      <c r="X15" s="40">
        <v>43830</v>
      </c>
      <c r="Y15" s="51" t="s">
        <v>147</v>
      </c>
      <c r="Z15" s="39">
        <v>0</v>
      </c>
      <c r="AA15" s="48">
        <f t="shared" si="0"/>
        <v>0</v>
      </c>
      <c r="AB15" s="45">
        <f t="shared" si="8"/>
        <v>0</v>
      </c>
      <c r="AC15" s="8" t="str">
        <f t="shared" si="9"/>
        <v>ALERTA</v>
      </c>
      <c r="AD15" s="64" t="s">
        <v>247</v>
      </c>
      <c r="AF15" s="13" t="str">
        <f t="shared" si="1"/>
        <v>INCUMPLIDA</v>
      </c>
      <c r="AG15" s="495">
        <v>44012</v>
      </c>
      <c r="AH15" s="799" t="s">
        <v>1181</v>
      </c>
      <c r="AI15" s="809">
        <v>0.4</v>
      </c>
      <c r="AJ15" s="7">
        <f t="shared" si="10"/>
        <v>0.4</v>
      </c>
      <c r="AK15" s="6">
        <f t="shared" si="11"/>
        <v>0.4</v>
      </c>
      <c r="AL15" s="805" t="str">
        <f t="shared" si="12"/>
        <v>ALERTA</v>
      </c>
      <c r="AO15" s="807" t="str">
        <f t="shared" si="13"/>
        <v>INCUMPLIDA</v>
      </c>
      <c r="BG15" s="13" t="str">
        <f t="shared" si="2"/>
        <v>INCUMPLIDA</v>
      </c>
      <c r="BI15" s="809" t="str">
        <f t="shared" si="15"/>
        <v>ABIERTO</v>
      </c>
    </row>
    <row r="16" spans="1:63" ht="35.1" customHeight="1" x14ac:dyDescent="0.2">
      <c r="A16" s="39"/>
      <c r="B16" s="39"/>
      <c r="C16" s="415" t="s">
        <v>154</v>
      </c>
      <c r="D16" s="39"/>
      <c r="E16" s="855"/>
      <c r="F16" s="39"/>
      <c r="G16" s="39">
        <v>12</v>
      </c>
      <c r="H16" s="403" t="s">
        <v>720</v>
      </c>
      <c r="I16" s="49" t="s">
        <v>1082</v>
      </c>
      <c r="J16" s="42" t="s">
        <v>104</v>
      </c>
      <c r="K16" s="42" t="s">
        <v>1083</v>
      </c>
      <c r="L16" s="42" t="s">
        <v>135</v>
      </c>
      <c r="M16" s="50">
        <v>1</v>
      </c>
      <c r="N16" s="415" t="s">
        <v>69</v>
      </c>
      <c r="O16" s="415" t="str">
        <f>IF(H16="","",VLOOKUP(H16,'[1]Procedimientos Publicar'!$C$6:$E$85,3,FALSE))</f>
        <v>SECRETARIA GENERAL</v>
      </c>
      <c r="P16" s="415" t="s">
        <v>72</v>
      </c>
      <c r="Q16" s="39"/>
      <c r="R16" s="39"/>
      <c r="S16" s="39"/>
      <c r="T16" s="45">
        <v>1</v>
      </c>
      <c r="U16" s="39"/>
      <c r="V16" s="47">
        <v>43480</v>
      </c>
      <c r="W16" s="398">
        <v>43951</v>
      </c>
      <c r="X16" s="40">
        <v>43830</v>
      </c>
      <c r="Y16" s="51" t="s">
        <v>148</v>
      </c>
      <c r="Z16" s="39">
        <v>0</v>
      </c>
      <c r="AA16" s="48">
        <f t="shared" si="0"/>
        <v>0</v>
      </c>
      <c r="AB16" s="45">
        <f t="shared" si="8"/>
        <v>0</v>
      </c>
      <c r="AC16" s="8" t="str">
        <f t="shared" si="9"/>
        <v>ALERTA</v>
      </c>
      <c r="AD16" s="66" t="s">
        <v>246</v>
      </c>
      <c r="AF16" s="13" t="str">
        <f t="shared" si="1"/>
        <v>INCUMPLIDA</v>
      </c>
      <c r="AG16" s="495">
        <v>44012</v>
      </c>
      <c r="AH16" s="799" t="s">
        <v>1197</v>
      </c>
      <c r="AI16" s="1">
        <v>0.9</v>
      </c>
      <c r="AJ16" s="7">
        <f>IF(AI16="","",IF(OR($M16=0,$M16="",AG16=""),"",AI16/$M16))</f>
        <v>0.9</v>
      </c>
      <c r="AK16" s="6">
        <f>(IF(OR($T16="",AJ16=""),"",IF(OR($T16=0,AJ16=0),0,IF((AJ16*100%)/$T16&gt;100%,100%,(AJ16*100%)/$T16))))</f>
        <v>0.9</v>
      </c>
      <c r="AL16" s="805" t="str">
        <f>IF(AI16="","",IF(AK16&lt;100%, IF(AK16&lt;50%, "ALERTA","EN TERMINO"), IF(AK16=100%, "OK", "EN TERMINO")))</f>
        <v>EN TERMINO</v>
      </c>
      <c r="AM16" s="812" t="s">
        <v>1200</v>
      </c>
      <c r="AO16" s="807" t="str">
        <f t="shared" si="13"/>
        <v>PENDIENTE</v>
      </c>
      <c r="BG16" s="13" t="str">
        <f t="shared" si="2"/>
        <v>INCUMPLIDA</v>
      </c>
      <c r="BI16" s="809" t="str">
        <f t="shared" si="15"/>
        <v>ABIERTO</v>
      </c>
    </row>
    <row r="17" spans="1:61" ht="35.1" customHeight="1" x14ac:dyDescent="0.2">
      <c r="A17" s="39"/>
      <c r="B17" s="39"/>
      <c r="C17" s="415" t="s">
        <v>154</v>
      </c>
      <c r="D17" s="39"/>
      <c r="E17" s="855"/>
      <c r="F17" s="39"/>
      <c r="G17" s="39">
        <v>13</v>
      </c>
      <c r="H17" s="403" t="s">
        <v>720</v>
      </c>
      <c r="I17" s="51" t="s">
        <v>90</v>
      </c>
      <c r="J17" s="42" t="s">
        <v>105</v>
      </c>
      <c r="K17" s="42" t="s">
        <v>121</v>
      </c>
      <c r="L17" s="42" t="s">
        <v>136</v>
      </c>
      <c r="M17" s="50">
        <v>2</v>
      </c>
      <c r="N17" s="415" t="s">
        <v>69</v>
      </c>
      <c r="O17" s="415" t="str">
        <f>IF(H17="","",VLOOKUP(H17,'[1]Procedimientos Publicar'!$C$6:$E$85,3,FALSE))</f>
        <v>SECRETARIA GENERAL</v>
      </c>
      <c r="P17" s="415" t="s">
        <v>72</v>
      </c>
      <c r="Q17" s="39"/>
      <c r="R17" s="39"/>
      <c r="S17" s="39"/>
      <c r="T17" s="45">
        <v>1</v>
      </c>
      <c r="U17" s="39"/>
      <c r="V17" s="47">
        <v>43480</v>
      </c>
      <c r="W17" s="398">
        <v>43951</v>
      </c>
      <c r="X17" s="40">
        <v>43830</v>
      </c>
      <c r="Y17" s="53" t="s">
        <v>141</v>
      </c>
      <c r="Z17" s="39">
        <v>1.4</v>
      </c>
      <c r="AA17" s="48">
        <f t="shared" si="0"/>
        <v>0.7</v>
      </c>
      <c r="AB17" s="45">
        <f t="shared" si="8"/>
        <v>0.7</v>
      </c>
      <c r="AC17" s="8" t="str">
        <f t="shared" si="9"/>
        <v>EN TERMINO</v>
      </c>
      <c r="AD17" s="64" t="s">
        <v>243</v>
      </c>
      <c r="AF17" s="13" t="str">
        <f t="shared" si="1"/>
        <v>PENDIENTE</v>
      </c>
      <c r="AG17" s="495">
        <v>44012</v>
      </c>
      <c r="AH17" s="799" t="s">
        <v>1179</v>
      </c>
      <c r="AI17" s="1">
        <v>1</v>
      </c>
      <c r="AJ17" s="7">
        <f>IF(AI17="","",IF(OR($M17=0,$M17="",AG17=""),"",AI17/$M17))</f>
        <v>0.5</v>
      </c>
      <c r="AK17" s="6">
        <f t="shared" ref="AK17:AK18" si="16">(IF(OR($T17="",AJ17=""),"",IF(OR($T17=0,AJ17=0),0,IF((AJ17*100%)/$T17&gt;100%,100%,(AJ17*100%)/$T17))))</f>
        <v>0.5</v>
      </c>
      <c r="AL17" s="805" t="str">
        <f t="shared" ref="AL17:AL18" si="17">IF(AI17="","",IF(AK17&lt;100%, IF(AK17&lt;50%, "ALERTA","EN TERMINO"), IF(AK17=100%, "OK", "EN TERMINO")))</f>
        <v>EN TERMINO</v>
      </c>
      <c r="AM17" s="812" t="s">
        <v>1200</v>
      </c>
      <c r="AO17" s="807" t="str">
        <f t="shared" si="13"/>
        <v>PENDIENTE</v>
      </c>
      <c r="BG17" s="13" t="str">
        <f t="shared" si="2"/>
        <v>INCUMPLIDA</v>
      </c>
      <c r="BI17" s="809" t="str">
        <f t="shared" si="15"/>
        <v>ABIERTO</v>
      </c>
    </row>
    <row r="18" spans="1:61" ht="35.1" customHeight="1" x14ac:dyDescent="0.2">
      <c r="A18" s="39"/>
      <c r="B18" s="39"/>
      <c r="C18" s="415" t="s">
        <v>154</v>
      </c>
      <c r="D18" s="39"/>
      <c r="E18" s="855"/>
      <c r="F18" s="39"/>
      <c r="G18" s="39">
        <v>14</v>
      </c>
      <c r="H18" s="403" t="s">
        <v>720</v>
      </c>
      <c r="I18" s="51" t="s">
        <v>91</v>
      </c>
      <c r="J18" s="42" t="s">
        <v>106</v>
      </c>
      <c r="K18" s="42" t="s">
        <v>122</v>
      </c>
      <c r="L18" s="42" t="s">
        <v>137</v>
      </c>
      <c r="M18" s="50">
        <v>1</v>
      </c>
      <c r="N18" s="415" t="s">
        <v>69</v>
      </c>
      <c r="O18" s="415" t="str">
        <f>IF(H18="","",VLOOKUP(H18,'[1]Procedimientos Publicar'!$C$6:$E$85,3,FALSE))</f>
        <v>SECRETARIA GENERAL</v>
      </c>
      <c r="P18" s="415" t="s">
        <v>72</v>
      </c>
      <c r="Q18" s="39"/>
      <c r="R18" s="39"/>
      <c r="S18" s="39"/>
      <c r="T18" s="45">
        <v>1</v>
      </c>
      <c r="U18" s="39"/>
      <c r="V18" s="47">
        <v>43480</v>
      </c>
      <c r="W18" s="398">
        <v>43951</v>
      </c>
      <c r="X18" s="40">
        <v>43830</v>
      </c>
      <c r="Y18" s="53" t="s">
        <v>149</v>
      </c>
      <c r="Z18" s="39">
        <v>0.7</v>
      </c>
      <c r="AA18" s="48">
        <f t="shared" si="0"/>
        <v>0.7</v>
      </c>
      <c r="AB18" s="45">
        <f t="shared" si="8"/>
        <v>0.7</v>
      </c>
      <c r="AC18" s="8" t="str">
        <f t="shared" si="9"/>
        <v>EN TERMINO</v>
      </c>
      <c r="AD18" s="64" t="s">
        <v>243</v>
      </c>
      <c r="AF18" s="13" t="str">
        <f t="shared" si="1"/>
        <v>PENDIENTE</v>
      </c>
      <c r="AG18" s="495">
        <v>44012</v>
      </c>
      <c r="AH18" s="799" t="s">
        <v>1179</v>
      </c>
      <c r="AI18" s="1">
        <v>0.5</v>
      </c>
      <c r="AJ18" s="7">
        <f t="shared" ref="AJ18" si="18">IF(AI18="","",IF(OR($M18=0,$M18="",AG18=""),"",AI18/$M18))</f>
        <v>0.5</v>
      </c>
      <c r="AK18" s="6">
        <f t="shared" si="16"/>
        <v>0.5</v>
      </c>
      <c r="AL18" s="805" t="str">
        <f t="shared" si="17"/>
        <v>EN TERMINO</v>
      </c>
      <c r="AM18" s="812" t="s">
        <v>1200</v>
      </c>
      <c r="AO18" s="807" t="str">
        <f t="shared" si="13"/>
        <v>PENDIENTE</v>
      </c>
      <c r="BG18" s="13" t="str">
        <f t="shared" si="2"/>
        <v>INCUMPLIDA</v>
      </c>
      <c r="BI18" s="809" t="str">
        <f t="shared" si="15"/>
        <v>ABIERTO</v>
      </c>
    </row>
    <row r="19" spans="1:61" ht="35.1" customHeight="1" x14ac:dyDescent="0.2">
      <c r="A19" s="39"/>
      <c r="B19" s="39"/>
      <c r="C19" s="415" t="s">
        <v>154</v>
      </c>
      <c r="D19" s="39"/>
      <c r="E19" s="855"/>
      <c r="F19" s="39"/>
      <c r="G19" s="39">
        <v>15</v>
      </c>
      <c r="H19" s="403" t="s">
        <v>720</v>
      </c>
      <c r="I19" s="51" t="s">
        <v>94</v>
      </c>
      <c r="J19" s="42" t="s">
        <v>107</v>
      </c>
      <c r="K19" s="42" t="s">
        <v>123</v>
      </c>
      <c r="L19" s="42" t="s">
        <v>138</v>
      </c>
      <c r="M19" s="50">
        <v>1</v>
      </c>
      <c r="N19" s="415" t="s">
        <v>69</v>
      </c>
      <c r="O19" s="415" t="str">
        <f>IF(H19="","",VLOOKUP(H19,'[1]Procedimientos Publicar'!$C$6:$E$85,3,FALSE))</f>
        <v>SECRETARIA GENERAL</v>
      </c>
      <c r="P19" s="415" t="s">
        <v>72</v>
      </c>
      <c r="Q19" s="39"/>
      <c r="R19" s="39"/>
      <c r="S19" s="39"/>
      <c r="T19" s="45">
        <v>1</v>
      </c>
      <c r="U19" s="39"/>
      <c r="V19" s="47">
        <v>43480</v>
      </c>
      <c r="W19" s="47">
        <v>43661</v>
      </c>
      <c r="X19" s="40">
        <v>43830</v>
      </c>
      <c r="Y19" s="53" t="s">
        <v>150</v>
      </c>
      <c r="Z19" s="39">
        <v>1</v>
      </c>
      <c r="AA19" s="48">
        <f t="shared" si="0"/>
        <v>1</v>
      </c>
      <c r="AB19" s="45">
        <f t="shared" si="8"/>
        <v>1</v>
      </c>
      <c r="AC19" s="8" t="str">
        <f t="shared" si="9"/>
        <v>OK</v>
      </c>
      <c r="AD19" s="65" t="s">
        <v>1199</v>
      </c>
      <c r="AF19" s="13" t="str">
        <f t="shared" si="1"/>
        <v>CUMPLIDA</v>
      </c>
      <c r="AG19" s="808"/>
      <c r="AH19" s="808"/>
      <c r="BG19" s="13" t="str">
        <f t="shared" si="2"/>
        <v>CUMPLIDA</v>
      </c>
      <c r="BI19" s="809" t="str">
        <f t="shared" si="15"/>
        <v>CERRADO</v>
      </c>
    </row>
    <row r="20" spans="1:61" ht="35.1" customHeight="1" x14ac:dyDescent="0.2">
      <c r="A20" s="39"/>
      <c r="B20" s="39"/>
      <c r="C20" s="415" t="s">
        <v>154</v>
      </c>
      <c r="D20" s="39"/>
      <c r="E20" s="855"/>
      <c r="F20" s="39"/>
      <c r="G20" s="39">
        <v>16</v>
      </c>
      <c r="H20" s="403" t="s">
        <v>720</v>
      </c>
      <c r="I20" s="51" t="s">
        <v>92</v>
      </c>
      <c r="J20" s="42" t="s">
        <v>108</v>
      </c>
      <c r="K20" s="42" t="s">
        <v>124</v>
      </c>
      <c r="L20" s="42" t="s">
        <v>139</v>
      </c>
      <c r="M20" s="50">
        <v>1</v>
      </c>
      <c r="N20" s="415" t="s">
        <v>69</v>
      </c>
      <c r="O20" s="415" t="str">
        <f>IF(H20="","",VLOOKUP(H20,'[1]Procedimientos Publicar'!$C$6:$E$85,3,FALSE))</f>
        <v>SECRETARIA GENERAL</v>
      </c>
      <c r="P20" s="415" t="s">
        <v>72</v>
      </c>
      <c r="Q20" s="39"/>
      <c r="R20" s="39"/>
      <c r="S20" s="39"/>
      <c r="T20" s="45">
        <v>1</v>
      </c>
      <c r="U20" s="39"/>
      <c r="V20" s="47">
        <v>43480</v>
      </c>
      <c r="W20" s="398">
        <v>43951</v>
      </c>
      <c r="X20" s="40">
        <v>43830</v>
      </c>
      <c r="Y20" s="53" t="s">
        <v>151</v>
      </c>
      <c r="Z20" s="39">
        <v>0</v>
      </c>
      <c r="AA20" s="48">
        <f t="shared" si="0"/>
        <v>0</v>
      </c>
      <c r="AB20" s="45">
        <f t="shared" si="8"/>
        <v>0</v>
      </c>
      <c r="AC20" s="8" t="str">
        <f t="shared" si="9"/>
        <v>ALERTA</v>
      </c>
      <c r="AD20" s="66" t="s">
        <v>246</v>
      </c>
      <c r="AF20" s="13" t="str">
        <f t="shared" si="1"/>
        <v>INCUMPLIDA</v>
      </c>
      <c r="AG20" s="495">
        <v>44012</v>
      </c>
      <c r="AH20" s="799" t="s">
        <v>1182</v>
      </c>
      <c r="AI20" s="1">
        <v>0</v>
      </c>
      <c r="AJ20" s="7">
        <f>IF(AI20="","",IF(OR($M20=0,$M20="",AG20=""),"",AI20/$M20))</f>
        <v>0</v>
      </c>
      <c r="AK20" s="6">
        <f>(IF(OR($T20="",AJ20=""),"",IF(OR($T20=0,AJ20=0),0,IF((AJ20*100%)/$T20&gt;100%,100%,(AJ20*100%)/$T20))))</f>
        <v>0</v>
      </c>
      <c r="AL20" s="805" t="str">
        <f>IF(AI20="","",IF(AK20&lt;100%, IF(AK20&lt;50%, "ALERTA","EN TERMINO"), IF(AK20=100%, "OK", "EN TERMINO")))</f>
        <v>ALERTA</v>
      </c>
      <c r="AM20" s="401" t="s">
        <v>1201</v>
      </c>
      <c r="AO20" s="807" t="str">
        <f t="shared" si="13"/>
        <v>INCUMPLIDA</v>
      </c>
      <c r="BG20" s="13" t="str">
        <f t="shared" si="2"/>
        <v>INCUMPLIDA</v>
      </c>
      <c r="BI20" s="809" t="str">
        <f t="shared" si="15"/>
        <v>ABIERTO</v>
      </c>
    </row>
    <row r="21" spans="1:61" ht="35.1" customHeight="1" x14ac:dyDescent="0.25">
      <c r="A21" s="39"/>
      <c r="B21" s="39"/>
      <c r="C21" s="415" t="s">
        <v>154</v>
      </c>
      <c r="D21" s="39"/>
      <c r="E21" s="855"/>
      <c r="F21" s="39"/>
      <c r="G21" s="39">
        <v>17</v>
      </c>
      <c r="H21" s="403" t="s">
        <v>720</v>
      </c>
      <c r="I21" s="51" t="s">
        <v>93</v>
      </c>
      <c r="J21" s="42" t="s">
        <v>109</v>
      </c>
      <c r="K21" s="42" t="s">
        <v>125</v>
      </c>
      <c r="L21" s="52" t="s">
        <v>140</v>
      </c>
      <c r="M21" s="50">
        <v>1</v>
      </c>
      <c r="N21" s="415" t="s">
        <v>69</v>
      </c>
      <c r="O21" s="415" t="str">
        <f>IF(H21="","",VLOOKUP(H21,'[1]Procedimientos Publicar'!$C$6:$E$85,3,FALSE))</f>
        <v>SECRETARIA GENERAL</v>
      </c>
      <c r="P21" s="415" t="s">
        <v>72</v>
      </c>
      <c r="Q21" s="39"/>
      <c r="R21" s="39"/>
      <c r="S21" s="39"/>
      <c r="T21" s="45">
        <v>1</v>
      </c>
      <c r="U21" s="39"/>
      <c r="V21" s="47">
        <v>43480</v>
      </c>
      <c r="W21" s="47">
        <v>43661</v>
      </c>
      <c r="X21" s="40">
        <v>43830</v>
      </c>
      <c r="Y21" s="55" t="s">
        <v>152</v>
      </c>
      <c r="Z21" s="39">
        <v>1</v>
      </c>
      <c r="AA21" s="48">
        <f t="shared" si="0"/>
        <v>1</v>
      </c>
      <c r="AB21" s="45">
        <f t="shared" si="8"/>
        <v>1</v>
      </c>
      <c r="AC21" s="8" t="str">
        <f t="shared" si="9"/>
        <v>OK</v>
      </c>
      <c r="AD21" s="65" t="s">
        <v>244</v>
      </c>
      <c r="AF21" s="13" t="str">
        <f t="shared" si="1"/>
        <v>CUMPLIDA</v>
      </c>
      <c r="AG21" s="808"/>
      <c r="AH21" s="808"/>
      <c r="BG21" s="13" t="str">
        <f t="shared" si="2"/>
        <v>CUMPLIDA</v>
      </c>
      <c r="BI21" s="809" t="str">
        <f t="shared" si="15"/>
        <v>CERRADO</v>
      </c>
    </row>
    <row r="22" spans="1:61" s="416" customFormat="1" ht="69" customHeight="1" x14ac:dyDescent="0.25">
      <c r="C22" s="417"/>
      <c r="E22" s="878"/>
      <c r="H22" s="417"/>
      <c r="I22" s="437"/>
      <c r="N22" s="417"/>
      <c r="O22" s="417"/>
      <c r="P22" s="417"/>
      <c r="T22" s="97"/>
      <c r="X22" s="98"/>
      <c r="Y22" s="306"/>
      <c r="AA22" s="307"/>
      <c r="AB22" s="97"/>
      <c r="AD22" s="308"/>
      <c r="AE22" s="308"/>
      <c r="AF22" s="399"/>
      <c r="BG22" s="399"/>
    </row>
    <row r="23" spans="1:61" s="416" customFormat="1" ht="69" customHeight="1" x14ac:dyDescent="0.25">
      <c r="C23" s="417"/>
      <c r="E23" s="878"/>
      <c r="H23" s="417"/>
      <c r="I23" s="437"/>
      <c r="N23" s="417"/>
      <c r="O23" s="417"/>
      <c r="P23" s="417"/>
      <c r="T23" s="97"/>
      <c r="X23" s="98"/>
      <c r="Y23" s="306"/>
      <c r="AA23" s="307"/>
      <c r="AB23" s="97"/>
      <c r="AD23" s="309"/>
      <c r="AE23" s="309"/>
      <c r="AF23" s="399"/>
      <c r="BG23" s="399"/>
    </row>
    <row r="24" spans="1:61" s="416" customFormat="1" ht="69" customHeight="1" x14ac:dyDescent="0.25">
      <c r="C24" s="417"/>
      <c r="E24" s="878"/>
      <c r="H24" s="417"/>
      <c r="I24" s="437"/>
      <c r="N24" s="417"/>
      <c r="O24" s="417"/>
      <c r="P24" s="417"/>
      <c r="T24" s="97"/>
      <c r="X24" s="98"/>
      <c r="Y24" s="306"/>
      <c r="AA24" s="307"/>
      <c r="AB24" s="310"/>
      <c r="AD24" s="309"/>
      <c r="AE24" s="309"/>
      <c r="AF24" s="399"/>
      <c r="BG24" s="399"/>
    </row>
    <row r="25" spans="1:61" s="416" customFormat="1" ht="69" customHeight="1" x14ac:dyDescent="0.25">
      <c r="C25" s="417"/>
      <c r="E25" s="417"/>
      <c r="H25" s="417"/>
      <c r="I25" s="153"/>
      <c r="J25" s="311"/>
      <c r="K25" s="312"/>
      <c r="L25" s="209"/>
      <c r="N25" s="417"/>
      <c r="O25" s="417"/>
      <c r="P25" s="417"/>
      <c r="T25" s="97"/>
      <c r="W25" s="313"/>
      <c r="X25" s="98"/>
      <c r="Y25" s="306"/>
      <c r="AA25" s="307"/>
      <c r="AB25" s="310"/>
      <c r="AD25" s="309"/>
      <c r="AE25" s="309"/>
      <c r="AF25" s="399"/>
      <c r="BG25" s="399"/>
    </row>
    <row r="26" spans="1:61" s="396" customFormat="1" ht="69" customHeight="1" x14ac:dyDescent="0.25">
      <c r="C26" s="394"/>
      <c r="E26" s="425"/>
      <c r="H26" s="394"/>
      <c r="I26" s="153"/>
      <c r="J26" s="15"/>
      <c r="K26" s="17"/>
      <c r="L26" s="20"/>
      <c r="M26" s="21"/>
      <c r="N26" s="394"/>
      <c r="O26" s="394"/>
      <c r="P26" s="394"/>
      <c r="S26" s="20"/>
      <c r="T26" s="97"/>
      <c r="V26" s="18"/>
      <c r="W26" s="18"/>
      <c r="X26" s="98"/>
      <c r="Y26" s="153"/>
      <c r="AA26" s="307"/>
      <c r="AB26" s="310"/>
      <c r="AD26" s="153"/>
      <c r="AF26" s="399"/>
      <c r="BG26" s="399"/>
    </row>
    <row r="27" spans="1:61" s="396" customFormat="1" ht="69" customHeight="1" x14ac:dyDescent="0.25">
      <c r="C27" s="394"/>
      <c r="E27" s="425"/>
      <c r="H27" s="394"/>
      <c r="I27" s="153"/>
      <c r="J27" s="22"/>
      <c r="K27" s="17"/>
      <c r="L27" s="20"/>
      <c r="M27" s="21"/>
      <c r="N27" s="394"/>
      <c r="O27" s="394"/>
      <c r="P27" s="394"/>
      <c r="S27" s="20"/>
      <c r="T27" s="97"/>
      <c r="V27" s="18"/>
      <c r="W27" s="18"/>
      <c r="X27" s="98"/>
      <c r="Y27" s="153"/>
      <c r="AA27" s="307"/>
      <c r="AB27" s="310"/>
      <c r="AD27" s="153"/>
      <c r="AF27" s="399"/>
      <c r="BG27" s="399"/>
    </row>
    <row r="28" spans="1:61" s="396" customFormat="1" ht="69" customHeight="1" x14ac:dyDescent="0.25">
      <c r="C28" s="394"/>
      <c r="E28" s="878"/>
      <c r="H28" s="418"/>
      <c r="I28" s="314"/>
      <c r="J28" s="314"/>
      <c r="K28" s="26"/>
      <c r="L28" s="26"/>
      <c r="M28" s="148"/>
      <c r="N28" s="394"/>
      <c r="O28" s="394"/>
      <c r="P28" s="394"/>
      <c r="S28" s="26"/>
      <c r="T28" s="97"/>
      <c r="V28" s="18"/>
      <c r="W28" s="18"/>
      <c r="X28" s="98"/>
      <c r="Y28" s="315"/>
      <c r="AA28" s="307"/>
      <c r="AB28" s="310"/>
      <c r="AD28" s="153"/>
      <c r="BG28" s="399"/>
    </row>
    <row r="29" spans="1:61" s="396" customFormat="1" ht="69" customHeight="1" x14ac:dyDescent="0.2">
      <c r="C29" s="394"/>
      <c r="E29" s="878"/>
      <c r="H29" s="418"/>
      <c r="I29" s="314"/>
      <c r="J29" s="316"/>
      <c r="K29" s="26"/>
      <c r="L29" s="26"/>
      <c r="M29" s="148"/>
      <c r="N29" s="394"/>
      <c r="O29" s="394"/>
      <c r="P29" s="394"/>
      <c r="S29" s="26"/>
      <c r="T29" s="97"/>
      <c r="V29" s="18"/>
      <c r="W29" s="18"/>
      <c r="X29" s="98"/>
      <c r="Y29" s="317"/>
      <c r="AA29" s="307"/>
      <c r="AB29" s="310"/>
      <c r="AD29" s="106"/>
      <c r="BG29" s="399"/>
    </row>
    <row r="30" spans="1:61" s="396" customFormat="1" ht="69" customHeight="1" x14ac:dyDescent="0.2">
      <c r="C30" s="394"/>
      <c r="E30" s="878"/>
      <c r="H30" s="418"/>
      <c r="I30" s="314"/>
      <c r="J30" s="316"/>
      <c r="K30" s="26"/>
      <c r="L30" s="26"/>
      <c r="M30" s="148"/>
      <c r="N30" s="394"/>
      <c r="O30" s="394"/>
      <c r="P30" s="394"/>
      <c r="S30" s="26"/>
      <c r="T30" s="97"/>
      <c r="V30" s="18"/>
      <c r="W30" s="18"/>
      <c r="X30" s="98"/>
      <c r="Y30" s="317"/>
      <c r="AA30" s="307"/>
      <c r="AB30" s="310"/>
      <c r="AD30" s="106"/>
      <c r="BG30" s="399"/>
    </row>
    <row r="31" spans="1:61" s="396" customFormat="1" ht="69" customHeight="1" x14ac:dyDescent="0.25">
      <c r="C31" s="394"/>
      <c r="E31" s="878"/>
      <c r="H31" s="418"/>
      <c r="I31" s="314"/>
      <c r="J31" s="314"/>
      <c r="K31" s="26"/>
      <c r="L31" s="26"/>
      <c r="M31" s="148"/>
      <c r="N31" s="394"/>
      <c r="O31" s="394"/>
      <c r="P31" s="394"/>
      <c r="S31" s="26"/>
      <c r="T31" s="97"/>
      <c r="V31" s="18"/>
      <c r="W31" s="18"/>
      <c r="X31" s="98"/>
      <c r="Y31" s="27"/>
      <c r="AA31" s="307"/>
      <c r="AB31" s="310"/>
      <c r="AD31" s="153"/>
      <c r="AF31" s="399"/>
      <c r="BG31" s="399"/>
    </row>
    <row r="32" spans="1:61" s="396" customFormat="1" ht="69" customHeight="1" x14ac:dyDescent="0.25">
      <c r="C32" s="394"/>
      <c r="E32" s="878"/>
      <c r="H32" s="418"/>
      <c r="I32" s="314"/>
      <c r="J32" s="314"/>
      <c r="K32" s="26"/>
      <c r="L32" s="26"/>
      <c r="M32" s="148"/>
      <c r="N32" s="394"/>
      <c r="O32" s="394"/>
      <c r="P32" s="394"/>
      <c r="S32" s="26"/>
      <c r="T32" s="97"/>
      <c r="V32" s="18"/>
      <c r="W32" s="18"/>
      <c r="X32" s="98"/>
      <c r="Y32" s="27"/>
      <c r="AA32" s="307"/>
      <c r="AB32" s="310"/>
      <c r="AD32" s="153"/>
      <c r="AF32" s="399"/>
      <c r="BG32" s="399"/>
    </row>
    <row r="33" spans="3:59" s="396" customFormat="1" ht="69" customHeight="1" x14ac:dyDescent="0.2">
      <c r="C33" s="394"/>
      <c r="E33" s="878"/>
      <c r="H33" s="418"/>
      <c r="I33" s="314"/>
      <c r="J33" s="314"/>
      <c r="K33" s="26"/>
      <c r="L33" s="26"/>
      <c r="M33" s="148"/>
      <c r="N33" s="394"/>
      <c r="O33" s="394"/>
      <c r="P33" s="394"/>
      <c r="S33" s="26"/>
      <c r="T33" s="97"/>
      <c r="V33" s="18"/>
      <c r="W33" s="18"/>
      <c r="X33" s="98"/>
      <c r="Y33" s="317"/>
      <c r="AA33" s="307"/>
      <c r="AB33" s="310"/>
      <c r="AD33" s="106"/>
      <c r="BG33" s="399"/>
    </row>
    <row r="34" spans="3:59" s="396" customFormat="1" ht="69" customHeight="1" x14ac:dyDescent="0.2">
      <c r="C34" s="394"/>
      <c r="E34" s="878"/>
      <c r="H34" s="418"/>
      <c r="I34" s="314"/>
      <c r="J34" s="26"/>
      <c r="K34" s="26"/>
      <c r="L34" s="26"/>
      <c r="M34" s="148"/>
      <c r="N34" s="394"/>
      <c r="O34" s="394"/>
      <c r="P34" s="394"/>
      <c r="S34" s="26"/>
      <c r="T34" s="97"/>
      <c r="V34" s="18"/>
      <c r="W34" s="18"/>
      <c r="X34" s="98"/>
      <c r="Y34" s="317"/>
      <c r="AA34" s="307"/>
      <c r="AB34" s="310"/>
      <c r="AD34" s="106"/>
      <c r="BG34" s="399"/>
    </row>
    <row r="35" spans="3:59" s="396" customFormat="1" ht="69" customHeight="1" x14ac:dyDescent="0.2">
      <c r="C35" s="394"/>
      <c r="E35" s="878"/>
      <c r="H35" s="418"/>
      <c r="I35" s="318"/>
      <c r="J35" s="26"/>
      <c r="K35" s="27"/>
      <c r="L35" s="26"/>
      <c r="M35" s="148"/>
      <c r="N35" s="394"/>
      <c r="O35" s="394"/>
      <c r="P35" s="394"/>
      <c r="S35" s="27"/>
      <c r="T35" s="97"/>
      <c r="V35" s="18"/>
      <c r="W35" s="18"/>
      <c r="X35" s="98"/>
      <c r="Y35" s="317"/>
      <c r="AA35" s="307"/>
      <c r="AB35" s="310"/>
      <c r="AD35" s="106"/>
      <c r="BG35" s="399"/>
    </row>
    <row r="36" spans="3:59" s="396" customFormat="1" ht="69" customHeight="1" x14ac:dyDescent="0.2">
      <c r="C36" s="394"/>
      <c r="E36" s="878"/>
      <c r="H36" s="418"/>
      <c r="I36" s="314"/>
      <c r="J36" s="26"/>
      <c r="K36" s="27"/>
      <c r="L36" s="26"/>
      <c r="M36" s="148"/>
      <c r="N36" s="394"/>
      <c r="O36" s="394"/>
      <c r="P36" s="394"/>
      <c r="S36" s="27"/>
      <c r="T36" s="97"/>
      <c r="V36" s="18"/>
      <c r="W36" s="18"/>
      <c r="X36" s="98"/>
      <c r="Y36" s="317"/>
      <c r="AA36" s="307"/>
      <c r="AB36" s="310"/>
      <c r="AD36" s="106"/>
      <c r="BG36" s="399"/>
    </row>
    <row r="37" spans="3:59" s="396" customFormat="1" ht="69" customHeight="1" x14ac:dyDescent="0.25">
      <c r="C37" s="394"/>
      <c r="E37" s="878"/>
      <c r="H37" s="418"/>
      <c r="I37" s="315"/>
      <c r="J37" s="319"/>
      <c r="K37" s="26"/>
      <c r="L37" s="26"/>
      <c r="M37" s="148"/>
      <c r="N37" s="394"/>
      <c r="O37" s="394"/>
      <c r="P37" s="394"/>
      <c r="S37" s="26"/>
      <c r="T37" s="97"/>
      <c r="V37" s="18"/>
      <c r="W37" s="18"/>
      <c r="X37" s="98"/>
      <c r="Y37" s="320"/>
      <c r="AA37" s="307"/>
      <c r="AB37" s="310"/>
      <c r="AD37" s="27"/>
      <c r="AF37" s="399"/>
      <c r="BG37" s="399"/>
    </row>
    <row r="38" spans="3:59" s="396" customFormat="1" ht="69" customHeight="1" x14ac:dyDescent="0.25">
      <c r="C38" s="394"/>
      <c r="E38" s="878"/>
      <c r="H38" s="418"/>
      <c r="I38" s="315"/>
      <c r="J38" s="319"/>
      <c r="K38" s="26"/>
      <c r="L38" s="26"/>
      <c r="M38" s="148"/>
      <c r="N38" s="394"/>
      <c r="O38" s="394"/>
      <c r="P38" s="394"/>
      <c r="S38" s="26"/>
      <c r="T38" s="97"/>
      <c r="V38" s="18"/>
      <c r="W38" s="18"/>
      <c r="X38" s="98"/>
      <c r="Y38" s="320"/>
      <c r="AA38" s="307"/>
      <c r="AB38" s="310"/>
      <c r="AD38" s="27"/>
      <c r="AF38" s="399"/>
      <c r="BG38" s="399"/>
    </row>
    <row r="39" spans="3:59" s="396" customFormat="1" ht="69" customHeight="1" x14ac:dyDescent="0.25">
      <c r="C39" s="394"/>
      <c r="E39" s="878"/>
      <c r="H39" s="418"/>
      <c r="I39" s="153"/>
      <c r="J39" s="314"/>
      <c r="K39" s="26"/>
      <c r="L39" s="26"/>
      <c r="M39" s="148"/>
      <c r="N39" s="394"/>
      <c r="O39" s="394"/>
      <c r="P39" s="394"/>
      <c r="S39" s="26"/>
      <c r="T39" s="97"/>
      <c r="V39" s="18"/>
      <c r="W39" s="18"/>
      <c r="X39" s="98"/>
      <c r="Y39" s="27"/>
      <c r="AA39" s="307"/>
      <c r="AB39" s="310"/>
      <c r="AD39" s="153"/>
      <c r="AF39" s="399"/>
      <c r="BG39" s="399"/>
    </row>
    <row r="40" spans="3:59" s="396" customFormat="1" ht="69" customHeight="1" x14ac:dyDescent="0.25">
      <c r="C40" s="394"/>
      <c r="E40" s="878"/>
      <c r="H40" s="418"/>
      <c r="I40" s="153"/>
      <c r="J40" s="314"/>
      <c r="K40" s="26"/>
      <c r="L40" s="26"/>
      <c r="M40" s="148"/>
      <c r="N40" s="394"/>
      <c r="O40" s="394"/>
      <c r="P40" s="394"/>
      <c r="S40" s="26"/>
      <c r="T40" s="97"/>
      <c r="V40" s="18"/>
      <c r="W40" s="18"/>
      <c r="X40" s="98"/>
      <c r="Y40" s="27"/>
      <c r="AA40" s="307"/>
      <c r="AB40" s="310"/>
      <c r="AD40" s="153"/>
      <c r="AF40" s="399"/>
      <c r="BG40" s="399"/>
    </row>
    <row r="41" spans="3:59" s="396" customFormat="1" ht="69" customHeight="1" x14ac:dyDescent="0.25">
      <c r="C41" s="394"/>
      <c r="E41" s="878"/>
      <c r="H41" s="418"/>
      <c r="I41" s="153"/>
      <c r="J41" s="314"/>
      <c r="K41" s="26"/>
      <c r="L41" s="26"/>
      <c r="M41" s="148"/>
      <c r="N41" s="394"/>
      <c r="O41" s="394"/>
      <c r="P41" s="394"/>
      <c r="S41" s="26"/>
      <c r="T41" s="97"/>
      <c r="V41" s="18"/>
      <c r="W41" s="18"/>
      <c r="X41" s="98"/>
      <c r="Y41" s="27"/>
      <c r="AA41" s="307"/>
      <c r="AB41" s="310"/>
      <c r="AD41" s="153"/>
      <c r="AF41" s="399"/>
      <c r="BG41" s="399"/>
    </row>
    <row r="42" spans="3:59" s="396" customFormat="1" ht="69" customHeight="1" x14ac:dyDescent="0.2">
      <c r="C42" s="394"/>
      <c r="E42" s="878"/>
      <c r="H42" s="418"/>
      <c r="I42" s="153"/>
      <c r="J42" s="314"/>
      <c r="K42" s="27"/>
      <c r="L42" s="26"/>
      <c r="M42" s="148"/>
      <c r="N42" s="394"/>
      <c r="O42" s="394"/>
      <c r="P42" s="394"/>
      <c r="S42" s="27"/>
      <c r="T42" s="97"/>
      <c r="V42" s="18"/>
      <c r="W42" s="18"/>
      <c r="X42" s="98"/>
      <c r="Y42" s="317"/>
      <c r="AA42" s="307"/>
      <c r="AB42" s="310"/>
      <c r="AD42" s="106"/>
      <c r="BG42" s="399"/>
    </row>
    <row r="43" spans="3:59" s="396" customFormat="1" ht="69" customHeight="1" x14ac:dyDescent="0.25">
      <c r="C43" s="394"/>
      <c r="E43" s="881"/>
      <c r="H43" s="418"/>
      <c r="I43" s="153"/>
      <c r="N43" s="394"/>
      <c r="O43" s="394"/>
      <c r="P43" s="394"/>
      <c r="T43" s="97"/>
      <c r="X43" s="98"/>
      <c r="AA43" s="307"/>
      <c r="AB43" s="310"/>
      <c r="AF43" s="399"/>
      <c r="BG43" s="399"/>
    </row>
    <row r="44" spans="3:59" s="396" customFormat="1" ht="69" customHeight="1" x14ac:dyDescent="0.25">
      <c r="C44" s="394"/>
      <c r="E44" s="881"/>
      <c r="H44" s="418"/>
      <c r="I44" s="153"/>
      <c r="N44" s="394"/>
      <c r="O44" s="394"/>
      <c r="P44" s="394"/>
      <c r="T44" s="97"/>
      <c r="X44" s="98"/>
      <c r="AA44" s="307"/>
      <c r="AB44" s="310"/>
      <c r="AF44" s="399"/>
      <c r="BG44" s="399"/>
    </row>
    <row r="45" spans="3:59" s="396" customFormat="1" ht="69" customHeight="1" x14ac:dyDescent="0.25">
      <c r="C45" s="394"/>
      <c r="E45" s="881"/>
      <c r="H45" s="418"/>
      <c r="I45" s="321"/>
      <c r="N45" s="394"/>
      <c r="O45" s="394"/>
      <c r="P45" s="394"/>
      <c r="T45" s="97"/>
      <c r="X45" s="98"/>
      <c r="AA45" s="307"/>
      <c r="AB45" s="310"/>
      <c r="AF45" s="399"/>
      <c r="BG45" s="399"/>
    </row>
    <row r="46" spans="3:59" s="396" customFormat="1" ht="69" customHeight="1" x14ac:dyDescent="0.25">
      <c r="C46" s="394"/>
      <c r="E46" s="880"/>
      <c r="H46" s="209"/>
      <c r="I46" s="395"/>
      <c r="J46" s="395"/>
      <c r="K46" s="395"/>
      <c r="L46" s="322"/>
      <c r="N46" s="394"/>
      <c r="O46" s="394"/>
      <c r="P46" s="394"/>
      <c r="S46" s="395"/>
      <c r="T46" s="97"/>
      <c r="V46" s="419"/>
      <c r="W46" s="419"/>
      <c r="X46" s="98"/>
      <c r="Y46" s="395"/>
      <c r="AA46" s="307"/>
      <c r="AB46" s="310"/>
      <c r="AD46" s="306"/>
      <c r="AF46" s="399"/>
      <c r="BG46" s="399"/>
    </row>
    <row r="47" spans="3:59" s="396" customFormat="1" ht="69" customHeight="1" x14ac:dyDescent="0.25">
      <c r="C47" s="394"/>
      <c r="E47" s="880"/>
      <c r="H47" s="209"/>
      <c r="I47" s="324"/>
      <c r="J47" s="395"/>
      <c r="K47" s="395"/>
      <c r="L47" s="325"/>
      <c r="N47" s="394"/>
      <c r="O47" s="394"/>
      <c r="P47" s="394"/>
      <c r="S47" s="395"/>
      <c r="T47" s="97"/>
      <c r="V47" s="326"/>
      <c r="W47" s="327"/>
      <c r="X47" s="98"/>
      <c r="Y47" s="395"/>
      <c r="AA47" s="307"/>
      <c r="AB47" s="310"/>
      <c r="AD47" s="306"/>
      <c r="AF47" s="399"/>
      <c r="BG47" s="399"/>
    </row>
    <row r="48" spans="3:59" s="396" customFormat="1" ht="69" customHeight="1" x14ac:dyDescent="0.25">
      <c r="C48" s="394"/>
      <c r="E48" s="880"/>
      <c r="H48" s="209"/>
      <c r="I48" s="153"/>
      <c r="J48" s="153"/>
      <c r="K48" s="153"/>
      <c r="L48" s="321"/>
      <c r="N48" s="394"/>
      <c r="O48" s="394"/>
      <c r="P48" s="394"/>
      <c r="S48" s="153"/>
      <c r="T48" s="97"/>
      <c r="V48" s="419"/>
      <c r="W48" s="419"/>
      <c r="X48" s="98"/>
      <c r="Y48" s="395"/>
      <c r="AA48" s="307"/>
      <c r="AB48" s="310"/>
      <c r="AD48" s="395"/>
      <c r="BG48" s="399"/>
    </row>
    <row r="49" spans="3:59" s="396" customFormat="1" ht="69" customHeight="1" x14ac:dyDescent="0.25">
      <c r="C49" s="394"/>
      <c r="E49" s="878"/>
      <c r="H49" s="418"/>
      <c r="I49" s="312"/>
      <c r="J49" s="312"/>
      <c r="K49" s="312"/>
      <c r="L49" s="312"/>
      <c r="N49" s="394"/>
      <c r="O49" s="394"/>
      <c r="P49" s="418"/>
      <c r="S49" s="312"/>
      <c r="T49" s="97"/>
      <c r="V49" s="328"/>
      <c r="W49" s="328"/>
      <c r="X49" s="98"/>
      <c r="Y49" s="329"/>
      <c r="AA49" s="307"/>
      <c r="AB49" s="310"/>
      <c r="AD49" s="330"/>
      <c r="AF49" s="399"/>
      <c r="BG49" s="399"/>
    </row>
    <row r="50" spans="3:59" s="396" customFormat="1" ht="69" customHeight="1" x14ac:dyDescent="0.2">
      <c r="C50" s="394"/>
      <c r="E50" s="878"/>
      <c r="H50" s="418"/>
      <c r="I50" s="312"/>
      <c r="J50" s="331"/>
      <c r="K50" s="331"/>
      <c r="L50" s="331"/>
      <c r="N50" s="394"/>
      <c r="O50" s="394"/>
      <c r="P50" s="418"/>
      <c r="S50" s="331"/>
      <c r="T50" s="97"/>
      <c r="U50" s="331"/>
      <c r="V50" s="328"/>
      <c r="W50" s="328"/>
      <c r="X50" s="98"/>
      <c r="Y50" s="395"/>
      <c r="AA50" s="307"/>
      <c r="AB50" s="310"/>
      <c r="AD50" s="312"/>
      <c r="BG50" s="399"/>
    </row>
    <row r="51" spans="3:59" s="396" customFormat="1" ht="69" customHeight="1" x14ac:dyDescent="0.2">
      <c r="C51" s="394"/>
      <c r="E51" s="878"/>
      <c r="H51" s="418"/>
      <c r="I51" s="312"/>
      <c r="J51" s="331"/>
      <c r="K51" s="331"/>
      <c r="L51" s="331"/>
      <c r="N51" s="394"/>
      <c r="O51" s="394"/>
      <c r="P51" s="418"/>
      <c r="S51" s="331"/>
      <c r="T51" s="97"/>
      <c r="V51" s="328"/>
      <c r="W51" s="328"/>
      <c r="X51" s="98"/>
      <c r="Y51" s="395"/>
      <c r="AA51" s="307"/>
      <c r="AB51" s="310"/>
      <c r="AD51" s="395"/>
      <c r="AF51" s="399"/>
      <c r="BG51" s="399"/>
    </row>
    <row r="52" spans="3:59" s="396" customFormat="1" ht="69" customHeight="1" x14ac:dyDescent="0.2">
      <c r="C52" s="394"/>
      <c r="E52" s="878"/>
      <c r="H52" s="418"/>
      <c r="I52" s="312"/>
      <c r="J52" s="332"/>
      <c r="K52" s="312"/>
      <c r="L52" s="331"/>
      <c r="N52" s="394"/>
      <c r="O52" s="394"/>
      <c r="P52" s="331"/>
      <c r="S52" s="312"/>
      <c r="T52" s="97"/>
      <c r="V52" s="333"/>
      <c r="W52" s="333"/>
      <c r="X52" s="98"/>
      <c r="Y52" s="395"/>
      <c r="AA52" s="307"/>
      <c r="AB52" s="310"/>
      <c r="AD52" s="395"/>
      <c r="AF52" s="399"/>
      <c r="BG52" s="399"/>
    </row>
    <row r="53" spans="3:59" s="396" customFormat="1" ht="69" customHeight="1" x14ac:dyDescent="0.2">
      <c r="C53" s="394"/>
      <c r="E53" s="878"/>
      <c r="H53" s="418"/>
      <c r="I53" s="312"/>
      <c r="J53" s="331"/>
      <c r="K53" s="331"/>
      <c r="L53" s="331"/>
      <c r="N53" s="394"/>
      <c r="O53" s="394"/>
      <c r="P53" s="418"/>
      <c r="S53" s="331"/>
      <c r="T53" s="97"/>
      <c r="V53" s="328"/>
      <c r="W53" s="328"/>
      <c r="X53" s="98"/>
      <c r="Y53" s="395"/>
      <c r="AA53" s="307"/>
      <c r="AB53" s="310"/>
      <c r="AD53" s="306"/>
      <c r="AF53" s="399"/>
      <c r="BG53" s="399"/>
    </row>
    <row r="54" spans="3:59" s="396" customFormat="1" ht="69" customHeight="1" x14ac:dyDescent="0.25">
      <c r="C54" s="394"/>
      <c r="E54" s="875"/>
      <c r="H54" s="418"/>
      <c r="I54" s="153"/>
      <c r="J54" s="104"/>
      <c r="K54" s="104"/>
      <c r="L54" s="104"/>
      <c r="M54" s="105"/>
      <c r="N54" s="394"/>
      <c r="O54" s="394"/>
      <c r="P54" s="394"/>
      <c r="S54" s="104"/>
      <c r="T54" s="97"/>
      <c r="V54" s="18"/>
      <c r="W54" s="18"/>
      <c r="X54" s="98"/>
      <c r="Y54" s="15"/>
      <c r="AA54" s="307"/>
      <c r="AB54" s="310"/>
      <c r="AD54" s="309"/>
      <c r="AF54" s="399"/>
      <c r="BG54" s="399"/>
    </row>
    <row r="55" spans="3:59" s="396" customFormat="1" ht="69" customHeight="1" x14ac:dyDescent="0.25">
      <c r="C55" s="394"/>
      <c r="E55" s="875"/>
      <c r="H55" s="418"/>
      <c r="I55" s="153"/>
      <c r="J55" s="334"/>
      <c r="K55" s="104"/>
      <c r="L55" s="104"/>
      <c r="M55" s="108"/>
      <c r="N55" s="394"/>
      <c r="O55" s="394"/>
      <c r="P55" s="394"/>
      <c r="S55" s="104"/>
      <c r="T55" s="97"/>
      <c r="V55" s="109"/>
      <c r="W55" s="109"/>
      <c r="X55" s="98"/>
      <c r="Y55" s="15"/>
      <c r="AA55" s="307"/>
      <c r="AB55" s="310"/>
      <c r="AD55" s="309"/>
      <c r="AF55" s="399"/>
      <c r="BG55" s="399"/>
    </row>
    <row r="56" spans="3:59" s="396" customFormat="1" ht="69" customHeight="1" x14ac:dyDescent="0.25">
      <c r="C56" s="394"/>
      <c r="E56" s="875"/>
      <c r="H56" s="418"/>
      <c r="I56" s="321"/>
      <c r="J56" s="321"/>
      <c r="K56" s="15"/>
      <c r="L56" s="104"/>
      <c r="M56" s="105"/>
      <c r="N56" s="394"/>
      <c r="O56" s="394"/>
      <c r="P56" s="394"/>
      <c r="S56" s="15"/>
      <c r="T56" s="97"/>
      <c r="V56" s="18"/>
      <c r="W56" s="18"/>
      <c r="X56" s="98"/>
      <c r="Y56" s="15"/>
      <c r="AA56" s="307"/>
      <c r="AB56" s="310"/>
      <c r="AD56" s="17"/>
      <c r="AF56" s="399"/>
      <c r="BG56" s="399"/>
    </row>
    <row r="57" spans="3:59" s="396" customFormat="1" ht="69" customHeight="1" x14ac:dyDescent="0.25">
      <c r="C57" s="394"/>
      <c r="E57" s="875"/>
      <c r="H57" s="418"/>
      <c r="I57" s="335"/>
      <c r="J57" s="15"/>
      <c r="K57" s="15"/>
      <c r="L57" s="17"/>
      <c r="M57" s="113"/>
      <c r="N57" s="394"/>
      <c r="O57" s="394"/>
      <c r="P57" s="394"/>
      <c r="S57" s="15"/>
      <c r="T57" s="97"/>
      <c r="V57" s="18"/>
      <c r="W57" s="18"/>
      <c r="X57" s="98"/>
      <c r="Y57" s="15"/>
      <c r="AA57" s="307"/>
      <c r="AB57" s="310"/>
      <c r="AD57" s="309"/>
      <c r="AF57" s="399"/>
      <c r="BG57" s="399"/>
    </row>
    <row r="58" spans="3:59" s="396" customFormat="1" ht="69" customHeight="1" x14ac:dyDescent="0.25">
      <c r="C58" s="394"/>
      <c r="E58" s="875"/>
      <c r="H58" s="418"/>
      <c r="I58" s="153"/>
      <c r="J58" s="15"/>
      <c r="K58" s="15"/>
      <c r="L58" s="336"/>
      <c r="M58" s="115"/>
      <c r="N58" s="394"/>
      <c r="O58" s="394"/>
      <c r="P58" s="394"/>
      <c r="S58" s="15"/>
      <c r="T58" s="97"/>
      <c r="V58" s="18"/>
      <c r="W58" s="106"/>
      <c r="X58" s="98"/>
      <c r="Y58" s="15"/>
      <c r="AA58" s="307"/>
      <c r="AB58" s="310"/>
      <c r="AD58" s="17"/>
      <c r="AF58" s="399"/>
      <c r="BG58" s="399"/>
    </row>
    <row r="59" spans="3:59" s="396" customFormat="1" ht="69" customHeight="1" x14ac:dyDescent="0.25">
      <c r="C59" s="394"/>
      <c r="E59" s="875"/>
      <c r="H59" s="418"/>
      <c r="I59" s="321"/>
      <c r="J59" s="15"/>
      <c r="K59" s="26"/>
      <c r="L59" s="26"/>
      <c r="M59" s="105"/>
      <c r="N59" s="394"/>
      <c r="O59" s="394"/>
      <c r="P59" s="394"/>
      <c r="S59" s="26"/>
      <c r="T59" s="97"/>
      <c r="V59" s="18"/>
      <c r="W59" s="18"/>
      <c r="X59" s="98"/>
      <c r="Y59" s="15"/>
      <c r="AA59" s="307"/>
      <c r="AB59" s="310"/>
      <c r="AD59" s="17"/>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row>
    <row r="60" spans="3:59" s="396" customFormat="1" ht="69" customHeight="1" x14ac:dyDescent="0.25">
      <c r="C60" s="394"/>
      <c r="E60" s="875"/>
      <c r="H60" s="418"/>
      <c r="I60" s="153"/>
      <c r="J60" s="15"/>
      <c r="K60" s="15"/>
      <c r="L60" s="15"/>
      <c r="M60" s="113"/>
      <c r="N60" s="394"/>
      <c r="O60" s="394"/>
      <c r="P60" s="394"/>
      <c r="S60" s="15"/>
      <c r="T60" s="97"/>
      <c r="V60" s="18"/>
      <c r="W60" s="18"/>
      <c r="X60" s="98"/>
      <c r="Y60" s="15"/>
      <c r="AA60" s="307"/>
      <c r="AB60" s="310"/>
      <c r="AD60" s="17"/>
      <c r="AF60" s="399"/>
      <c r="BG60" s="399"/>
    </row>
    <row r="61" spans="3:59" s="396" customFormat="1" ht="69" customHeight="1" x14ac:dyDescent="0.25">
      <c r="C61" s="394"/>
      <c r="E61" s="875"/>
      <c r="H61" s="418"/>
      <c r="I61" s="153"/>
      <c r="J61" s="15"/>
      <c r="K61" s="15"/>
      <c r="L61" s="15"/>
      <c r="M61" s="113"/>
      <c r="N61" s="394"/>
      <c r="O61" s="394"/>
      <c r="P61" s="394"/>
      <c r="S61" s="15"/>
      <c r="T61" s="97"/>
      <c r="V61" s="18"/>
      <c r="W61" s="18"/>
      <c r="X61" s="98"/>
      <c r="Y61" s="15"/>
      <c r="AA61" s="307"/>
      <c r="AB61" s="310"/>
      <c r="AD61" s="17"/>
      <c r="AF61" s="399"/>
      <c r="BG61" s="399"/>
    </row>
    <row r="62" spans="3:59" s="396" customFormat="1" ht="69" customHeight="1" x14ac:dyDescent="0.25">
      <c r="C62" s="394"/>
      <c r="E62" s="875"/>
      <c r="H62" s="418"/>
      <c r="I62" s="153"/>
      <c r="J62" s="15"/>
      <c r="K62" s="15"/>
      <c r="L62" s="15"/>
      <c r="M62" s="113"/>
      <c r="N62" s="394"/>
      <c r="O62" s="394"/>
      <c r="P62" s="394"/>
      <c r="S62" s="15"/>
      <c r="T62" s="97"/>
      <c r="V62" s="18"/>
      <c r="W62" s="18"/>
      <c r="X62" s="98"/>
      <c r="Y62" s="15"/>
      <c r="AA62" s="307"/>
      <c r="AB62" s="310"/>
      <c r="AD62" s="126"/>
      <c r="AF62" s="399"/>
      <c r="BG62" s="399"/>
    </row>
    <row r="63" spans="3:59" s="396" customFormat="1" ht="69" customHeight="1" x14ac:dyDescent="0.25">
      <c r="C63" s="394"/>
      <c r="E63" s="875"/>
      <c r="H63" s="418"/>
      <c r="I63" s="153"/>
      <c r="J63" s="26"/>
      <c r="K63" s="26"/>
      <c r="L63" s="26"/>
      <c r="M63" s="115"/>
      <c r="N63" s="394"/>
      <c r="O63" s="394"/>
      <c r="P63" s="394"/>
      <c r="S63" s="26"/>
      <c r="T63" s="97"/>
      <c r="V63" s="18"/>
      <c r="W63" s="18"/>
      <c r="X63" s="98"/>
      <c r="Y63" s="15"/>
      <c r="AA63" s="307"/>
      <c r="AB63" s="310"/>
      <c r="AD63" s="17"/>
      <c r="AF63" s="399"/>
      <c r="BG63" s="399"/>
    </row>
    <row r="64" spans="3:59" s="396" customFormat="1" ht="69" customHeight="1" x14ac:dyDescent="0.25">
      <c r="C64" s="394"/>
      <c r="E64" s="878"/>
      <c r="H64" s="418"/>
      <c r="I64" s="312"/>
      <c r="J64" s="337"/>
      <c r="N64" s="394"/>
      <c r="O64" s="394"/>
      <c r="P64" s="394"/>
      <c r="T64" s="97"/>
      <c r="X64" s="98"/>
      <c r="Y64" s="154"/>
      <c r="AA64" s="307"/>
      <c r="AB64" s="310"/>
      <c r="AD64" s="15"/>
      <c r="AF64" s="399"/>
      <c r="BG64" s="399"/>
    </row>
    <row r="65" spans="3:59" s="396" customFormat="1" ht="69" customHeight="1" x14ac:dyDescent="0.25">
      <c r="C65" s="394"/>
      <c r="E65" s="878"/>
      <c r="H65" s="418"/>
      <c r="I65" s="153"/>
      <c r="J65" s="337"/>
      <c r="N65" s="394"/>
      <c r="O65" s="394"/>
      <c r="P65" s="394"/>
      <c r="T65" s="97"/>
      <c r="X65" s="98"/>
      <c r="Y65" s="154"/>
      <c r="AA65" s="307"/>
      <c r="AB65" s="310"/>
      <c r="AD65" s="15"/>
      <c r="AF65" s="399"/>
      <c r="BG65" s="399"/>
    </row>
    <row r="66" spans="3:59" s="396" customFormat="1" ht="69" customHeight="1" x14ac:dyDescent="0.25">
      <c r="C66" s="394"/>
      <c r="E66" s="878"/>
      <c r="H66" s="418"/>
      <c r="I66" s="153"/>
      <c r="J66" s="337"/>
      <c r="N66" s="394"/>
      <c r="O66" s="394"/>
      <c r="P66" s="394"/>
      <c r="T66" s="97"/>
      <c r="X66" s="98"/>
      <c r="Y66" s="154"/>
      <c r="AA66" s="307"/>
      <c r="AB66" s="310"/>
      <c r="AD66" s="15"/>
      <c r="AF66" s="399"/>
      <c r="BG66" s="399"/>
    </row>
    <row r="67" spans="3:59" s="396" customFormat="1" ht="69" customHeight="1" x14ac:dyDescent="0.25">
      <c r="C67" s="394"/>
      <c r="E67" s="878"/>
      <c r="H67" s="418"/>
      <c r="I67" s="153"/>
      <c r="J67" s="337"/>
      <c r="N67" s="394"/>
      <c r="O67" s="394"/>
      <c r="P67" s="394"/>
      <c r="T67" s="97"/>
      <c r="X67" s="98"/>
      <c r="Y67" s="154"/>
      <c r="AA67" s="307"/>
      <c r="AB67" s="310"/>
      <c r="AD67" s="15"/>
      <c r="AF67" s="399"/>
      <c r="BG67" s="399"/>
    </row>
    <row r="68" spans="3:59" s="396" customFormat="1" ht="69" customHeight="1" x14ac:dyDescent="0.2">
      <c r="C68" s="394"/>
      <c r="E68" s="880"/>
      <c r="H68" s="418"/>
      <c r="I68" s="315"/>
      <c r="N68" s="394"/>
      <c r="O68" s="394"/>
      <c r="P68" s="394"/>
      <c r="T68" s="97"/>
      <c r="X68" s="98"/>
      <c r="Y68" s="317"/>
      <c r="AA68" s="307"/>
      <c r="AB68" s="310"/>
      <c r="AF68" s="399"/>
      <c r="BG68" s="399"/>
    </row>
    <row r="69" spans="3:59" s="396" customFormat="1" ht="69" customHeight="1" x14ac:dyDescent="0.25">
      <c r="C69" s="394"/>
      <c r="E69" s="880"/>
      <c r="H69" s="418"/>
      <c r="I69" s="153"/>
      <c r="J69" s="154"/>
      <c r="K69" s="26"/>
      <c r="L69" s="20"/>
      <c r="M69" s="148"/>
      <c r="N69" s="394"/>
      <c r="O69" s="394"/>
      <c r="P69" s="394"/>
      <c r="T69" s="97"/>
      <c r="U69" s="26"/>
      <c r="V69" s="338"/>
      <c r="W69" s="338"/>
      <c r="X69" s="98"/>
      <c r="Y69" s="26"/>
      <c r="AA69" s="307"/>
      <c r="AB69" s="310"/>
      <c r="AF69" s="399"/>
      <c r="BG69" s="399"/>
    </row>
    <row r="70" spans="3:59" s="396" customFormat="1" ht="69" customHeight="1" x14ac:dyDescent="0.25">
      <c r="C70" s="394"/>
      <c r="E70" s="880"/>
      <c r="H70" s="418"/>
      <c r="I70" s="153"/>
      <c r="J70" s="154"/>
      <c r="K70" s="17"/>
      <c r="L70" s="150"/>
      <c r="M70" s="115"/>
      <c r="N70" s="394"/>
      <c r="O70" s="394"/>
      <c r="P70" s="394"/>
      <c r="T70" s="97"/>
      <c r="U70" s="17"/>
      <c r="V70" s="338"/>
      <c r="W70" s="338"/>
      <c r="X70" s="98"/>
      <c r="Y70" s="26"/>
      <c r="AA70" s="307"/>
      <c r="AB70" s="310"/>
      <c r="AF70" s="399"/>
      <c r="BG70" s="399"/>
    </row>
    <row r="71" spans="3:59" s="396" customFormat="1" ht="69" customHeight="1" x14ac:dyDescent="0.2">
      <c r="C71" s="394"/>
      <c r="E71" s="880"/>
      <c r="H71" s="418"/>
      <c r="I71" s="395"/>
      <c r="J71" s="154"/>
      <c r="K71" s="395"/>
      <c r="L71" s="151"/>
      <c r="M71" s="395"/>
      <c r="N71" s="394"/>
      <c r="O71" s="394"/>
      <c r="P71" s="340"/>
      <c r="T71" s="97"/>
      <c r="U71" s="395"/>
      <c r="V71" s="323"/>
      <c r="W71" s="152"/>
      <c r="X71" s="98"/>
      <c r="Y71" s="348"/>
      <c r="AA71" s="307"/>
      <c r="AB71" s="310"/>
      <c r="AF71" s="399"/>
      <c r="BG71" s="399"/>
    </row>
    <row r="72" spans="3:59" s="396" customFormat="1" ht="69" customHeight="1" x14ac:dyDescent="0.2">
      <c r="C72" s="394"/>
      <c r="E72" s="880"/>
      <c r="H72" s="418"/>
      <c r="I72" s="153"/>
      <c r="J72" s="150"/>
      <c r="K72" s="16"/>
      <c r="L72" s="150"/>
      <c r="M72" s="115"/>
      <c r="N72" s="394"/>
      <c r="O72" s="394"/>
      <c r="P72" s="394"/>
      <c r="T72" s="97"/>
      <c r="U72" s="16"/>
      <c r="V72" s="338"/>
      <c r="W72" s="338"/>
      <c r="X72" s="98"/>
      <c r="Y72" s="348"/>
      <c r="AA72" s="307"/>
      <c r="AB72" s="310"/>
      <c r="AF72" s="399"/>
      <c r="BG72" s="399"/>
    </row>
    <row r="73" spans="3:59" s="396" customFormat="1" ht="69" customHeight="1" x14ac:dyDescent="0.2">
      <c r="C73" s="394"/>
      <c r="E73" s="880"/>
      <c r="H73" s="418"/>
      <c r="I73" s="315"/>
      <c r="N73" s="394"/>
      <c r="O73" s="394"/>
      <c r="T73" s="97"/>
      <c r="X73" s="98"/>
      <c r="Y73" s="317"/>
      <c r="AA73" s="307"/>
      <c r="AB73" s="310"/>
      <c r="AF73" s="399"/>
      <c r="BG73" s="399"/>
    </row>
    <row r="74" spans="3:59" s="396" customFormat="1" ht="69" customHeight="1" x14ac:dyDescent="0.2">
      <c r="C74" s="394"/>
      <c r="E74" s="880"/>
      <c r="H74" s="418"/>
      <c r="I74" s="315"/>
      <c r="N74" s="394"/>
      <c r="O74" s="394"/>
      <c r="T74" s="97"/>
      <c r="X74" s="98"/>
      <c r="Y74" s="317"/>
      <c r="AA74" s="307"/>
      <c r="AB74" s="310"/>
      <c r="AF74" s="399"/>
      <c r="BG74" s="399"/>
    </row>
    <row r="75" spans="3:59" s="396" customFormat="1" ht="69" customHeight="1" x14ac:dyDescent="0.25">
      <c r="C75" s="394"/>
      <c r="E75" s="880"/>
      <c r="H75" s="418"/>
      <c r="I75" s="153"/>
      <c r="N75" s="394"/>
      <c r="O75" s="394"/>
      <c r="P75" s="340"/>
      <c r="T75" s="97"/>
      <c r="X75" s="98"/>
      <c r="Y75" s="311"/>
      <c r="AA75" s="307"/>
      <c r="AB75" s="310"/>
      <c r="AF75" s="399"/>
      <c r="BG75" s="399"/>
    </row>
    <row r="76" spans="3:59" s="396" customFormat="1" ht="69" customHeight="1" x14ac:dyDescent="0.2">
      <c r="C76" s="394"/>
      <c r="E76" s="880"/>
      <c r="H76" s="209"/>
      <c r="I76" s="331"/>
      <c r="J76" s="150"/>
      <c r="K76" s="17"/>
      <c r="L76" s="17"/>
      <c r="N76" s="394"/>
      <c r="O76" s="394"/>
      <c r="P76" s="394"/>
      <c r="T76" s="97"/>
      <c r="U76" s="17"/>
      <c r="V76" s="338"/>
      <c r="W76" s="338"/>
      <c r="X76" s="98"/>
      <c r="Y76" s="311"/>
      <c r="AA76" s="307"/>
      <c r="AB76" s="310"/>
      <c r="AF76" s="399"/>
      <c r="BG76" s="399"/>
    </row>
    <row r="77" spans="3:59" s="396" customFormat="1" ht="69" customHeight="1" x14ac:dyDescent="0.25">
      <c r="C77" s="394"/>
      <c r="E77" s="880"/>
      <c r="H77" s="209"/>
      <c r="I77" s="315"/>
      <c r="J77" s="341"/>
      <c r="N77" s="394"/>
      <c r="O77" s="394"/>
      <c r="P77" s="394"/>
      <c r="T77" s="97"/>
      <c r="X77" s="98"/>
      <c r="AA77" s="307"/>
      <c r="AB77" s="310"/>
      <c r="AF77" s="399"/>
      <c r="BG77" s="399"/>
    </row>
    <row r="78" spans="3:59" s="396" customFormat="1" ht="69" customHeight="1" x14ac:dyDescent="0.2">
      <c r="C78" s="394"/>
      <c r="E78" s="880"/>
      <c r="H78" s="209"/>
      <c r="I78" s="342"/>
      <c r="J78" s="150"/>
      <c r="K78" s="17"/>
      <c r="L78" s="17"/>
      <c r="N78" s="394"/>
      <c r="O78" s="394"/>
      <c r="P78" s="394"/>
      <c r="T78" s="97"/>
      <c r="U78" s="17"/>
      <c r="V78" s="338"/>
      <c r="W78" s="338"/>
      <c r="X78" s="98"/>
      <c r="Y78" s="306"/>
      <c r="AA78" s="307"/>
      <c r="AB78" s="310"/>
      <c r="AF78" s="399"/>
      <c r="BG78" s="399"/>
    </row>
    <row r="79" spans="3:59" s="396" customFormat="1" ht="69" customHeight="1" x14ac:dyDescent="0.2">
      <c r="C79" s="394"/>
      <c r="E79" s="880"/>
      <c r="H79" s="209"/>
      <c r="I79" s="331"/>
      <c r="J79" s="343"/>
      <c r="K79" s="343"/>
      <c r="N79" s="394"/>
      <c r="O79" s="394"/>
      <c r="P79" s="394"/>
      <c r="T79" s="97"/>
      <c r="X79" s="98"/>
      <c r="AA79" s="307"/>
      <c r="AB79" s="310"/>
      <c r="AF79" s="399"/>
      <c r="BG79" s="399"/>
    </row>
    <row r="80" spans="3:59" s="396" customFormat="1" ht="69" customHeight="1" x14ac:dyDescent="0.2">
      <c r="C80" s="394"/>
      <c r="E80" s="875"/>
      <c r="H80" s="209"/>
      <c r="I80" s="344"/>
      <c r="K80" s="420"/>
      <c r="M80" s="345"/>
      <c r="N80" s="394"/>
      <c r="O80" s="394"/>
      <c r="P80" s="394"/>
      <c r="T80" s="97"/>
      <c r="V80" s="327"/>
      <c r="W80" s="327"/>
      <c r="X80" s="98"/>
      <c r="Y80" s="147"/>
      <c r="AA80" s="307"/>
      <c r="AB80" s="310"/>
      <c r="AF80" s="399"/>
      <c r="BG80" s="399"/>
    </row>
    <row r="81" spans="3:59" s="396" customFormat="1" ht="69" customHeight="1" x14ac:dyDescent="0.25">
      <c r="C81" s="394"/>
      <c r="E81" s="875"/>
      <c r="H81" s="209"/>
      <c r="I81" s="346"/>
      <c r="K81" s="420"/>
      <c r="M81" s="345"/>
      <c r="N81" s="394"/>
      <c r="O81" s="394"/>
      <c r="P81" s="394"/>
      <c r="T81" s="97"/>
      <c r="V81" s="327"/>
      <c r="W81" s="327"/>
      <c r="X81" s="98"/>
      <c r="Y81" s="147"/>
      <c r="AA81" s="307"/>
      <c r="AB81" s="310"/>
      <c r="AF81" s="399"/>
      <c r="BG81" s="399"/>
    </row>
    <row r="82" spans="3:59" s="396" customFormat="1" ht="69" customHeight="1" x14ac:dyDescent="0.25">
      <c r="C82" s="394"/>
      <c r="E82" s="875"/>
      <c r="H82" s="209"/>
      <c r="I82" s="346"/>
      <c r="K82" s="325"/>
      <c r="M82" s="345"/>
      <c r="N82" s="394"/>
      <c r="O82" s="394"/>
      <c r="P82" s="340"/>
      <c r="T82" s="97"/>
      <c r="V82" s="327"/>
      <c r="W82" s="327"/>
      <c r="X82" s="98"/>
      <c r="Y82" s="147"/>
      <c r="AA82" s="307"/>
      <c r="AB82" s="310"/>
      <c r="AF82" s="399"/>
      <c r="BG82" s="399"/>
    </row>
    <row r="83" spans="3:59" s="396" customFormat="1" ht="69" customHeight="1" x14ac:dyDescent="0.2">
      <c r="C83" s="394"/>
      <c r="E83" s="875"/>
      <c r="H83" s="209"/>
      <c r="I83" s="347"/>
      <c r="M83" s="345"/>
      <c r="N83" s="394"/>
      <c r="O83" s="394"/>
      <c r="P83" s="394"/>
      <c r="T83" s="97"/>
      <c r="V83" s="327"/>
      <c r="W83" s="327"/>
      <c r="X83" s="98"/>
      <c r="Y83" s="317"/>
      <c r="AA83" s="307"/>
      <c r="AB83" s="310"/>
      <c r="AF83" s="399"/>
      <c r="BG83" s="399"/>
    </row>
    <row r="84" spans="3:59" s="396" customFormat="1" ht="69" customHeight="1" x14ac:dyDescent="0.2">
      <c r="C84" s="394"/>
      <c r="E84" s="875"/>
      <c r="H84" s="209"/>
      <c r="I84" s="347"/>
      <c r="M84" s="345"/>
      <c r="N84" s="394"/>
      <c r="O84" s="394"/>
      <c r="P84" s="394"/>
      <c r="T84" s="97"/>
      <c r="V84" s="327"/>
      <c r="W84" s="327"/>
      <c r="X84" s="98"/>
      <c r="Y84" s="317"/>
      <c r="AA84" s="307"/>
      <c r="AB84" s="310"/>
      <c r="AF84" s="399"/>
      <c r="BG84" s="399"/>
    </row>
    <row r="85" spans="3:59" s="396" customFormat="1" ht="69" customHeight="1" x14ac:dyDescent="0.25">
      <c r="C85" s="394"/>
      <c r="E85" s="875"/>
      <c r="H85" s="209"/>
      <c r="I85" s="346"/>
      <c r="M85" s="345"/>
      <c r="N85" s="394"/>
      <c r="O85" s="394"/>
      <c r="P85" s="339"/>
      <c r="T85" s="97"/>
      <c r="V85" s="327"/>
      <c r="W85" s="327"/>
      <c r="X85" s="98"/>
      <c r="Y85" s="147"/>
      <c r="AA85" s="307"/>
      <c r="AB85" s="310"/>
      <c r="AF85" s="399"/>
      <c r="BG85" s="399"/>
    </row>
    <row r="86" spans="3:59" s="396" customFormat="1" ht="69" customHeight="1" x14ac:dyDescent="0.25">
      <c r="C86" s="394"/>
      <c r="E86" s="875"/>
      <c r="H86" s="209"/>
      <c r="I86" s="346"/>
      <c r="M86" s="345"/>
      <c r="N86" s="394"/>
      <c r="O86" s="394"/>
      <c r="P86" s="339"/>
      <c r="T86" s="97"/>
      <c r="V86" s="327"/>
      <c r="W86" s="327"/>
      <c r="X86" s="98"/>
      <c r="Y86" s="147"/>
      <c r="AA86" s="307"/>
      <c r="AB86" s="310"/>
      <c r="AF86" s="399"/>
      <c r="BG86" s="399"/>
    </row>
    <row r="87" spans="3:59" s="396" customFormat="1" ht="69" customHeight="1" x14ac:dyDescent="0.25">
      <c r="C87" s="394"/>
      <c r="E87" s="875"/>
      <c r="H87" s="209"/>
      <c r="I87" s="346"/>
      <c r="J87" s="150"/>
      <c r="K87" s="394"/>
      <c r="L87" s="325"/>
      <c r="M87" s="345"/>
      <c r="N87" s="394"/>
      <c r="O87" s="394"/>
      <c r="P87" s="209"/>
      <c r="S87" s="394"/>
      <c r="T87" s="97"/>
      <c r="V87" s="338"/>
      <c r="W87" s="338"/>
      <c r="X87" s="98"/>
      <c r="Y87" s="147"/>
      <c r="AA87" s="307"/>
      <c r="AB87" s="310"/>
      <c r="AF87" s="399"/>
      <c r="BG87" s="399"/>
    </row>
    <row r="88" spans="3:59" s="396" customFormat="1" ht="69" customHeight="1" x14ac:dyDescent="0.2">
      <c r="C88" s="394"/>
      <c r="E88" s="875"/>
      <c r="H88" s="209"/>
      <c r="I88" s="348"/>
      <c r="J88" s="340"/>
      <c r="K88" s="340"/>
      <c r="L88" s="340"/>
      <c r="M88" s="209"/>
      <c r="N88" s="394"/>
      <c r="O88" s="394"/>
      <c r="P88" s="394"/>
      <c r="T88" s="97"/>
      <c r="V88" s="338"/>
      <c r="W88" s="338"/>
      <c r="X88" s="98"/>
      <c r="Y88" s="317"/>
      <c r="AA88" s="307"/>
      <c r="AB88" s="310"/>
      <c r="AF88" s="399"/>
      <c r="BG88" s="399"/>
    </row>
    <row r="89" spans="3:59" s="396" customFormat="1" ht="69" customHeight="1" x14ac:dyDescent="0.25">
      <c r="C89" s="394"/>
      <c r="E89" s="875"/>
      <c r="H89" s="209"/>
      <c r="I89" s="321"/>
      <c r="J89" s="150"/>
      <c r="K89" s="209"/>
      <c r="L89" s="209"/>
      <c r="M89" s="209"/>
      <c r="N89" s="394"/>
      <c r="O89" s="394"/>
      <c r="P89" s="209"/>
      <c r="S89" s="209"/>
      <c r="T89" s="97"/>
      <c r="V89" s="338"/>
      <c r="W89" s="338"/>
      <c r="X89" s="98"/>
      <c r="Y89" s="147"/>
      <c r="AA89" s="307"/>
      <c r="AB89" s="310"/>
      <c r="AF89" s="399"/>
      <c r="BG89" s="399"/>
    </row>
    <row r="90" spans="3:59" s="396" customFormat="1" ht="69" customHeight="1" x14ac:dyDescent="0.25">
      <c r="C90" s="394"/>
      <c r="E90" s="875"/>
      <c r="H90" s="209"/>
      <c r="I90" s="321"/>
      <c r="J90" s="150"/>
      <c r="K90" s="209"/>
      <c r="L90" s="209"/>
      <c r="M90" s="209"/>
      <c r="N90" s="394"/>
      <c r="O90" s="394"/>
      <c r="P90" s="209"/>
      <c r="S90" s="209"/>
      <c r="T90" s="97"/>
      <c r="V90" s="338"/>
      <c r="W90" s="338"/>
      <c r="X90" s="98"/>
      <c r="Y90" s="209"/>
      <c r="AA90" s="307"/>
      <c r="AB90" s="310"/>
      <c r="AF90" s="399"/>
      <c r="BG90" s="399"/>
    </row>
    <row r="91" spans="3:59" s="396" customFormat="1" ht="69" customHeight="1" x14ac:dyDescent="0.25">
      <c r="C91" s="394"/>
      <c r="E91" s="875"/>
      <c r="H91" s="209"/>
      <c r="I91" s="321"/>
      <c r="J91" s="150"/>
      <c r="K91" s="209"/>
      <c r="L91" s="209"/>
      <c r="M91" s="209"/>
      <c r="N91" s="394"/>
      <c r="O91" s="394"/>
      <c r="P91" s="209"/>
      <c r="S91" s="209"/>
      <c r="T91" s="97"/>
      <c r="V91" s="338"/>
      <c r="W91" s="338"/>
      <c r="X91" s="98"/>
      <c r="Y91" s="26"/>
      <c r="AA91" s="307"/>
      <c r="AB91" s="310"/>
      <c r="AF91" s="399"/>
      <c r="BG91" s="399"/>
    </row>
    <row r="92" spans="3:59" s="396" customFormat="1" ht="69" customHeight="1" x14ac:dyDescent="0.25">
      <c r="C92" s="394"/>
      <c r="E92" s="875"/>
      <c r="H92" s="209"/>
      <c r="I92" s="321"/>
      <c r="J92" s="150"/>
      <c r="K92" s="209"/>
      <c r="L92" s="209"/>
      <c r="M92" s="209"/>
      <c r="N92" s="394"/>
      <c r="O92" s="394"/>
      <c r="P92" s="209"/>
      <c r="S92" s="209"/>
      <c r="T92" s="97"/>
      <c r="V92" s="338"/>
      <c r="W92" s="338"/>
      <c r="X92" s="98"/>
      <c r="Y92" s="26"/>
      <c r="AA92" s="307"/>
      <c r="AB92" s="310"/>
      <c r="AF92" s="399"/>
      <c r="BG92" s="399"/>
    </row>
    <row r="93" spans="3:59" s="396" customFormat="1" ht="69" customHeight="1" x14ac:dyDescent="0.25">
      <c r="C93" s="394"/>
      <c r="E93" s="875"/>
      <c r="H93" s="209"/>
      <c r="I93" s="321"/>
      <c r="J93" s="150"/>
      <c r="K93" s="209"/>
      <c r="L93" s="209"/>
      <c r="M93" s="209"/>
      <c r="N93" s="394"/>
      <c r="O93" s="394"/>
      <c r="P93" s="209"/>
      <c r="S93" s="209"/>
      <c r="T93" s="97"/>
      <c r="V93" s="338"/>
      <c r="W93" s="338"/>
      <c r="X93" s="98"/>
      <c r="Y93" s="26"/>
      <c r="AA93" s="307"/>
      <c r="AB93" s="310"/>
      <c r="AF93" s="399"/>
      <c r="BG93" s="399"/>
    </row>
    <row r="94" spans="3:59" s="396" customFormat="1" ht="69" customHeight="1" x14ac:dyDescent="0.25">
      <c r="C94" s="394"/>
      <c r="E94" s="875"/>
      <c r="H94" s="209"/>
      <c r="I94" s="321"/>
      <c r="J94" s="150"/>
      <c r="K94" s="209"/>
      <c r="L94" s="209"/>
      <c r="M94" s="209"/>
      <c r="N94" s="394"/>
      <c r="O94" s="394"/>
      <c r="P94" s="209"/>
      <c r="S94" s="209"/>
      <c r="T94" s="97"/>
      <c r="V94" s="338"/>
      <c r="W94" s="338"/>
      <c r="X94" s="98"/>
      <c r="Y94" s="209"/>
      <c r="AA94" s="307"/>
      <c r="AB94" s="310"/>
      <c r="AF94" s="399"/>
      <c r="BG94" s="399"/>
    </row>
    <row r="95" spans="3:59" s="396" customFormat="1" ht="69" customHeight="1" x14ac:dyDescent="0.25">
      <c r="C95" s="394"/>
      <c r="E95" s="880"/>
      <c r="H95" s="418"/>
      <c r="I95" s="333"/>
      <c r="J95" s="150"/>
      <c r="N95" s="394"/>
      <c r="O95" s="394"/>
      <c r="P95" s="394"/>
      <c r="T95" s="97"/>
      <c r="X95" s="98"/>
      <c r="Y95" s="209"/>
      <c r="AA95" s="307"/>
      <c r="AB95" s="310"/>
      <c r="AF95" s="399"/>
      <c r="BG95" s="399"/>
    </row>
    <row r="96" spans="3:59" s="396" customFormat="1" ht="69" customHeight="1" x14ac:dyDescent="0.25">
      <c r="C96" s="394"/>
      <c r="E96" s="880"/>
      <c r="H96" s="418"/>
      <c r="I96" s="421"/>
      <c r="N96" s="394"/>
      <c r="O96" s="394"/>
      <c r="P96" s="394"/>
      <c r="T96" s="97"/>
      <c r="X96" s="98"/>
      <c r="AA96" s="307"/>
      <c r="AB96" s="310"/>
      <c r="AF96" s="399"/>
      <c r="BG96" s="399"/>
    </row>
    <row r="97" spans="3:59" s="396" customFormat="1" ht="69" customHeight="1" x14ac:dyDescent="0.25">
      <c r="C97" s="394"/>
      <c r="E97" s="880"/>
      <c r="H97" s="418"/>
      <c r="I97" s="333"/>
      <c r="J97" s="150"/>
      <c r="K97" s="209"/>
      <c r="L97" s="209"/>
      <c r="M97" s="209"/>
      <c r="N97" s="394"/>
      <c r="O97" s="394"/>
      <c r="P97" s="209"/>
      <c r="S97" s="209"/>
      <c r="T97" s="97"/>
      <c r="V97" s="338"/>
      <c r="W97" s="338"/>
      <c r="X97" s="98"/>
      <c r="Y97" s="209"/>
      <c r="AA97" s="307"/>
      <c r="AB97" s="310"/>
      <c r="AF97" s="399"/>
      <c r="BG97" s="399"/>
    </row>
    <row r="98" spans="3:59" s="396" customFormat="1" ht="69" customHeight="1" x14ac:dyDescent="0.25">
      <c r="C98" s="394"/>
      <c r="E98" s="880"/>
      <c r="H98" s="418"/>
      <c r="I98" s="333"/>
      <c r="J98" s="150"/>
      <c r="K98" s="209"/>
      <c r="L98" s="209"/>
      <c r="M98" s="354"/>
      <c r="N98" s="394"/>
      <c r="O98" s="394"/>
      <c r="P98" s="209"/>
      <c r="S98" s="209"/>
      <c r="T98" s="97"/>
      <c r="V98" s="338"/>
      <c r="W98" s="338"/>
      <c r="X98" s="98"/>
      <c r="Y98" s="209"/>
      <c r="AA98" s="307"/>
      <c r="AB98" s="310"/>
      <c r="AF98" s="399"/>
      <c r="BG98" s="399"/>
    </row>
    <row r="99" spans="3:59" s="396" customFormat="1" ht="69" customHeight="1" x14ac:dyDescent="0.25">
      <c r="C99" s="394"/>
      <c r="E99" s="880"/>
      <c r="H99" s="418"/>
      <c r="I99" s="333"/>
      <c r="J99" s="150"/>
      <c r="K99" s="209"/>
      <c r="L99" s="209"/>
      <c r="M99" s="354"/>
      <c r="N99" s="394"/>
      <c r="O99" s="394"/>
      <c r="P99" s="209"/>
      <c r="S99" s="209"/>
      <c r="T99" s="97"/>
      <c r="V99" s="338"/>
      <c r="W99" s="338"/>
      <c r="X99" s="98"/>
      <c r="Y99" s="209"/>
      <c r="AA99" s="307"/>
      <c r="AB99" s="310"/>
      <c r="AF99" s="399"/>
      <c r="BG99" s="399"/>
    </row>
    <row r="100" spans="3:59" s="396" customFormat="1" ht="69" customHeight="1" x14ac:dyDescent="0.25">
      <c r="C100" s="394"/>
      <c r="E100" s="880"/>
      <c r="H100" s="209"/>
      <c r="I100" s="311"/>
      <c r="J100" s="150"/>
      <c r="K100" s="209"/>
      <c r="L100" s="209"/>
      <c r="M100" s="354"/>
      <c r="N100" s="394"/>
      <c r="O100" s="394"/>
      <c r="P100" s="394"/>
      <c r="S100" s="209"/>
      <c r="T100" s="97"/>
      <c r="V100" s="338"/>
      <c r="W100" s="338"/>
      <c r="X100" s="98"/>
      <c r="Y100" s="209"/>
      <c r="AA100" s="307"/>
      <c r="AB100" s="310"/>
      <c r="AF100" s="399"/>
      <c r="BG100" s="399"/>
    </row>
    <row r="101" spans="3:59" s="396" customFormat="1" ht="69" customHeight="1" x14ac:dyDescent="0.25">
      <c r="C101" s="394"/>
      <c r="E101" s="880"/>
      <c r="H101" s="209"/>
      <c r="I101" s="311"/>
      <c r="J101" s="150"/>
      <c r="K101" s="209"/>
      <c r="L101" s="209"/>
      <c r="M101" s="354"/>
      <c r="N101" s="394"/>
      <c r="O101" s="394"/>
      <c r="P101" s="394"/>
      <c r="S101" s="209"/>
      <c r="T101" s="97"/>
      <c r="V101" s="338"/>
      <c r="W101" s="338"/>
      <c r="X101" s="98"/>
      <c r="Y101" s="209"/>
      <c r="AA101" s="307"/>
      <c r="AB101" s="310"/>
      <c r="AF101" s="399"/>
      <c r="BG101" s="399"/>
    </row>
    <row r="102" spans="3:59" s="396" customFormat="1" ht="69" customHeight="1" x14ac:dyDescent="0.25">
      <c r="C102" s="394"/>
      <c r="E102" s="880"/>
      <c r="H102" s="209"/>
      <c r="I102" s="309"/>
      <c r="J102" s="150"/>
      <c r="K102" s="209"/>
      <c r="L102" s="394"/>
      <c r="M102" s="354"/>
      <c r="N102" s="394"/>
      <c r="O102" s="394"/>
      <c r="P102" s="394"/>
      <c r="S102" s="209"/>
      <c r="T102" s="97"/>
      <c r="U102" s="209"/>
      <c r="V102" s="338"/>
      <c r="W102" s="338"/>
      <c r="X102" s="98"/>
      <c r="Y102" s="209"/>
      <c r="AA102" s="307"/>
      <c r="AB102" s="310"/>
      <c r="AF102" s="399"/>
      <c r="BG102" s="399"/>
    </row>
    <row r="103" spans="3:59" s="396" customFormat="1" ht="69" customHeight="1" x14ac:dyDescent="0.25">
      <c r="C103" s="394"/>
      <c r="E103" s="880"/>
      <c r="H103" s="209"/>
      <c r="I103" s="309"/>
      <c r="J103" s="150"/>
      <c r="K103" s="209"/>
      <c r="L103" s="394"/>
      <c r="M103" s="354"/>
      <c r="N103" s="394"/>
      <c r="O103" s="394"/>
      <c r="P103" s="394"/>
      <c r="S103" s="209"/>
      <c r="T103" s="97"/>
      <c r="U103" s="209"/>
      <c r="V103" s="338"/>
      <c r="W103" s="338"/>
      <c r="X103" s="98"/>
      <c r="Y103" s="209"/>
      <c r="AA103" s="307"/>
      <c r="AB103" s="310"/>
      <c r="AF103" s="399"/>
      <c r="BG103" s="399"/>
    </row>
    <row r="104" spans="3:59" s="396" customFormat="1" ht="69" customHeight="1" x14ac:dyDescent="0.25">
      <c r="C104" s="394"/>
      <c r="E104" s="880"/>
      <c r="H104" s="209"/>
      <c r="I104" s="309"/>
      <c r="J104" s="150"/>
      <c r="K104" s="209"/>
      <c r="L104" s="394"/>
      <c r="M104" s="354"/>
      <c r="N104" s="394"/>
      <c r="O104" s="394"/>
      <c r="P104" s="394"/>
      <c r="S104" s="209"/>
      <c r="T104" s="97"/>
      <c r="U104" s="209"/>
      <c r="V104" s="338"/>
      <c r="W104" s="338"/>
      <c r="X104" s="98"/>
      <c r="Y104" s="209"/>
      <c r="AA104" s="307"/>
      <c r="AB104" s="310"/>
      <c r="AF104" s="399"/>
      <c r="BG104" s="399"/>
    </row>
    <row r="105" spans="3:59" s="396" customFormat="1" ht="69" customHeight="1" x14ac:dyDescent="0.25">
      <c r="C105" s="394"/>
      <c r="E105" s="880"/>
      <c r="H105" s="209"/>
      <c r="I105" s="309"/>
      <c r="J105" s="150"/>
      <c r="K105" s="209"/>
      <c r="L105" s="394"/>
      <c r="M105" s="354"/>
      <c r="N105" s="394"/>
      <c r="O105" s="394"/>
      <c r="P105" s="394"/>
      <c r="S105" s="209"/>
      <c r="T105" s="97"/>
      <c r="U105" s="209"/>
      <c r="V105" s="338"/>
      <c r="W105" s="338"/>
      <c r="X105" s="98"/>
      <c r="Y105" s="209"/>
      <c r="AA105" s="307"/>
      <c r="AB105" s="310"/>
      <c r="AF105" s="399"/>
      <c r="BG105" s="399"/>
    </row>
    <row r="106" spans="3:59" s="396" customFormat="1" ht="69" customHeight="1" x14ac:dyDescent="0.25">
      <c r="C106" s="394"/>
      <c r="E106" s="880"/>
      <c r="H106" s="209"/>
      <c r="I106" s="309"/>
      <c r="J106" s="150"/>
      <c r="K106" s="150"/>
      <c r="L106" s="209"/>
      <c r="M106" s="422"/>
      <c r="N106" s="394"/>
      <c r="O106" s="394"/>
      <c r="P106" s="394"/>
      <c r="S106" s="150"/>
      <c r="T106" s="97"/>
      <c r="V106" s="338"/>
      <c r="W106" s="338"/>
      <c r="X106" s="98"/>
      <c r="Y106" s="209"/>
      <c r="Z106" s="310"/>
      <c r="AA106" s="307"/>
      <c r="AB106" s="310"/>
      <c r="AF106" s="399"/>
      <c r="BG106" s="399"/>
    </row>
    <row r="107" spans="3:59" s="396" customFormat="1" ht="69" customHeight="1" x14ac:dyDescent="0.25">
      <c r="C107" s="394"/>
      <c r="E107" s="880"/>
      <c r="H107" s="209"/>
      <c r="I107" s="309"/>
      <c r="J107" s="150"/>
      <c r="K107" s="150"/>
      <c r="L107" s="150"/>
      <c r="M107" s="354"/>
      <c r="N107" s="394"/>
      <c r="O107" s="394"/>
      <c r="P107" s="394"/>
      <c r="S107" s="150"/>
      <c r="T107" s="97"/>
      <c r="V107" s="338"/>
      <c r="W107" s="338"/>
      <c r="X107" s="98"/>
      <c r="Y107" s="209"/>
      <c r="AA107" s="307"/>
      <c r="AB107" s="310"/>
      <c r="AF107" s="399"/>
      <c r="BG107" s="399"/>
    </row>
    <row r="108" spans="3:59" s="396" customFormat="1" ht="69" customHeight="1" x14ac:dyDescent="0.25">
      <c r="C108" s="394"/>
      <c r="E108" s="881"/>
      <c r="H108" s="418"/>
      <c r="I108" s="153"/>
      <c r="N108" s="394"/>
      <c r="O108" s="394"/>
      <c r="P108" s="394"/>
      <c r="T108" s="97"/>
      <c r="X108" s="98"/>
      <c r="AA108" s="307"/>
      <c r="AB108" s="310"/>
      <c r="AF108" s="399"/>
      <c r="BG108" s="399"/>
    </row>
    <row r="109" spans="3:59" s="396" customFormat="1" ht="69" customHeight="1" x14ac:dyDescent="0.25">
      <c r="C109" s="394"/>
      <c r="E109" s="881"/>
      <c r="H109" s="418"/>
      <c r="I109" s="153"/>
      <c r="N109" s="394"/>
      <c r="O109" s="394"/>
      <c r="P109" s="394"/>
      <c r="T109" s="97"/>
      <c r="X109" s="98"/>
      <c r="AA109" s="307"/>
      <c r="AB109" s="310"/>
      <c r="AF109" s="399"/>
      <c r="BG109" s="399"/>
    </row>
    <row r="110" spans="3:59" s="396" customFormat="1" ht="69" customHeight="1" x14ac:dyDescent="0.25">
      <c r="C110" s="394"/>
      <c r="E110" s="881"/>
      <c r="H110" s="418"/>
      <c r="I110" s="153"/>
      <c r="N110" s="394"/>
      <c r="O110" s="394"/>
      <c r="P110" s="394"/>
      <c r="T110" s="97"/>
      <c r="X110" s="98"/>
      <c r="AA110" s="307"/>
      <c r="AB110" s="310"/>
      <c r="AF110" s="399"/>
      <c r="BG110" s="399"/>
    </row>
    <row r="111" spans="3:59" s="396" customFormat="1" ht="69" customHeight="1" x14ac:dyDescent="0.25">
      <c r="C111" s="394"/>
      <c r="E111" s="881"/>
      <c r="H111" s="418"/>
      <c r="I111" s="153"/>
      <c r="N111" s="394"/>
      <c r="O111" s="394"/>
      <c r="P111" s="394"/>
      <c r="T111" s="97"/>
      <c r="X111" s="98"/>
      <c r="AA111" s="307"/>
      <c r="AB111" s="310"/>
      <c r="AF111" s="399"/>
      <c r="BG111" s="399"/>
    </row>
    <row r="112" spans="3:59" s="396" customFormat="1" ht="69" customHeight="1" x14ac:dyDescent="0.25">
      <c r="C112" s="394"/>
      <c r="E112" s="881"/>
      <c r="H112" s="418"/>
      <c r="I112" s="153"/>
      <c r="N112" s="394"/>
      <c r="O112" s="394"/>
      <c r="P112" s="394"/>
      <c r="T112" s="97"/>
      <c r="X112" s="98"/>
      <c r="AA112" s="307"/>
      <c r="AB112" s="310"/>
      <c r="AF112" s="399"/>
      <c r="BG112" s="399"/>
    </row>
    <row r="113" spans="3:59" s="396" customFormat="1" ht="69" customHeight="1" x14ac:dyDescent="0.25">
      <c r="C113" s="394"/>
      <c r="E113" s="880"/>
      <c r="H113" s="209"/>
      <c r="I113" s="153"/>
      <c r="J113" s="26"/>
      <c r="K113" s="26"/>
      <c r="L113" s="26"/>
      <c r="N113" s="394"/>
      <c r="O113" s="394"/>
      <c r="P113" s="111"/>
      <c r="S113" s="26"/>
      <c r="T113" s="97"/>
      <c r="V113" s="349"/>
      <c r="W113" s="18"/>
      <c r="X113" s="98"/>
      <c r="Y113" s="306"/>
      <c r="AA113" s="307"/>
      <c r="AB113" s="310"/>
      <c r="AF113" s="399"/>
      <c r="BG113" s="399"/>
    </row>
    <row r="114" spans="3:59" s="396" customFormat="1" ht="69" customHeight="1" x14ac:dyDescent="0.25">
      <c r="C114" s="394"/>
      <c r="E114" s="880"/>
      <c r="H114" s="209"/>
      <c r="I114" s="153"/>
      <c r="K114" s="26"/>
      <c r="N114" s="394"/>
      <c r="O114" s="394"/>
      <c r="P114" s="111"/>
      <c r="S114" s="26"/>
      <c r="T114" s="97"/>
      <c r="V114" s="18"/>
      <c r="W114" s="349"/>
      <c r="X114" s="98"/>
      <c r="Y114" s="306"/>
      <c r="AA114" s="307"/>
      <c r="AB114" s="310"/>
      <c r="AF114" s="399"/>
      <c r="BG114" s="399"/>
    </row>
    <row r="115" spans="3:59" s="396" customFormat="1" ht="69" customHeight="1" x14ac:dyDescent="0.25">
      <c r="C115" s="394"/>
      <c r="E115" s="880"/>
      <c r="H115" s="209"/>
      <c r="I115" s="153"/>
      <c r="K115" s="26"/>
      <c r="N115" s="394"/>
      <c r="O115" s="394"/>
      <c r="P115" s="111"/>
      <c r="S115" s="26"/>
      <c r="T115" s="97"/>
      <c r="V115" s="349"/>
      <c r="W115" s="349"/>
      <c r="X115" s="98"/>
      <c r="Y115" s="306"/>
      <c r="AA115" s="307"/>
      <c r="AB115" s="310"/>
      <c r="AF115" s="399"/>
      <c r="BG115" s="399"/>
    </row>
    <row r="116" spans="3:59" s="396" customFormat="1" ht="69" customHeight="1" x14ac:dyDescent="0.25">
      <c r="C116" s="394"/>
      <c r="E116" s="875"/>
      <c r="G116" s="877"/>
      <c r="H116" s="418"/>
      <c r="I116" s="306"/>
      <c r="J116" s="311"/>
      <c r="K116" s="311"/>
      <c r="N116" s="394"/>
      <c r="O116" s="394"/>
      <c r="P116" s="209"/>
      <c r="T116" s="97"/>
      <c r="V116" s="350"/>
      <c r="W116" s="313"/>
      <c r="X116" s="98"/>
      <c r="Y116" s="306"/>
      <c r="AA116" s="307"/>
      <c r="AB116" s="310"/>
      <c r="AF116" s="399"/>
      <c r="BG116" s="399"/>
    </row>
    <row r="117" spans="3:59" s="396" customFormat="1" ht="69" customHeight="1" x14ac:dyDescent="0.25">
      <c r="C117" s="394"/>
      <c r="E117" s="875"/>
      <c r="G117" s="877"/>
      <c r="H117" s="418"/>
      <c r="I117" s="351"/>
      <c r="J117" s="351"/>
      <c r="K117" s="352"/>
      <c r="N117" s="394"/>
      <c r="O117" s="394"/>
      <c r="P117" s="209"/>
      <c r="T117" s="97"/>
      <c r="V117" s="350"/>
      <c r="W117" s="313"/>
      <c r="X117" s="98"/>
      <c r="Y117" s="306"/>
      <c r="AA117" s="307"/>
      <c r="AB117" s="310"/>
      <c r="AF117" s="399"/>
      <c r="BG117" s="399"/>
    </row>
    <row r="118" spans="3:59" s="396" customFormat="1" ht="69" customHeight="1" x14ac:dyDescent="0.25">
      <c r="C118" s="394"/>
      <c r="E118" s="875"/>
      <c r="G118" s="877"/>
      <c r="H118" s="418"/>
      <c r="I118" s="351"/>
      <c r="J118" s="351"/>
      <c r="K118" s="352"/>
      <c r="N118" s="394"/>
      <c r="O118" s="394"/>
      <c r="P118" s="209"/>
      <c r="T118" s="97"/>
      <c r="V118" s="350"/>
      <c r="W118" s="313"/>
      <c r="X118" s="98"/>
      <c r="Y118" s="306"/>
      <c r="AA118" s="307"/>
      <c r="AB118" s="310"/>
      <c r="AF118" s="399"/>
      <c r="BG118" s="399"/>
    </row>
    <row r="119" spans="3:59" s="396" customFormat="1" ht="69" customHeight="1" x14ac:dyDescent="0.25">
      <c r="C119" s="394"/>
      <c r="E119" s="875"/>
      <c r="G119" s="877"/>
      <c r="H119" s="418"/>
      <c r="I119" s="324"/>
      <c r="J119" s="353"/>
      <c r="K119" s="311"/>
      <c r="N119" s="394"/>
      <c r="O119" s="394"/>
      <c r="P119" s="354"/>
      <c r="T119" s="97"/>
      <c r="V119" s="308"/>
      <c r="W119" s="309"/>
      <c r="X119" s="98"/>
      <c r="Y119" s="306"/>
      <c r="AA119" s="307"/>
      <c r="AB119" s="310"/>
      <c r="AF119" s="399"/>
      <c r="BG119" s="399"/>
    </row>
    <row r="120" spans="3:59" s="396" customFormat="1" ht="69" customHeight="1" x14ac:dyDescent="0.25">
      <c r="C120" s="394"/>
      <c r="E120" s="875"/>
      <c r="G120" s="877"/>
      <c r="H120" s="418"/>
      <c r="I120" s="324"/>
      <c r="J120" s="330"/>
      <c r="K120" s="330"/>
      <c r="N120" s="394"/>
      <c r="O120" s="394"/>
      <c r="P120" s="209"/>
      <c r="T120" s="97"/>
      <c r="V120" s="350"/>
      <c r="W120" s="313"/>
      <c r="X120" s="98"/>
      <c r="Y120" s="306"/>
      <c r="AA120" s="307"/>
      <c r="AB120" s="310"/>
      <c r="AF120" s="399"/>
      <c r="BG120" s="399"/>
    </row>
    <row r="121" spans="3:59" s="396" customFormat="1" ht="69" customHeight="1" x14ac:dyDescent="0.25">
      <c r="C121" s="394"/>
      <c r="E121" s="875"/>
      <c r="G121" s="877"/>
      <c r="H121" s="418"/>
      <c r="I121" s="324"/>
      <c r="J121" s="330"/>
      <c r="K121" s="311"/>
      <c r="N121" s="394"/>
      <c r="O121" s="394"/>
      <c r="P121" s="209"/>
      <c r="T121" s="97"/>
      <c r="V121" s="350"/>
      <c r="W121" s="313"/>
      <c r="X121" s="98"/>
      <c r="Y121" s="306"/>
      <c r="AA121" s="307"/>
      <c r="AB121" s="310"/>
      <c r="AF121" s="399"/>
      <c r="BG121" s="399"/>
    </row>
    <row r="122" spans="3:59" s="396" customFormat="1" ht="69" customHeight="1" x14ac:dyDescent="0.25">
      <c r="C122" s="394"/>
      <c r="E122" s="875"/>
      <c r="G122" s="877"/>
      <c r="H122" s="418"/>
      <c r="I122" s="324"/>
      <c r="J122" s="321"/>
      <c r="K122" s="311"/>
      <c r="N122" s="394"/>
      <c r="O122" s="394"/>
      <c r="P122" s="209"/>
      <c r="T122" s="97"/>
      <c r="V122" s="350"/>
      <c r="W122" s="313"/>
      <c r="X122" s="98"/>
      <c r="Y122" s="306"/>
      <c r="AA122" s="307"/>
      <c r="AB122" s="310"/>
      <c r="AF122" s="399"/>
      <c r="BG122" s="399"/>
    </row>
    <row r="123" spans="3:59" s="396" customFormat="1" ht="69" customHeight="1" x14ac:dyDescent="0.25">
      <c r="C123" s="394"/>
      <c r="E123" s="875"/>
      <c r="G123" s="877"/>
      <c r="H123" s="418"/>
      <c r="I123" s="324"/>
      <c r="J123" s="330"/>
      <c r="K123" s="311"/>
      <c r="N123" s="394"/>
      <c r="O123" s="394"/>
      <c r="P123" s="209"/>
      <c r="T123" s="97"/>
      <c r="V123" s="350"/>
      <c r="W123" s="313"/>
      <c r="X123" s="98"/>
      <c r="Y123" s="306"/>
      <c r="AA123" s="307"/>
      <c r="AB123" s="310"/>
      <c r="AF123" s="399"/>
      <c r="BG123" s="399"/>
    </row>
    <row r="124" spans="3:59" s="396" customFormat="1" ht="69" customHeight="1" x14ac:dyDescent="0.2">
      <c r="C124" s="394"/>
      <c r="E124" s="875"/>
      <c r="H124" s="418"/>
      <c r="I124" s="355"/>
      <c r="J124" s="311"/>
      <c r="K124" s="311"/>
      <c r="N124" s="394"/>
      <c r="O124" s="394"/>
      <c r="P124" s="209"/>
      <c r="T124" s="97"/>
      <c r="V124" s="350"/>
      <c r="W124" s="356"/>
      <c r="X124" s="98"/>
      <c r="Y124" s="306"/>
      <c r="AA124" s="307"/>
      <c r="AB124" s="310"/>
      <c r="AF124" s="399"/>
      <c r="BG124" s="399"/>
    </row>
    <row r="125" spans="3:59" s="396" customFormat="1" ht="69" customHeight="1" x14ac:dyDescent="0.25">
      <c r="C125" s="394"/>
      <c r="E125" s="875"/>
      <c r="H125" s="418"/>
      <c r="I125" s="306"/>
      <c r="J125" s="311"/>
      <c r="K125" s="311"/>
      <c r="N125" s="394"/>
      <c r="O125" s="394"/>
      <c r="P125" s="209"/>
      <c r="T125" s="97"/>
      <c r="V125" s="350"/>
      <c r="W125" s="350"/>
      <c r="X125" s="98"/>
      <c r="Y125" s="306"/>
      <c r="AA125" s="307"/>
      <c r="AB125" s="310"/>
      <c r="AF125" s="399"/>
      <c r="BG125" s="399"/>
    </row>
    <row r="126" spans="3:59" s="396" customFormat="1" ht="69" customHeight="1" x14ac:dyDescent="0.25">
      <c r="C126" s="394"/>
      <c r="E126" s="875"/>
      <c r="H126" s="418"/>
      <c r="I126" s="306"/>
      <c r="J126" s="311"/>
      <c r="K126" s="311"/>
      <c r="N126" s="394"/>
      <c r="O126" s="394"/>
      <c r="P126" s="209"/>
      <c r="T126" s="97"/>
      <c r="V126" s="350"/>
      <c r="W126" s="356"/>
      <c r="X126" s="98"/>
      <c r="Y126" s="306"/>
      <c r="AA126" s="307"/>
      <c r="AB126" s="310"/>
      <c r="AF126" s="399"/>
      <c r="BG126" s="399"/>
    </row>
    <row r="127" spans="3:59" s="396" customFormat="1" ht="69" customHeight="1" x14ac:dyDescent="0.25">
      <c r="C127" s="394"/>
      <c r="E127" s="879"/>
      <c r="H127" s="209"/>
      <c r="I127" s="395"/>
      <c r="K127" s="15"/>
      <c r="N127" s="394"/>
      <c r="O127" s="394"/>
      <c r="P127" s="394"/>
      <c r="T127" s="97"/>
      <c r="X127" s="98"/>
      <c r="AA127" s="307"/>
      <c r="AB127" s="310"/>
      <c r="AF127" s="399"/>
      <c r="BG127" s="399"/>
    </row>
    <row r="128" spans="3:59" s="396" customFormat="1" ht="69" customHeight="1" x14ac:dyDescent="0.25">
      <c r="C128" s="394"/>
      <c r="E128" s="879"/>
      <c r="H128" s="209"/>
      <c r="I128" s="395"/>
      <c r="K128" s="15"/>
      <c r="N128" s="394"/>
      <c r="O128" s="394"/>
      <c r="P128" s="394"/>
      <c r="T128" s="97"/>
      <c r="X128" s="98"/>
      <c r="AA128" s="307"/>
      <c r="AB128" s="310"/>
      <c r="AF128" s="399"/>
      <c r="BG128" s="399"/>
    </row>
    <row r="129" spans="3:59" s="396" customFormat="1" ht="69" customHeight="1" x14ac:dyDescent="0.25">
      <c r="C129" s="394"/>
      <c r="E129" s="879"/>
      <c r="H129" s="209"/>
      <c r="I129" s="321"/>
      <c r="K129" s="15"/>
      <c r="N129" s="394"/>
      <c r="O129" s="394"/>
      <c r="P129" s="394"/>
      <c r="T129" s="97"/>
      <c r="X129" s="98"/>
      <c r="AA129" s="307"/>
      <c r="AB129" s="310"/>
      <c r="AF129" s="399"/>
      <c r="BG129" s="399"/>
    </row>
    <row r="130" spans="3:59" s="396" customFormat="1" ht="69" customHeight="1" x14ac:dyDescent="0.25">
      <c r="C130" s="394"/>
      <c r="E130" s="879"/>
      <c r="H130" s="209"/>
      <c r="I130" s="321"/>
      <c r="K130" s="15"/>
      <c r="N130" s="394"/>
      <c r="O130" s="394"/>
      <c r="P130" s="394"/>
      <c r="T130" s="97"/>
      <c r="X130" s="98"/>
      <c r="AA130" s="307"/>
      <c r="AB130" s="310"/>
      <c r="AF130" s="399"/>
      <c r="BG130" s="399"/>
    </row>
    <row r="131" spans="3:59" s="396" customFormat="1" ht="69" customHeight="1" x14ac:dyDescent="0.25">
      <c r="C131" s="394"/>
      <c r="E131" s="879"/>
      <c r="H131" s="209"/>
      <c r="I131" s="321"/>
      <c r="N131" s="394"/>
      <c r="O131" s="394"/>
      <c r="P131" s="394"/>
      <c r="T131" s="97"/>
      <c r="X131" s="98"/>
      <c r="AA131" s="307"/>
      <c r="AB131" s="310"/>
      <c r="AF131" s="399"/>
      <c r="BG131" s="399"/>
    </row>
    <row r="132" spans="3:59" s="396" customFormat="1" ht="69" customHeight="1" x14ac:dyDescent="0.25">
      <c r="C132" s="394"/>
      <c r="E132" s="879"/>
      <c r="H132" s="209"/>
      <c r="I132" s="324"/>
      <c r="N132" s="394"/>
      <c r="O132" s="394"/>
      <c r="P132" s="394"/>
      <c r="T132" s="97"/>
      <c r="X132" s="98"/>
      <c r="AA132" s="307"/>
      <c r="AB132" s="310"/>
      <c r="AF132" s="399"/>
      <c r="BG132" s="399"/>
    </row>
    <row r="133" spans="3:59" s="396" customFormat="1" ht="69" customHeight="1" x14ac:dyDescent="0.25">
      <c r="C133" s="394"/>
      <c r="E133" s="879"/>
      <c r="H133" s="209"/>
      <c r="I133" s="321"/>
      <c r="N133" s="394"/>
      <c r="O133" s="394"/>
      <c r="P133" s="394"/>
      <c r="T133" s="97"/>
      <c r="X133" s="98"/>
      <c r="AA133" s="307"/>
      <c r="AB133" s="310"/>
      <c r="AF133" s="399"/>
      <c r="BG133" s="399"/>
    </row>
    <row r="134" spans="3:59" s="396" customFormat="1" ht="69" customHeight="1" x14ac:dyDescent="0.25">
      <c r="C134" s="394"/>
      <c r="E134" s="879"/>
      <c r="H134" s="423"/>
      <c r="I134" s="321"/>
      <c r="N134" s="394"/>
      <c r="O134" s="394"/>
      <c r="P134" s="394"/>
      <c r="T134" s="97"/>
      <c r="X134" s="98"/>
      <c r="AA134" s="307"/>
      <c r="AB134" s="310"/>
      <c r="AF134" s="399"/>
      <c r="BG134" s="399"/>
    </row>
    <row r="135" spans="3:59" s="396" customFormat="1" ht="69" customHeight="1" x14ac:dyDescent="0.25">
      <c r="C135" s="394"/>
      <c r="E135" s="879"/>
      <c r="H135" s="209"/>
      <c r="I135" s="321"/>
      <c r="N135" s="394"/>
      <c r="O135" s="394"/>
      <c r="P135" s="394"/>
      <c r="T135" s="97"/>
      <c r="X135" s="98"/>
      <c r="AA135" s="307"/>
      <c r="AB135" s="310"/>
      <c r="AF135" s="399"/>
      <c r="BG135" s="399"/>
    </row>
    <row r="136" spans="3:59" s="396" customFormat="1" ht="69" customHeight="1" x14ac:dyDescent="0.25">
      <c r="C136" s="394"/>
      <c r="E136" s="879"/>
      <c r="H136" s="209"/>
      <c r="I136" s="321"/>
      <c r="N136" s="394"/>
      <c r="O136" s="394"/>
      <c r="P136" s="394"/>
      <c r="T136" s="97"/>
      <c r="X136" s="98"/>
      <c r="AA136" s="307"/>
      <c r="AB136" s="310"/>
      <c r="AF136" s="399"/>
      <c r="BG136" s="399"/>
    </row>
    <row r="137" spans="3:59" s="396" customFormat="1" ht="69" customHeight="1" x14ac:dyDescent="0.25">
      <c r="C137" s="394"/>
      <c r="E137" s="879"/>
      <c r="H137" s="209"/>
      <c r="I137" s="321"/>
      <c r="N137" s="394"/>
      <c r="O137" s="394"/>
      <c r="P137" s="394"/>
      <c r="T137" s="97"/>
      <c r="X137" s="98"/>
      <c r="AA137" s="307"/>
      <c r="AB137" s="310"/>
      <c r="AF137" s="399"/>
      <c r="BG137" s="399"/>
    </row>
    <row r="138" spans="3:59" s="396" customFormat="1" ht="69" customHeight="1" x14ac:dyDescent="0.25">
      <c r="C138" s="394"/>
      <c r="E138" s="875"/>
      <c r="H138" s="209"/>
      <c r="I138" s="153"/>
      <c r="N138" s="394"/>
      <c r="O138" s="394"/>
      <c r="P138" s="394"/>
      <c r="T138" s="97"/>
      <c r="X138" s="98"/>
      <c r="AA138" s="307"/>
      <c r="AB138" s="310"/>
      <c r="AF138" s="399"/>
      <c r="BG138" s="399"/>
    </row>
    <row r="139" spans="3:59" s="396" customFormat="1" ht="69" customHeight="1" x14ac:dyDescent="0.25">
      <c r="C139" s="394"/>
      <c r="E139" s="875"/>
      <c r="H139" s="209"/>
      <c r="I139" s="153"/>
      <c r="N139" s="394"/>
      <c r="O139" s="394"/>
      <c r="P139" s="394"/>
      <c r="T139" s="97"/>
      <c r="X139" s="98"/>
      <c r="AA139" s="307"/>
      <c r="AB139" s="310"/>
      <c r="AF139" s="399"/>
      <c r="BG139" s="399"/>
    </row>
    <row r="140" spans="3:59" s="396" customFormat="1" ht="69" customHeight="1" x14ac:dyDescent="0.25">
      <c r="C140" s="394"/>
      <c r="E140" s="875"/>
      <c r="H140" s="209"/>
      <c r="I140" s="321"/>
      <c r="N140" s="394"/>
      <c r="O140" s="394"/>
      <c r="P140" s="394"/>
      <c r="T140" s="97"/>
      <c r="X140" s="98"/>
      <c r="AA140" s="307"/>
      <c r="AB140" s="310"/>
      <c r="AF140" s="399"/>
      <c r="BG140" s="399"/>
    </row>
    <row r="141" spans="3:59" s="396" customFormat="1" ht="69" customHeight="1" x14ac:dyDescent="0.25">
      <c r="C141" s="394"/>
      <c r="E141" s="875"/>
      <c r="H141" s="209"/>
      <c r="I141" s="153"/>
      <c r="N141" s="394"/>
      <c r="O141" s="394"/>
      <c r="P141" s="394"/>
      <c r="T141" s="97"/>
      <c r="X141" s="98"/>
      <c r="AA141" s="307"/>
      <c r="AB141" s="310"/>
      <c r="AF141" s="399"/>
      <c r="BG141" s="399"/>
    </row>
    <row r="142" spans="3:59" s="396" customFormat="1" ht="69" customHeight="1" x14ac:dyDescent="0.25">
      <c r="C142" s="394"/>
      <c r="E142" s="875"/>
      <c r="H142" s="209"/>
      <c r="I142" s="321"/>
      <c r="N142" s="394"/>
      <c r="O142" s="394"/>
      <c r="P142" s="394"/>
      <c r="T142" s="97"/>
      <c r="X142" s="98"/>
      <c r="AA142" s="307"/>
      <c r="AB142" s="310"/>
      <c r="AF142" s="399"/>
      <c r="BG142" s="399"/>
    </row>
    <row r="143" spans="3:59" s="396" customFormat="1" ht="69" customHeight="1" x14ac:dyDescent="0.25">
      <c r="C143" s="394"/>
      <c r="E143" s="875"/>
      <c r="H143" s="209"/>
      <c r="I143" s="153"/>
      <c r="N143" s="394"/>
      <c r="O143" s="394"/>
      <c r="P143" s="394"/>
      <c r="T143" s="97"/>
      <c r="X143" s="98"/>
      <c r="AA143" s="307"/>
      <c r="AB143" s="310"/>
      <c r="AF143" s="399"/>
      <c r="BG143" s="399"/>
    </row>
    <row r="144" spans="3:59" s="396" customFormat="1" ht="69" customHeight="1" x14ac:dyDescent="0.25">
      <c r="C144" s="394"/>
      <c r="E144" s="875"/>
      <c r="H144" s="209"/>
      <c r="I144" s="321"/>
      <c r="N144" s="394"/>
      <c r="O144" s="394"/>
      <c r="P144" s="394"/>
      <c r="T144" s="97"/>
      <c r="X144" s="98"/>
      <c r="AA144" s="307"/>
      <c r="AB144" s="310"/>
      <c r="AF144" s="399"/>
      <c r="BG144" s="399"/>
    </row>
    <row r="145" spans="3:59" s="396" customFormat="1" ht="69" customHeight="1" x14ac:dyDescent="0.25">
      <c r="C145" s="394"/>
      <c r="E145" s="875"/>
      <c r="H145" s="209"/>
      <c r="I145" s="153"/>
      <c r="N145" s="394"/>
      <c r="O145" s="394"/>
      <c r="P145" s="394"/>
      <c r="T145" s="97"/>
      <c r="X145" s="98"/>
      <c r="AA145" s="307"/>
      <c r="AB145" s="310"/>
      <c r="AF145" s="399"/>
      <c r="BG145" s="399"/>
    </row>
    <row r="146" spans="3:59" s="396" customFormat="1" ht="69" customHeight="1" x14ac:dyDescent="0.25">
      <c r="C146" s="394"/>
      <c r="E146" s="875"/>
      <c r="H146" s="209"/>
      <c r="I146" s="153"/>
      <c r="N146" s="394"/>
      <c r="O146" s="394"/>
      <c r="P146" s="394"/>
      <c r="T146" s="97"/>
      <c r="X146" s="98"/>
      <c r="AA146" s="307"/>
      <c r="AB146" s="310"/>
      <c r="AF146" s="399"/>
      <c r="BG146" s="399"/>
    </row>
    <row r="147" spans="3:59" s="396" customFormat="1" ht="69" customHeight="1" x14ac:dyDescent="0.25">
      <c r="C147" s="394"/>
      <c r="E147" s="876"/>
      <c r="H147" s="418"/>
      <c r="I147" s="357"/>
      <c r="J147" s="357"/>
      <c r="K147" s="209"/>
      <c r="L147" s="209"/>
      <c r="M147" s="354"/>
      <c r="N147" s="394"/>
      <c r="O147" s="394"/>
      <c r="P147" s="361"/>
      <c r="T147" s="97"/>
      <c r="V147" s="358"/>
      <c r="W147" s="359"/>
      <c r="X147" s="98"/>
      <c r="Y147" s="306"/>
      <c r="AA147" s="307"/>
      <c r="AB147" s="310"/>
      <c r="AF147" s="399"/>
      <c r="BG147" s="399"/>
    </row>
    <row r="148" spans="3:59" s="396" customFormat="1" ht="69" customHeight="1" x14ac:dyDescent="0.25">
      <c r="C148" s="394"/>
      <c r="E148" s="876"/>
      <c r="G148" s="877"/>
      <c r="H148" s="418"/>
      <c r="I148" s="357"/>
      <c r="J148" s="397"/>
      <c r="K148" s="209"/>
      <c r="L148" s="354"/>
      <c r="M148" s="354"/>
      <c r="N148" s="394"/>
      <c r="O148" s="394"/>
      <c r="P148" s="361"/>
      <c r="T148" s="97"/>
      <c r="W148" s="359"/>
      <c r="X148" s="98"/>
      <c r="Y148" s="306"/>
      <c r="AA148" s="307"/>
      <c r="AB148" s="310"/>
      <c r="AF148" s="399"/>
      <c r="BG148" s="399"/>
    </row>
    <row r="149" spans="3:59" s="396" customFormat="1" ht="69" customHeight="1" x14ac:dyDescent="0.25">
      <c r="C149" s="394"/>
      <c r="E149" s="876"/>
      <c r="G149" s="877"/>
      <c r="H149" s="418"/>
      <c r="I149" s="209"/>
      <c r="J149" s="397"/>
      <c r="K149" s="209"/>
      <c r="L149" s="209"/>
      <c r="M149" s="354"/>
      <c r="N149" s="394"/>
      <c r="O149" s="394"/>
      <c r="P149" s="361"/>
      <c r="T149" s="97"/>
      <c r="W149" s="359"/>
      <c r="X149" s="98"/>
      <c r="Y149" s="306"/>
      <c r="AA149" s="307"/>
      <c r="AB149" s="310"/>
      <c r="AF149" s="399"/>
      <c r="BG149" s="399"/>
    </row>
    <row r="150" spans="3:59" s="396" customFormat="1" ht="69" customHeight="1" x14ac:dyDescent="0.25">
      <c r="C150" s="394"/>
      <c r="E150" s="876"/>
      <c r="G150" s="877"/>
      <c r="H150" s="418"/>
      <c r="I150" s="209"/>
      <c r="J150" s="397"/>
      <c r="K150" s="209"/>
      <c r="L150" s="209"/>
      <c r="M150" s="354"/>
      <c r="N150" s="394"/>
      <c r="O150" s="394"/>
      <c r="P150" s="361"/>
      <c r="T150" s="97"/>
      <c r="W150" s="359"/>
      <c r="X150" s="98"/>
      <c r="Y150" s="306"/>
      <c r="AA150" s="307"/>
      <c r="AB150" s="310"/>
      <c r="AF150" s="399"/>
      <c r="BG150" s="399"/>
    </row>
    <row r="151" spans="3:59" s="396" customFormat="1" ht="69" customHeight="1" x14ac:dyDescent="0.25">
      <c r="C151" s="394"/>
      <c r="E151" s="876"/>
      <c r="H151" s="418"/>
      <c r="I151" s="357"/>
      <c r="J151" s="209"/>
      <c r="K151" s="209"/>
      <c r="L151" s="209"/>
      <c r="M151" s="354"/>
      <c r="N151" s="394"/>
      <c r="O151" s="394"/>
      <c r="P151" s="361"/>
      <c r="T151" s="97"/>
      <c r="W151" s="359"/>
      <c r="X151" s="98"/>
      <c r="Y151" s="306"/>
      <c r="AA151" s="307"/>
      <c r="AB151" s="310"/>
      <c r="AF151" s="399"/>
      <c r="BG151" s="399"/>
    </row>
    <row r="152" spans="3:59" s="396" customFormat="1" ht="69" customHeight="1" x14ac:dyDescent="0.25">
      <c r="C152" s="394"/>
      <c r="E152" s="876"/>
      <c r="H152" s="418"/>
      <c r="I152" s="209"/>
      <c r="J152" s="209"/>
      <c r="K152" s="209"/>
      <c r="L152" s="209"/>
      <c r="M152" s="354"/>
      <c r="N152" s="394"/>
      <c r="O152" s="394"/>
      <c r="P152" s="361"/>
      <c r="T152" s="97"/>
      <c r="W152" s="359"/>
      <c r="X152" s="98"/>
      <c r="Y152" s="306"/>
      <c r="AA152" s="307"/>
      <c r="AB152" s="310"/>
      <c r="AF152" s="399"/>
      <c r="BG152" s="399"/>
    </row>
    <row r="153" spans="3:59" s="396" customFormat="1" ht="69" customHeight="1" x14ac:dyDescent="0.25">
      <c r="C153" s="394"/>
      <c r="E153" s="876"/>
      <c r="H153" s="418"/>
      <c r="I153" s="360"/>
      <c r="J153" s="360"/>
      <c r="K153" s="360"/>
      <c r="L153" s="360"/>
      <c r="M153" s="361"/>
      <c r="N153" s="394"/>
      <c r="O153" s="394"/>
      <c r="P153" s="361"/>
      <c r="T153" s="97"/>
      <c r="W153" s="359"/>
      <c r="X153" s="98"/>
      <c r="Y153" s="306"/>
      <c r="AA153" s="307"/>
      <c r="AB153" s="310"/>
      <c r="AF153" s="399"/>
      <c r="BG153" s="399"/>
    </row>
    <row r="154" spans="3:59" s="396" customFormat="1" ht="69" customHeight="1" x14ac:dyDescent="0.25">
      <c r="C154" s="394"/>
      <c r="E154" s="876"/>
      <c r="H154" s="418"/>
      <c r="I154" s="361"/>
      <c r="J154" s="361"/>
      <c r="K154" s="361"/>
      <c r="L154" s="361"/>
      <c r="M154" s="361"/>
      <c r="N154" s="394"/>
      <c r="O154" s="394"/>
      <c r="P154" s="361"/>
      <c r="T154" s="97"/>
      <c r="W154" s="362"/>
      <c r="X154" s="98"/>
      <c r="Y154" s="306"/>
      <c r="AA154" s="307"/>
      <c r="AB154" s="310"/>
      <c r="AF154" s="399"/>
      <c r="BG154" s="399"/>
    </row>
    <row r="155" spans="3:59" s="396" customFormat="1" ht="69" customHeight="1" x14ac:dyDescent="0.25">
      <c r="C155" s="394"/>
      <c r="E155" s="878"/>
      <c r="H155" s="209"/>
      <c r="I155" s="330"/>
      <c r="N155" s="394"/>
      <c r="O155" s="394"/>
      <c r="P155" s="394"/>
      <c r="T155" s="97"/>
      <c r="X155" s="98"/>
      <c r="Y155" s="311"/>
      <c r="AA155" s="307"/>
      <c r="AB155" s="310"/>
      <c r="AF155" s="399"/>
      <c r="BG155" s="399"/>
    </row>
    <row r="156" spans="3:59" s="396" customFormat="1" ht="69" customHeight="1" x14ac:dyDescent="0.25">
      <c r="C156" s="394"/>
      <c r="E156" s="878"/>
      <c r="H156" s="209"/>
      <c r="I156" s="330"/>
      <c r="N156" s="394"/>
      <c r="O156" s="394"/>
      <c r="P156" s="394"/>
      <c r="T156" s="97"/>
      <c r="X156" s="98"/>
      <c r="Y156" s="311"/>
      <c r="AA156" s="307"/>
      <c r="AB156" s="310"/>
      <c r="AF156" s="399"/>
      <c r="BG156" s="399"/>
    </row>
    <row r="157" spans="3:59" s="396" customFormat="1" ht="69" customHeight="1" x14ac:dyDescent="0.25">
      <c r="C157" s="394"/>
      <c r="E157" s="878"/>
      <c r="H157" s="209"/>
      <c r="I157" s="330"/>
      <c r="N157" s="394"/>
      <c r="O157" s="394"/>
      <c r="P157" s="394"/>
      <c r="T157" s="97"/>
      <c r="X157" s="98"/>
      <c r="Y157" s="311"/>
      <c r="AA157" s="307"/>
      <c r="AB157" s="310"/>
      <c r="AF157" s="399"/>
      <c r="BG157" s="399"/>
    </row>
    <row r="158" spans="3:59" s="396" customFormat="1" ht="69" customHeight="1" x14ac:dyDescent="0.25">
      <c r="C158" s="394"/>
      <c r="E158" s="878"/>
      <c r="H158" s="209"/>
      <c r="I158" s="330"/>
      <c r="N158" s="394"/>
      <c r="O158" s="394"/>
      <c r="P158" s="394"/>
      <c r="T158" s="97"/>
      <c r="X158" s="98"/>
      <c r="Y158" s="311"/>
      <c r="AA158" s="307"/>
      <c r="AB158" s="310"/>
      <c r="AF158" s="399"/>
      <c r="BG158" s="399"/>
    </row>
    <row r="159" spans="3:59" s="396" customFormat="1" ht="69" customHeight="1" x14ac:dyDescent="0.25">
      <c r="C159" s="394"/>
      <c r="E159" s="878"/>
      <c r="H159" s="209"/>
      <c r="I159" s="330"/>
      <c r="N159" s="394"/>
      <c r="O159" s="394"/>
      <c r="P159" s="394"/>
      <c r="T159" s="97"/>
      <c r="X159" s="98"/>
      <c r="Y159" s="363"/>
      <c r="AA159" s="307"/>
      <c r="AB159" s="310"/>
      <c r="AF159" s="399"/>
      <c r="BG159" s="399"/>
    </row>
    <row r="160" spans="3:59" s="396" customFormat="1" ht="69" customHeight="1" x14ac:dyDescent="0.25">
      <c r="C160" s="394"/>
      <c r="E160" s="878"/>
      <c r="H160" s="209"/>
      <c r="I160" s="330"/>
      <c r="N160" s="394"/>
      <c r="O160" s="394"/>
      <c r="P160" s="394"/>
      <c r="T160" s="97"/>
      <c r="X160" s="98"/>
      <c r="Y160" s="311"/>
      <c r="AA160" s="307"/>
      <c r="AB160" s="310"/>
      <c r="AF160" s="399"/>
      <c r="BG160" s="399"/>
    </row>
    <row r="161" spans="3:59" s="396" customFormat="1" ht="69" customHeight="1" x14ac:dyDescent="0.25">
      <c r="C161" s="394"/>
      <c r="E161" s="878"/>
      <c r="H161" s="209"/>
      <c r="I161" s="330"/>
      <c r="N161" s="394"/>
      <c r="O161" s="394"/>
      <c r="P161" s="394"/>
      <c r="T161" s="97"/>
      <c r="X161" s="98"/>
      <c r="Y161" s="311"/>
      <c r="AA161" s="307"/>
      <c r="AB161" s="310"/>
      <c r="AF161" s="399"/>
      <c r="BG161" s="399"/>
    </row>
    <row r="162" spans="3:59" s="396" customFormat="1" ht="69" customHeight="1" x14ac:dyDescent="0.25">
      <c r="C162" s="394"/>
      <c r="E162" s="878"/>
      <c r="H162" s="209"/>
      <c r="I162" s="330"/>
      <c r="N162" s="394"/>
      <c r="O162" s="394"/>
      <c r="P162" s="394"/>
      <c r="T162" s="97"/>
      <c r="X162" s="98"/>
      <c r="Y162" s="311"/>
      <c r="AA162" s="307"/>
      <c r="AB162" s="310"/>
      <c r="AF162" s="399"/>
      <c r="BG162" s="399"/>
    </row>
    <row r="163" spans="3:59" s="396" customFormat="1" ht="69" customHeight="1" x14ac:dyDescent="0.25">
      <c r="C163" s="394"/>
      <c r="E163" s="878"/>
      <c r="H163" s="209"/>
      <c r="I163" s="311"/>
      <c r="N163" s="394"/>
      <c r="O163" s="394"/>
      <c r="P163" s="394"/>
      <c r="T163" s="97"/>
      <c r="X163" s="98"/>
      <c r="Y163" s="311"/>
      <c r="AA163" s="307"/>
      <c r="AB163" s="310"/>
      <c r="AF163" s="399"/>
      <c r="BG163" s="399"/>
    </row>
    <row r="164" spans="3:59" s="396" customFormat="1" ht="69" customHeight="1" x14ac:dyDescent="0.25">
      <c r="C164" s="394"/>
      <c r="E164" s="878"/>
      <c r="H164" s="209"/>
      <c r="I164" s="311"/>
      <c r="N164" s="394"/>
      <c r="O164" s="394"/>
      <c r="P164" s="394"/>
      <c r="T164" s="97"/>
      <c r="X164" s="98"/>
      <c r="Y164" s="311"/>
      <c r="AA164" s="307"/>
      <c r="AB164" s="310"/>
      <c r="AF164" s="399"/>
      <c r="BG164" s="399"/>
    </row>
    <row r="165" spans="3:59" s="396" customFormat="1" ht="69" customHeight="1" x14ac:dyDescent="0.25">
      <c r="C165" s="394"/>
      <c r="E165" s="878"/>
      <c r="H165" s="209"/>
      <c r="I165" s="330"/>
      <c r="N165" s="394"/>
      <c r="O165" s="394"/>
      <c r="P165" s="394"/>
      <c r="T165" s="97"/>
      <c r="X165" s="98"/>
      <c r="Y165" s="311"/>
      <c r="AA165" s="307"/>
      <c r="AB165" s="310"/>
      <c r="AF165" s="399"/>
      <c r="BG165" s="399"/>
    </row>
    <row r="166" spans="3:59" s="396" customFormat="1" ht="69" customHeight="1" x14ac:dyDescent="0.25">
      <c r="C166" s="394"/>
      <c r="E166" s="878"/>
      <c r="H166" s="209"/>
      <c r="I166" s="330"/>
      <c r="N166" s="394"/>
      <c r="O166" s="394"/>
      <c r="P166" s="394"/>
      <c r="T166" s="97"/>
      <c r="X166" s="98"/>
      <c r="Y166" s="311"/>
      <c r="AA166" s="307"/>
      <c r="AB166" s="310"/>
      <c r="AF166" s="399"/>
      <c r="BG166" s="399"/>
    </row>
    <row r="167" spans="3:59" s="396" customFormat="1" ht="69" customHeight="1" x14ac:dyDescent="0.25">
      <c r="C167" s="394"/>
      <c r="E167" s="878"/>
      <c r="H167" s="209"/>
      <c r="I167" s="330"/>
      <c r="N167" s="394"/>
      <c r="O167" s="394"/>
      <c r="P167" s="394"/>
      <c r="T167" s="97"/>
      <c r="X167" s="98"/>
      <c r="Y167" s="311"/>
      <c r="AA167" s="307"/>
      <c r="AB167" s="310"/>
      <c r="AF167" s="399"/>
      <c r="BG167" s="399"/>
    </row>
    <row r="168" spans="3:59" s="396" customFormat="1" ht="69" customHeight="1" x14ac:dyDescent="0.25">
      <c r="C168" s="394"/>
      <c r="E168" s="878"/>
      <c r="H168" s="209"/>
      <c r="I168" s="311"/>
      <c r="N168" s="394"/>
      <c r="O168" s="394"/>
      <c r="P168" s="394"/>
      <c r="T168" s="97"/>
      <c r="X168" s="98"/>
      <c r="Y168" s="311"/>
      <c r="AA168" s="307"/>
      <c r="AB168" s="310"/>
      <c r="AF168" s="399"/>
      <c r="BG168" s="399"/>
    </row>
    <row r="169" spans="3:59" s="396" customFormat="1" ht="69" customHeight="1" x14ac:dyDescent="0.25">
      <c r="C169" s="394"/>
      <c r="E169" s="878"/>
      <c r="H169" s="209"/>
      <c r="I169" s="311"/>
      <c r="N169" s="394"/>
      <c r="O169" s="394"/>
      <c r="P169" s="394"/>
      <c r="T169" s="97"/>
      <c r="X169" s="98"/>
      <c r="Y169" s="311"/>
      <c r="AA169" s="307"/>
      <c r="AB169" s="310"/>
      <c r="AF169" s="399"/>
      <c r="BG169" s="399"/>
    </row>
    <row r="170" spans="3:59" s="396" customFormat="1" ht="69" customHeight="1" x14ac:dyDescent="0.25">
      <c r="C170" s="394"/>
      <c r="E170" s="878"/>
      <c r="H170" s="209"/>
      <c r="I170" s="311"/>
      <c r="N170" s="394"/>
      <c r="O170" s="394"/>
      <c r="P170" s="394"/>
      <c r="T170" s="97"/>
      <c r="X170" s="98"/>
      <c r="Y170" s="311"/>
      <c r="AA170" s="307"/>
      <c r="AB170" s="310"/>
      <c r="AF170" s="399"/>
      <c r="BG170" s="399"/>
    </row>
    <row r="171" spans="3:59" s="396" customFormat="1" ht="69" customHeight="1" x14ac:dyDescent="0.25">
      <c r="C171" s="394"/>
      <c r="E171" s="878"/>
      <c r="H171" s="209"/>
      <c r="I171" s="311"/>
      <c r="N171" s="394"/>
      <c r="O171" s="394"/>
      <c r="P171" s="394"/>
      <c r="T171" s="97"/>
      <c r="X171" s="98"/>
      <c r="Y171" s="352"/>
      <c r="AA171" s="307"/>
      <c r="AB171" s="310"/>
      <c r="AF171" s="399"/>
      <c r="BG171" s="399"/>
    </row>
    <row r="172" spans="3:59" s="396" customFormat="1" ht="69" customHeight="1" x14ac:dyDescent="0.25">
      <c r="C172" s="394"/>
      <c r="E172" s="878"/>
      <c r="H172" s="209"/>
      <c r="I172" s="311"/>
      <c r="N172" s="394"/>
      <c r="O172" s="394"/>
      <c r="P172" s="394"/>
      <c r="T172" s="97"/>
      <c r="X172" s="98"/>
      <c r="Y172" s="311"/>
      <c r="AA172" s="307"/>
      <c r="AB172" s="310"/>
      <c r="AF172" s="399"/>
      <c r="BG172" s="399"/>
    </row>
    <row r="173" spans="3:59" s="396" customFormat="1" ht="69" customHeight="1" x14ac:dyDescent="0.25">
      <c r="C173" s="394"/>
      <c r="E173" s="878"/>
      <c r="H173" s="209"/>
      <c r="I173" s="311"/>
      <c r="N173" s="394"/>
      <c r="O173" s="394"/>
      <c r="P173" s="394"/>
      <c r="T173" s="97"/>
      <c r="X173" s="98"/>
      <c r="Y173" s="311"/>
      <c r="AA173" s="307"/>
      <c r="AB173" s="310"/>
      <c r="AF173" s="399"/>
      <c r="BG173" s="399"/>
    </row>
    <row r="174" spans="3:59" s="396" customFormat="1" ht="69" customHeight="1" x14ac:dyDescent="0.25">
      <c r="C174" s="394"/>
      <c r="E174" s="878"/>
      <c r="H174" s="209"/>
      <c r="I174" s="311"/>
      <c r="N174" s="394"/>
      <c r="O174" s="394"/>
      <c r="P174" s="394"/>
      <c r="T174" s="97"/>
      <c r="X174" s="98"/>
      <c r="Y174" s="311"/>
      <c r="AA174" s="307"/>
      <c r="AB174" s="310"/>
      <c r="AF174" s="399"/>
      <c r="BG174" s="399"/>
    </row>
    <row r="175" spans="3:59" s="396" customFormat="1" ht="69" customHeight="1" x14ac:dyDescent="0.25">
      <c r="C175" s="394"/>
      <c r="E175" s="878"/>
      <c r="H175" s="209"/>
      <c r="I175" s="330"/>
      <c r="N175" s="394"/>
      <c r="O175" s="394"/>
      <c r="P175" s="394"/>
      <c r="T175" s="97"/>
      <c r="X175" s="98"/>
      <c r="Y175" s="306"/>
      <c r="AA175" s="307"/>
      <c r="AB175" s="310"/>
      <c r="AF175" s="399"/>
      <c r="BG175" s="399"/>
    </row>
    <row r="176" spans="3:59" s="396" customFormat="1" ht="69" customHeight="1" x14ac:dyDescent="0.25">
      <c r="C176" s="394"/>
      <c r="E176" s="878"/>
      <c r="H176" s="209"/>
      <c r="I176" s="364"/>
      <c r="N176" s="394"/>
      <c r="O176" s="394"/>
      <c r="P176" s="394"/>
      <c r="T176" s="97"/>
      <c r="X176" s="98"/>
      <c r="Y176" s="351"/>
      <c r="AA176" s="307"/>
      <c r="AB176" s="310"/>
      <c r="AF176" s="399"/>
      <c r="BG176" s="399"/>
    </row>
    <row r="177" spans="3:59" s="396" customFormat="1" ht="69" customHeight="1" x14ac:dyDescent="0.25">
      <c r="C177" s="394"/>
      <c r="E177" s="878"/>
      <c r="H177" s="209"/>
      <c r="I177" s="364"/>
      <c r="N177" s="394"/>
      <c r="O177" s="394"/>
      <c r="P177" s="394"/>
      <c r="T177" s="97"/>
      <c r="X177" s="98"/>
      <c r="Y177" s="306"/>
      <c r="AA177" s="307"/>
      <c r="AB177" s="310"/>
      <c r="AF177" s="399"/>
      <c r="BG177" s="399"/>
    </row>
    <row r="178" spans="3:59" s="396" customFormat="1" ht="69" customHeight="1" x14ac:dyDescent="0.25">
      <c r="C178" s="394"/>
      <c r="E178" s="878"/>
      <c r="H178" s="209"/>
      <c r="I178" s="364"/>
      <c r="N178" s="394"/>
      <c r="O178" s="394"/>
      <c r="P178" s="394"/>
      <c r="T178" s="97"/>
      <c r="X178" s="98"/>
      <c r="Y178" s="306"/>
      <c r="AA178" s="307"/>
      <c r="AB178" s="310"/>
      <c r="AF178" s="399"/>
      <c r="BG178" s="399"/>
    </row>
    <row r="179" spans="3:59" s="396" customFormat="1" ht="69" customHeight="1" x14ac:dyDescent="0.25">
      <c r="C179" s="394"/>
      <c r="E179" s="878"/>
      <c r="H179" s="209"/>
      <c r="I179" s="330"/>
      <c r="N179" s="394"/>
      <c r="O179" s="394"/>
      <c r="P179" s="394"/>
      <c r="T179" s="97"/>
      <c r="X179" s="98"/>
      <c r="Y179" s="306"/>
      <c r="AA179" s="307"/>
      <c r="AB179" s="310"/>
      <c r="AF179" s="399"/>
      <c r="BG179" s="399"/>
    </row>
    <row r="180" spans="3:59" s="396" customFormat="1" ht="69" customHeight="1" x14ac:dyDescent="0.25">
      <c r="C180" s="394"/>
      <c r="E180" s="878"/>
      <c r="H180" s="209"/>
      <c r="I180" s="330"/>
      <c r="N180" s="394"/>
      <c r="O180" s="394"/>
      <c r="P180" s="394"/>
      <c r="T180" s="97"/>
      <c r="X180" s="98"/>
      <c r="Y180" s="306"/>
      <c r="AA180" s="307"/>
      <c r="AB180" s="310"/>
      <c r="AF180" s="399"/>
      <c r="BG180" s="399"/>
    </row>
    <row r="181" spans="3:59" s="396" customFormat="1" ht="69" customHeight="1" x14ac:dyDescent="0.25">
      <c r="C181" s="394"/>
      <c r="E181" s="878"/>
      <c r="H181" s="209"/>
      <c r="I181" s="330"/>
      <c r="N181" s="394"/>
      <c r="O181" s="394"/>
      <c r="P181" s="394"/>
      <c r="T181" s="97"/>
      <c r="X181" s="98"/>
      <c r="Y181" s="306"/>
      <c r="AA181" s="307"/>
      <c r="AB181" s="310"/>
      <c r="AF181" s="399"/>
      <c r="BG181" s="399"/>
    </row>
    <row r="182" spans="3:59" s="396" customFormat="1" ht="69" customHeight="1" x14ac:dyDescent="0.25">
      <c r="C182" s="394"/>
      <c r="E182" s="878"/>
      <c r="H182" s="209"/>
      <c r="I182" s="321"/>
      <c r="N182" s="394"/>
      <c r="O182" s="394"/>
      <c r="P182" s="394"/>
      <c r="T182" s="97"/>
      <c r="X182" s="98"/>
      <c r="Y182" s="306"/>
      <c r="AA182" s="307"/>
      <c r="AB182" s="310"/>
      <c r="AF182" s="399"/>
      <c r="BG182" s="399"/>
    </row>
    <row r="183" spans="3:59" s="396" customFormat="1" ht="69" customHeight="1" x14ac:dyDescent="0.25">
      <c r="C183" s="394"/>
      <c r="E183" s="878"/>
      <c r="H183" s="209"/>
      <c r="I183" s="330"/>
      <c r="N183" s="394"/>
      <c r="O183" s="394"/>
      <c r="P183" s="394"/>
      <c r="T183" s="97"/>
      <c r="X183" s="98"/>
      <c r="Y183" s="306"/>
      <c r="AA183" s="307"/>
      <c r="AB183" s="310"/>
      <c r="AF183" s="399"/>
      <c r="BG183" s="399"/>
    </row>
    <row r="184" spans="3:59" s="396" customFormat="1" ht="69" customHeight="1" x14ac:dyDescent="0.25">
      <c r="C184" s="394"/>
      <c r="E184" s="878"/>
      <c r="H184" s="209"/>
      <c r="I184" s="330"/>
      <c r="N184" s="394"/>
      <c r="O184" s="394"/>
      <c r="P184" s="394"/>
      <c r="T184" s="97"/>
      <c r="X184" s="98"/>
      <c r="Y184" s="306"/>
      <c r="AA184" s="307"/>
      <c r="AB184" s="310"/>
      <c r="AF184" s="399"/>
      <c r="BG184" s="399"/>
    </row>
    <row r="185" spans="3:59" s="396" customFormat="1" ht="69" customHeight="1" x14ac:dyDescent="0.25">
      <c r="C185" s="394"/>
      <c r="E185" s="878"/>
      <c r="H185" s="209"/>
      <c r="I185" s="330"/>
      <c r="N185" s="394"/>
      <c r="O185" s="394"/>
      <c r="P185" s="394"/>
      <c r="T185" s="97"/>
      <c r="X185" s="98"/>
      <c r="Y185" s="306"/>
      <c r="AA185" s="307"/>
      <c r="AB185" s="310"/>
      <c r="AF185" s="399"/>
      <c r="BG185" s="399"/>
    </row>
    <row r="186" spans="3:59" s="396" customFormat="1" ht="69" customHeight="1" x14ac:dyDescent="0.25">
      <c r="C186" s="394"/>
      <c r="E186" s="878"/>
      <c r="H186" s="209"/>
      <c r="I186" s="321"/>
      <c r="N186" s="394"/>
      <c r="O186" s="394"/>
      <c r="P186" s="394"/>
      <c r="T186" s="97"/>
      <c r="X186" s="98"/>
      <c r="Y186" s="324"/>
      <c r="AA186" s="307"/>
      <c r="AB186" s="310"/>
      <c r="AF186" s="399"/>
      <c r="BG186" s="399"/>
    </row>
    <row r="187" spans="3:59" s="396" customFormat="1" ht="69" customHeight="1" x14ac:dyDescent="0.25">
      <c r="C187" s="394"/>
      <c r="E187" s="878"/>
      <c r="H187" s="209"/>
      <c r="I187" s="330"/>
      <c r="N187" s="394"/>
      <c r="O187" s="394"/>
      <c r="P187" s="394"/>
      <c r="T187" s="97"/>
      <c r="X187" s="98"/>
      <c r="Y187" s="351"/>
      <c r="AA187" s="307"/>
      <c r="AB187" s="310"/>
      <c r="AF187" s="399"/>
      <c r="BG187" s="399"/>
    </row>
    <row r="188" spans="3:59" s="396" customFormat="1" ht="69" customHeight="1" x14ac:dyDescent="0.25">
      <c r="C188" s="394"/>
      <c r="E188" s="878"/>
      <c r="H188" s="209"/>
      <c r="I188" s="330"/>
      <c r="N188" s="394"/>
      <c r="O188" s="394"/>
      <c r="P188" s="394"/>
      <c r="T188" s="97"/>
      <c r="X188" s="98"/>
      <c r="Y188" s="324"/>
      <c r="AA188" s="307"/>
      <c r="AB188" s="310"/>
      <c r="AF188" s="399"/>
      <c r="BG188" s="399"/>
    </row>
    <row r="189" spans="3:59" s="396" customFormat="1" ht="69" customHeight="1" x14ac:dyDescent="0.25">
      <c r="C189" s="394"/>
      <c r="E189" s="878"/>
      <c r="H189" s="209"/>
      <c r="I189" s="330"/>
      <c r="N189" s="394"/>
      <c r="O189" s="394"/>
      <c r="P189" s="394"/>
      <c r="T189" s="97"/>
      <c r="X189" s="98"/>
      <c r="Y189" s="306"/>
      <c r="AA189" s="307"/>
      <c r="AB189" s="310"/>
      <c r="AF189" s="399"/>
      <c r="BG189" s="399"/>
    </row>
    <row r="190" spans="3:59" s="396" customFormat="1" ht="69" customHeight="1" x14ac:dyDescent="0.25">
      <c r="C190" s="394"/>
      <c r="E190" s="878"/>
      <c r="H190" s="209"/>
      <c r="I190" s="330"/>
      <c r="N190" s="394"/>
      <c r="O190" s="394"/>
      <c r="P190" s="394"/>
      <c r="T190" s="97"/>
      <c r="X190" s="98"/>
      <c r="Y190" s="306"/>
      <c r="AA190" s="307"/>
      <c r="AB190" s="310"/>
      <c r="AF190" s="399"/>
      <c r="BG190" s="399"/>
    </row>
    <row r="191" spans="3:59" s="396" customFormat="1" ht="69" customHeight="1" x14ac:dyDescent="0.25">
      <c r="C191" s="394"/>
      <c r="E191" s="878"/>
      <c r="H191" s="424"/>
      <c r="I191" s="330"/>
      <c r="N191" s="394"/>
      <c r="O191" s="394"/>
      <c r="P191" s="394"/>
      <c r="T191" s="97"/>
      <c r="X191" s="98"/>
      <c r="Y191" s="306"/>
      <c r="AA191" s="307"/>
      <c r="AB191" s="310"/>
      <c r="AF191" s="399"/>
      <c r="BG191" s="399"/>
    </row>
  </sheetData>
  <autoFilter ref="A3:CX191"/>
  <mergeCells count="93">
    <mergeCell ref="X1:AF1"/>
    <mergeCell ref="AY1:BF1"/>
    <mergeCell ref="Q2:Q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BK2:BK4"/>
    <mergeCell ref="E5:E21"/>
    <mergeCell ref="E28:E42"/>
    <mergeCell ref="E43:E45"/>
    <mergeCell ref="E46:E48"/>
    <mergeCell ref="BE2:BE3"/>
    <mergeCell ref="BF2:BF3"/>
    <mergeCell ref="BG2:BG3"/>
    <mergeCell ref="BH2:BH3"/>
    <mergeCell ref="BI2:BI3"/>
    <mergeCell ref="BJ2:BJ3"/>
    <mergeCell ref="AY2:AY3"/>
    <mergeCell ref="AZ2:AZ3"/>
    <mergeCell ref="BA2:BA3"/>
    <mergeCell ref="BB2:BB3"/>
    <mergeCell ref="BC2:BC3"/>
    <mergeCell ref="E132:E134"/>
    <mergeCell ref="E135:E137"/>
    <mergeCell ref="E80:E94"/>
    <mergeCell ref="E95:E99"/>
    <mergeCell ref="E100:E107"/>
    <mergeCell ref="E108:E112"/>
    <mergeCell ref="E113:E115"/>
    <mergeCell ref="E116:E126"/>
    <mergeCell ref="E22:E24"/>
    <mergeCell ref="G116:G118"/>
    <mergeCell ref="G119:G123"/>
    <mergeCell ref="E127:E128"/>
    <mergeCell ref="E129:E131"/>
    <mergeCell ref="E49:E53"/>
    <mergeCell ref="E54:E63"/>
    <mergeCell ref="E64:E67"/>
    <mergeCell ref="E68:E75"/>
    <mergeCell ref="E76:E77"/>
    <mergeCell ref="E78:E79"/>
    <mergeCell ref="E138:E146"/>
    <mergeCell ref="E147:E154"/>
    <mergeCell ref="G148:G150"/>
    <mergeCell ref="E155:E174"/>
    <mergeCell ref="E175:E191"/>
  </mergeCells>
  <conditionalFormatting sqref="AU5:AU6 BD5:BD6 AC5:AC21 AC26:AC191 AL5:AL7">
    <cfRule type="containsText" dxfId="1046" priority="95" stopIfTrue="1" operator="containsText" text="EN TERMINO">
      <formula>NOT(ISERROR(SEARCH("EN TERMINO",AC5)))</formula>
    </cfRule>
    <cfRule type="containsText" priority="96" operator="containsText" text="AMARILLO">
      <formula>NOT(ISERROR(SEARCH("AMARILLO",AC5)))</formula>
    </cfRule>
    <cfRule type="containsText" dxfId="1045" priority="97" stopIfTrue="1" operator="containsText" text="ALERTA">
      <formula>NOT(ISERROR(SEARCH("ALERTA",AC5)))</formula>
    </cfRule>
    <cfRule type="containsText" dxfId="1044" priority="98" stopIfTrue="1" operator="containsText" text="OK">
      <formula>NOT(ISERROR(SEARCH("OK",AC5)))</formula>
    </cfRule>
  </conditionalFormatting>
  <conditionalFormatting sqref="AF60:AF191 AF56:AF58 BG26:BG191 AF59:BF59 BG5:BG21">
    <cfRule type="containsText" dxfId="1043" priority="92" operator="containsText" text="Cumplida">
      <formula>NOT(ISERROR(SEARCH("Cumplida",AF5)))</formula>
    </cfRule>
    <cfRule type="containsText" dxfId="1042" priority="93" operator="containsText" text="Pendiente">
      <formula>NOT(ISERROR(SEARCH("Pendiente",AF5)))</formula>
    </cfRule>
    <cfRule type="containsText" dxfId="1041" priority="94" operator="containsText" text="Cumplida">
      <formula>NOT(ISERROR(SEARCH("Cumplida",AF5)))</formula>
    </cfRule>
  </conditionalFormatting>
  <conditionalFormatting sqref="AF60:AF191 AF30:AF47 AF49:AF58 AF26:AF27 BG26:BG191 AF5:AF21 AF59:BF59 BG5:BG21">
    <cfRule type="containsText" dxfId="1040" priority="91" stopIfTrue="1" operator="containsText" text="CUMPLIDA">
      <formula>NOT(ISERROR(SEARCH("CUMPLIDA",AF5)))</formula>
    </cfRule>
  </conditionalFormatting>
  <conditionalFormatting sqref="BI5:BI21">
    <cfRule type="containsText" dxfId="1039" priority="88" operator="containsText" text="cerrada">
      <formula>NOT(ISERROR(SEARCH("cerrada",BI5)))</formula>
    </cfRule>
    <cfRule type="containsText" dxfId="1038" priority="89" operator="containsText" text="cerrado">
      <formula>NOT(ISERROR(SEARCH("cerrado",BI5)))</formula>
    </cfRule>
    <cfRule type="containsText" dxfId="1037" priority="90" operator="containsText" text="Abierto">
      <formula>NOT(ISERROR(SEARCH("Abierto",BI5)))</formula>
    </cfRule>
  </conditionalFormatting>
  <conditionalFormatting sqref="BD5:BD6">
    <cfRule type="dataBar" priority="87">
      <dataBar>
        <cfvo type="min"/>
        <cfvo type="max"/>
        <color rgb="FF638EC6"/>
      </dataBar>
    </cfRule>
  </conditionalFormatting>
  <conditionalFormatting sqref="AF60:AF191 AF30:AF47 AF49:AF58 AF26:AF27 BG26:BG191 AF5:AF21 AF59:BF59 BG5:BG21">
    <cfRule type="containsText" dxfId="1036" priority="86" stopIfTrue="1" operator="containsText" text="INCUMPLIDA">
      <formula>NOT(ISERROR(SEARCH("INCUMPLIDA",AF5)))</formula>
    </cfRule>
  </conditionalFormatting>
  <conditionalFormatting sqref="AU5:AU6">
    <cfRule type="dataBar" priority="99">
      <dataBar>
        <cfvo type="min"/>
        <cfvo type="max"/>
        <color rgb="FF638EC6"/>
      </dataBar>
    </cfRule>
  </conditionalFormatting>
  <conditionalFormatting sqref="AF48 AF28:AF30 AF33:AF36 AF42 AF50">
    <cfRule type="containsText" dxfId="1035" priority="85" operator="containsText" text="PENDIENTE">
      <formula>NOT(ISERROR(SEARCH("PENDIENTE",AF28)))</formula>
    </cfRule>
  </conditionalFormatting>
  <conditionalFormatting sqref="AC22:AC25">
    <cfRule type="containsText" dxfId="1034" priority="81" stopIfTrue="1" operator="containsText" text="EN TERMINO">
      <formula>NOT(ISERROR(SEARCH("EN TERMINO",AC22)))</formula>
    </cfRule>
    <cfRule type="containsText" priority="82" operator="containsText" text="AMARILLO">
      <formula>NOT(ISERROR(SEARCH("AMARILLO",AC22)))</formula>
    </cfRule>
    <cfRule type="containsText" dxfId="1033" priority="83" stopIfTrue="1" operator="containsText" text="ALERTA">
      <formula>NOT(ISERROR(SEARCH("ALERTA",AC22)))</formula>
    </cfRule>
    <cfRule type="containsText" dxfId="1032" priority="84" stopIfTrue="1" operator="containsText" text="OK">
      <formula>NOT(ISERROR(SEARCH("OK",AC22)))</formula>
    </cfRule>
  </conditionalFormatting>
  <conditionalFormatting sqref="BG22:BG25 AF22:AF25">
    <cfRule type="containsText" dxfId="1031" priority="78" operator="containsText" text="Cumplida">
      <formula>NOT(ISERROR(SEARCH("Cumplida",AF22)))</formula>
    </cfRule>
    <cfRule type="containsText" dxfId="1030" priority="79" operator="containsText" text="Pendiente">
      <formula>NOT(ISERROR(SEARCH("Pendiente",AF22)))</formula>
    </cfRule>
    <cfRule type="containsText" dxfId="1029" priority="80" operator="containsText" text="Cumplida">
      <formula>NOT(ISERROR(SEARCH("Cumplida",AF22)))</formula>
    </cfRule>
  </conditionalFormatting>
  <conditionalFormatting sqref="BG22:BG25 AF22:AF25">
    <cfRule type="containsText" dxfId="1028" priority="76" stopIfTrue="1" operator="containsText" text="CUMPLIDA">
      <formula>NOT(ISERROR(SEARCH("CUMPLIDA",AF22)))</formula>
    </cfRule>
    <cfRule type="containsText" dxfId="1027" priority="77" stopIfTrue="1" operator="containsText" text="INCUMPLIDA">
      <formula>NOT(ISERROR(SEARCH("INCUMPLIDA",AF22)))</formula>
    </cfRule>
  </conditionalFormatting>
  <conditionalFormatting sqref="BG22:BG25 AF22:AF25">
    <cfRule type="containsText" dxfId="1026" priority="75" operator="containsText" text="INCUMPLIDA">
      <formula>NOT(ISERROR(SEARCH("INCUMPLIDA",AF22)))</formula>
    </cfRule>
  </conditionalFormatting>
  <conditionalFormatting sqref="AU5:AU6 BD5:BD6 AC5:AC21 AL5:AL7">
    <cfRule type="containsText" dxfId="1025" priority="71" stopIfTrue="1" operator="containsText" text="EN TERMINO">
      <formula>NOT(ISERROR(SEARCH("EN TERMINO",AC5)))</formula>
    </cfRule>
    <cfRule type="containsText" priority="72" operator="containsText" text="AMARILLO">
      <formula>NOT(ISERROR(SEARCH("AMARILLO",AC5)))</formula>
    </cfRule>
    <cfRule type="containsText" dxfId="1024" priority="73" stopIfTrue="1" operator="containsText" text="ALERTA">
      <formula>NOT(ISERROR(SEARCH("ALERTA",AC5)))</formula>
    </cfRule>
    <cfRule type="containsText" dxfId="1023" priority="74" stopIfTrue="1" operator="containsText" text="OK">
      <formula>NOT(ISERROR(SEARCH("OK",AC5)))</formula>
    </cfRule>
  </conditionalFormatting>
  <conditionalFormatting sqref="BG5:BG21">
    <cfRule type="containsText" dxfId="1022" priority="68" operator="containsText" text="Cumplida">
      <formula>NOT(ISERROR(SEARCH("Cumplida",BG5)))</formula>
    </cfRule>
    <cfRule type="containsText" dxfId="1021" priority="69" operator="containsText" text="Pendiente">
      <formula>NOT(ISERROR(SEARCH("Pendiente",BG5)))</formula>
    </cfRule>
    <cfRule type="containsText" dxfId="1020" priority="70" operator="containsText" text="Cumplida">
      <formula>NOT(ISERROR(SEARCH("Cumplida",BG5)))</formula>
    </cfRule>
  </conditionalFormatting>
  <conditionalFormatting sqref="AF5:AF21 BG5:BG21">
    <cfRule type="containsText" dxfId="1019" priority="67" stopIfTrue="1" operator="containsText" text="CUMPLIDA">
      <formula>NOT(ISERROR(SEARCH("CUMPLIDA",AF5)))</formula>
    </cfRule>
  </conditionalFormatting>
  <conditionalFormatting sqref="BI5:BI21">
    <cfRule type="containsText" dxfId="1018" priority="64" operator="containsText" text="cerrada">
      <formula>NOT(ISERROR(SEARCH("cerrada",BI5)))</formula>
    </cfRule>
    <cfRule type="containsText" dxfId="1017" priority="65" operator="containsText" text="cerrado">
      <formula>NOT(ISERROR(SEARCH("cerrado",BI5)))</formula>
    </cfRule>
    <cfRule type="containsText" dxfId="1016" priority="66" operator="containsText" text="Abierto">
      <formula>NOT(ISERROR(SEARCH("Abierto",BI5)))</formula>
    </cfRule>
  </conditionalFormatting>
  <conditionalFormatting sqref="BD5:BD6">
    <cfRule type="dataBar" priority="63">
      <dataBar>
        <cfvo type="min"/>
        <cfvo type="max"/>
        <color rgb="FF638EC6"/>
      </dataBar>
    </cfRule>
  </conditionalFormatting>
  <conditionalFormatting sqref="AF5:AF21 BG5:BG21">
    <cfRule type="containsText" dxfId="1015" priority="62" stopIfTrue="1" operator="containsText" text="INCUMPLIDA">
      <formula>NOT(ISERROR(SEARCH("INCUMPLIDA",AF5)))</formula>
    </cfRule>
  </conditionalFormatting>
  <conditionalFormatting sqref="AU5:AU6">
    <cfRule type="dataBar" priority="61">
      <dataBar>
        <cfvo type="min"/>
        <cfvo type="max"/>
        <color rgb="FF638EC6"/>
      </dataBar>
    </cfRule>
  </conditionalFormatting>
  <conditionalFormatting sqref="AF5:AF21">
    <cfRule type="containsText" dxfId="1014" priority="60" stopIfTrue="1" operator="containsText" text="PENDIENTE">
      <formula>NOT(ISERROR(SEARCH("PENDIENTE",AF5)))</formula>
    </cfRule>
  </conditionalFormatting>
  <conditionalFormatting sqref="AL10">
    <cfRule type="containsText" dxfId="1013" priority="56" stopIfTrue="1" operator="containsText" text="EN TERMINO">
      <formula>NOT(ISERROR(SEARCH("EN TERMINO",AL10)))</formula>
    </cfRule>
    <cfRule type="containsText" priority="57" operator="containsText" text="AMARILLO">
      <formula>NOT(ISERROR(SEARCH("AMARILLO",AL10)))</formula>
    </cfRule>
    <cfRule type="containsText" dxfId="1012" priority="58" stopIfTrue="1" operator="containsText" text="ALERTA">
      <formula>NOT(ISERROR(SEARCH("ALERTA",AL10)))</formula>
    </cfRule>
    <cfRule type="containsText" dxfId="1011" priority="59" stopIfTrue="1" operator="containsText" text="OK">
      <formula>NOT(ISERROR(SEARCH("OK",AL10)))</formula>
    </cfRule>
  </conditionalFormatting>
  <conditionalFormatting sqref="AL10">
    <cfRule type="containsText" dxfId="1010" priority="52" stopIfTrue="1" operator="containsText" text="EN TERMINO">
      <formula>NOT(ISERROR(SEARCH("EN TERMINO",AL10)))</formula>
    </cfRule>
    <cfRule type="containsText" priority="53" operator="containsText" text="AMARILLO">
      <formula>NOT(ISERROR(SEARCH("AMARILLO",AL10)))</formula>
    </cfRule>
    <cfRule type="containsText" dxfId="1009" priority="54" stopIfTrue="1" operator="containsText" text="ALERTA">
      <formula>NOT(ISERROR(SEARCH("ALERTA",AL10)))</formula>
    </cfRule>
    <cfRule type="containsText" dxfId="1008" priority="55" stopIfTrue="1" operator="containsText" text="OK">
      <formula>NOT(ISERROR(SEARCH("OK",AL10)))</formula>
    </cfRule>
  </conditionalFormatting>
  <conditionalFormatting sqref="AL12:AL15">
    <cfRule type="containsText" dxfId="1007" priority="48" stopIfTrue="1" operator="containsText" text="EN TERMINO">
      <formula>NOT(ISERROR(SEARCH("EN TERMINO",AL12)))</formula>
    </cfRule>
    <cfRule type="containsText" priority="49" operator="containsText" text="AMARILLO">
      <formula>NOT(ISERROR(SEARCH("AMARILLO",AL12)))</formula>
    </cfRule>
    <cfRule type="containsText" dxfId="1006" priority="50" stopIfTrue="1" operator="containsText" text="ALERTA">
      <formula>NOT(ISERROR(SEARCH("ALERTA",AL12)))</formula>
    </cfRule>
    <cfRule type="containsText" dxfId="1005" priority="51" stopIfTrue="1" operator="containsText" text="OK">
      <formula>NOT(ISERROR(SEARCH("OK",AL12)))</formula>
    </cfRule>
  </conditionalFormatting>
  <conditionalFormatting sqref="AL12:AL15">
    <cfRule type="containsText" dxfId="1004" priority="44" stopIfTrue="1" operator="containsText" text="EN TERMINO">
      <formula>NOT(ISERROR(SEARCH("EN TERMINO",AL12)))</formula>
    </cfRule>
    <cfRule type="containsText" priority="45" operator="containsText" text="AMARILLO">
      <formula>NOT(ISERROR(SEARCH("AMARILLO",AL12)))</formula>
    </cfRule>
    <cfRule type="containsText" dxfId="1003" priority="46" stopIfTrue="1" operator="containsText" text="ALERTA">
      <formula>NOT(ISERROR(SEARCH("ALERTA",AL12)))</formula>
    </cfRule>
    <cfRule type="containsText" dxfId="1002" priority="47" stopIfTrue="1" operator="containsText" text="OK">
      <formula>NOT(ISERROR(SEARCH("OK",AL12)))</formula>
    </cfRule>
  </conditionalFormatting>
  <conditionalFormatting sqref="AL16:AL18">
    <cfRule type="containsText" dxfId="1001" priority="40" stopIfTrue="1" operator="containsText" text="EN TERMINO">
      <formula>NOT(ISERROR(SEARCH("EN TERMINO",AL16)))</formula>
    </cfRule>
    <cfRule type="containsText" priority="41" operator="containsText" text="AMARILLO">
      <formula>NOT(ISERROR(SEARCH("AMARILLO",AL16)))</formula>
    </cfRule>
    <cfRule type="containsText" dxfId="1000" priority="42" stopIfTrue="1" operator="containsText" text="ALERTA">
      <formula>NOT(ISERROR(SEARCH("ALERTA",AL16)))</formula>
    </cfRule>
    <cfRule type="containsText" dxfId="999" priority="43" stopIfTrue="1" operator="containsText" text="OK">
      <formula>NOT(ISERROR(SEARCH("OK",AL16)))</formula>
    </cfRule>
  </conditionalFormatting>
  <conditionalFormatting sqref="AL16:AL18">
    <cfRule type="containsText" dxfId="998" priority="36" stopIfTrue="1" operator="containsText" text="EN TERMINO">
      <formula>NOT(ISERROR(SEARCH("EN TERMINO",AL16)))</formula>
    </cfRule>
    <cfRule type="containsText" priority="37" operator="containsText" text="AMARILLO">
      <formula>NOT(ISERROR(SEARCH("AMARILLO",AL16)))</formula>
    </cfRule>
    <cfRule type="containsText" dxfId="997" priority="38" stopIfTrue="1" operator="containsText" text="ALERTA">
      <formula>NOT(ISERROR(SEARCH("ALERTA",AL16)))</formula>
    </cfRule>
    <cfRule type="containsText" dxfId="996" priority="39" stopIfTrue="1" operator="containsText" text="OK">
      <formula>NOT(ISERROR(SEARCH("OK",AL16)))</formula>
    </cfRule>
  </conditionalFormatting>
  <conditionalFormatting sqref="AL20">
    <cfRule type="containsText" dxfId="995" priority="32" stopIfTrue="1" operator="containsText" text="EN TERMINO">
      <formula>NOT(ISERROR(SEARCH("EN TERMINO",AL20)))</formula>
    </cfRule>
    <cfRule type="containsText" priority="33" operator="containsText" text="AMARILLO">
      <formula>NOT(ISERROR(SEARCH("AMARILLO",AL20)))</formula>
    </cfRule>
    <cfRule type="containsText" dxfId="994" priority="34" stopIfTrue="1" operator="containsText" text="ALERTA">
      <formula>NOT(ISERROR(SEARCH("ALERTA",AL20)))</formula>
    </cfRule>
    <cfRule type="containsText" dxfId="993" priority="35" stopIfTrue="1" operator="containsText" text="OK">
      <formula>NOT(ISERROR(SEARCH("OK",AL20)))</formula>
    </cfRule>
  </conditionalFormatting>
  <conditionalFormatting sqref="AL20">
    <cfRule type="containsText" dxfId="992" priority="28" stopIfTrue="1" operator="containsText" text="EN TERMINO">
      <formula>NOT(ISERROR(SEARCH("EN TERMINO",AL20)))</formula>
    </cfRule>
    <cfRule type="containsText" priority="29" operator="containsText" text="AMARILLO">
      <formula>NOT(ISERROR(SEARCH("AMARILLO",AL20)))</formula>
    </cfRule>
    <cfRule type="containsText" dxfId="991" priority="30" stopIfTrue="1" operator="containsText" text="ALERTA">
      <formula>NOT(ISERROR(SEARCH("ALERTA",AL20)))</formula>
    </cfRule>
    <cfRule type="containsText" dxfId="990" priority="31" stopIfTrue="1" operator="containsText" text="OK">
      <formula>NOT(ISERROR(SEARCH("OK",AL20)))</formula>
    </cfRule>
  </conditionalFormatting>
  <conditionalFormatting sqref="AO10">
    <cfRule type="containsText" dxfId="989" priority="21" stopIfTrue="1" operator="containsText" text="CUMPLIDA">
      <formula>NOT(ISERROR(SEARCH("CUMPLIDA",AO10)))</formula>
    </cfRule>
  </conditionalFormatting>
  <conditionalFormatting sqref="AO10">
    <cfRule type="containsText" dxfId="988" priority="20" stopIfTrue="1" operator="containsText" text="INCUMPLIDA">
      <formula>NOT(ISERROR(SEARCH("INCUMPLIDA",AO10)))</formula>
    </cfRule>
  </conditionalFormatting>
  <conditionalFormatting sqref="AO10">
    <cfRule type="containsText" dxfId="987" priority="19" stopIfTrue="1" operator="containsText" text="PENDIENTE">
      <formula>NOT(ISERROR(SEARCH("PENDIENTE",AO10)))</formula>
    </cfRule>
  </conditionalFormatting>
  <conditionalFormatting sqref="AO12:AO18">
    <cfRule type="containsText" dxfId="986" priority="18" stopIfTrue="1" operator="containsText" text="CUMPLIDA">
      <formula>NOT(ISERROR(SEARCH("CUMPLIDA",AO12)))</formula>
    </cfRule>
  </conditionalFormatting>
  <conditionalFormatting sqref="AO12:AO18">
    <cfRule type="containsText" dxfId="985" priority="17" stopIfTrue="1" operator="containsText" text="INCUMPLIDA">
      <formula>NOT(ISERROR(SEARCH("INCUMPLIDA",AO12)))</formula>
    </cfRule>
  </conditionalFormatting>
  <conditionalFormatting sqref="AO12:AO18">
    <cfRule type="containsText" dxfId="984" priority="16" stopIfTrue="1" operator="containsText" text="PENDIENTE">
      <formula>NOT(ISERROR(SEARCH("PENDIENTE",AO12)))</formula>
    </cfRule>
  </conditionalFormatting>
  <conditionalFormatting sqref="AO5:AO7">
    <cfRule type="containsText" dxfId="983" priority="9" stopIfTrue="1" operator="containsText" text="CUMPLIDA">
      <formula>NOT(ISERROR(SEARCH("CUMPLIDA",AO5)))</formula>
    </cfRule>
  </conditionalFormatting>
  <conditionalFormatting sqref="AO5:AO7">
    <cfRule type="containsText" dxfId="982" priority="8" stopIfTrue="1" operator="containsText" text="INCUMPLIDA">
      <formula>NOT(ISERROR(SEARCH("INCUMPLIDA",AO5)))</formula>
    </cfRule>
  </conditionalFormatting>
  <conditionalFormatting sqref="AO5:AO7">
    <cfRule type="containsText" dxfId="981" priority="7" stopIfTrue="1" operator="containsText" text="PENDIENTE">
      <formula>NOT(ISERROR(SEARCH("PENDIENTE",AO5)))</formula>
    </cfRule>
  </conditionalFormatting>
  <conditionalFormatting sqref="AO20">
    <cfRule type="containsText" dxfId="980" priority="3" stopIfTrue="1" operator="containsText" text="CUMPLIDA">
      <formula>NOT(ISERROR(SEARCH("CUMPLIDA",AO20)))</formula>
    </cfRule>
  </conditionalFormatting>
  <conditionalFormatting sqref="AO20">
    <cfRule type="containsText" dxfId="979" priority="2" stopIfTrue="1" operator="containsText" text="INCUMPLIDA">
      <formula>NOT(ISERROR(SEARCH("INCUMPLIDA",AO20)))</formula>
    </cfRule>
  </conditionalFormatting>
  <conditionalFormatting sqref="AO20">
    <cfRule type="containsText" dxfId="978" priority="1" stopIfTrue="1" operator="containsText" text="PENDIENTE">
      <formula>NOT(ISERROR(SEARCH("PENDIENTE",AO20)))</formula>
    </cfRule>
  </conditionalFormatting>
  <dataValidations count="12">
    <dataValidation type="list" allowBlank="1" showInputMessage="1" showErrorMessage="1" sqref="N5:N19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28:L42 V46 L54:L55 L57:L58 L60 L62 M7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6:V42">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6:W42">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6:M42">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S26:S28 L63 L56 L59 K37:K41 L26:L27">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6:J33">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26:K30 S46 U71 L61 L59 K71 K61:K63 K42 K35:K36 K54:K59 K46">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6:I42">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8:AD36">
      <formula1>-2147483647</formula1>
      <formula2>2147483647</formula2>
    </dataValidation>
    <dataValidation type="list" allowBlank="1" showInputMessage="1" showErrorMessage="1" sqref="H49:H53 H147:H154 P95:P96 H108:H126 P100:P112 P88 P53:P72 P127:P146 P155:P191 P75:P84 H68:H75 H80:H99 H22:H25 P5:P51">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73" zoomScaleNormal="73" workbookViewId="0">
      <pane xSplit="12" ySplit="2" topLeftCell="AG12" activePane="bottomRight" state="frozen"/>
      <selection pane="topRight" activeCell="M1" sqref="M1"/>
      <selection pane="bottomLeft" activeCell="A3" sqref="A3"/>
      <selection pane="bottomRight" activeCell="AF17" sqref="AF17"/>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828"/>
      <c r="AG1" s="824" t="s">
        <v>862</v>
      </c>
      <c r="AH1" s="824"/>
      <c r="AI1" s="824"/>
      <c r="AJ1" s="824"/>
      <c r="AK1" s="824"/>
      <c r="AL1" s="824"/>
      <c r="AM1" s="824"/>
      <c r="AN1" s="824"/>
      <c r="AO1" s="386"/>
      <c r="AP1" s="860" t="s">
        <v>704</v>
      </c>
      <c r="AQ1" s="860"/>
      <c r="AR1" s="860"/>
      <c r="AS1" s="860"/>
      <c r="AT1" s="860"/>
      <c r="AU1" s="860"/>
      <c r="AV1" s="860"/>
      <c r="AW1" s="860"/>
      <c r="AX1" s="391"/>
      <c r="AY1" s="843" t="s">
        <v>705</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387"/>
      <c r="AG2" s="826" t="s">
        <v>30</v>
      </c>
      <c r="AH2" s="826" t="s">
        <v>31</v>
      </c>
      <c r="AI2" s="826" t="s">
        <v>32</v>
      </c>
      <c r="AJ2" s="826" t="s">
        <v>33</v>
      </c>
      <c r="AK2" s="826" t="s">
        <v>74</v>
      </c>
      <c r="AL2" s="826" t="s">
        <v>34</v>
      </c>
      <c r="AM2" s="826" t="s">
        <v>35</v>
      </c>
      <c r="AN2" s="826" t="s">
        <v>36</v>
      </c>
      <c r="AO2" s="388"/>
      <c r="AP2" s="823" t="s">
        <v>37</v>
      </c>
      <c r="AQ2" s="823" t="s">
        <v>38</v>
      </c>
      <c r="AR2" s="823" t="s">
        <v>39</v>
      </c>
      <c r="AS2" s="823" t="s">
        <v>40</v>
      </c>
      <c r="AT2" s="823" t="s">
        <v>75</v>
      </c>
      <c r="AU2" s="823" t="s">
        <v>41</v>
      </c>
      <c r="AV2" s="823" t="s">
        <v>42</v>
      </c>
      <c r="AW2" s="823" t="s">
        <v>43</v>
      </c>
      <c r="AX2" s="392"/>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384" t="s">
        <v>49</v>
      </c>
      <c r="L3" s="384" t="s">
        <v>70</v>
      </c>
      <c r="M3" s="384" t="s">
        <v>71</v>
      </c>
      <c r="N3" s="820"/>
      <c r="O3" s="820"/>
      <c r="P3" s="820"/>
      <c r="Q3" s="820"/>
      <c r="R3" s="820"/>
      <c r="S3" s="820"/>
      <c r="T3" s="820"/>
      <c r="U3" s="820"/>
      <c r="V3" s="820"/>
      <c r="W3" s="820"/>
      <c r="X3" s="825"/>
      <c r="Y3" s="825"/>
      <c r="Z3" s="825"/>
      <c r="AA3" s="825"/>
      <c r="AB3" s="825"/>
      <c r="AC3" s="825"/>
      <c r="AD3" s="825"/>
      <c r="AE3" s="825"/>
      <c r="AF3" s="387" t="s">
        <v>44</v>
      </c>
      <c r="AG3" s="826"/>
      <c r="AH3" s="826"/>
      <c r="AI3" s="826"/>
      <c r="AJ3" s="826"/>
      <c r="AK3" s="826"/>
      <c r="AL3" s="826"/>
      <c r="AM3" s="826"/>
      <c r="AN3" s="826"/>
      <c r="AO3" s="388" t="s">
        <v>44</v>
      </c>
      <c r="AP3" s="823"/>
      <c r="AQ3" s="823"/>
      <c r="AR3" s="823"/>
      <c r="AS3" s="823"/>
      <c r="AT3" s="823"/>
      <c r="AU3" s="823"/>
      <c r="AV3" s="823"/>
      <c r="AW3" s="823"/>
      <c r="AX3" s="392" t="s">
        <v>44</v>
      </c>
      <c r="AY3" s="821"/>
      <c r="AZ3" s="821"/>
      <c r="BA3" s="821"/>
      <c r="BB3" s="821"/>
      <c r="BC3" s="821"/>
      <c r="BD3" s="821"/>
      <c r="BE3" s="821"/>
      <c r="BF3" s="821"/>
      <c r="BG3" s="831"/>
      <c r="BH3" s="831"/>
      <c r="BI3" s="831"/>
      <c r="BJ3" s="831"/>
      <c r="BK3" s="830"/>
    </row>
    <row r="4" spans="1:63" ht="117" customHeight="1" x14ac:dyDescent="0.25">
      <c r="A4" s="393" t="s">
        <v>50</v>
      </c>
      <c r="B4" s="393" t="s">
        <v>51</v>
      </c>
      <c r="C4" s="393" t="s">
        <v>52</v>
      </c>
      <c r="D4" s="393" t="s">
        <v>53</v>
      </c>
      <c r="E4" s="393" t="s">
        <v>54</v>
      </c>
      <c r="F4" s="393" t="s">
        <v>51</v>
      </c>
      <c r="G4" s="393" t="s">
        <v>55</v>
      </c>
      <c r="H4" s="393" t="s">
        <v>52</v>
      </c>
      <c r="I4" s="39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90" t="s">
        <v>51</v>
      </c>
      <c r="AQ4" s="390" t="s">
        <v>64</v>
      </c>
      <c r="AR4" s="390" t="s">
        <v>65</v>
      </c>
      <c r="AS4" s="390" t="s">
        <v>66</v>
      </c>
      <c r="AT4" s="390" t="s">
        <v>66</v>
      </c>
      <c r="AU4" s="390" t="s">
        <v>60</v>
      </c>
      <c r="AV4" s="390" t="s">
        <v>67</v>
      </c>
      <c r="AW4" s="390" t="s">
        <v>52</v>
      </c>
      <c r="AX4" s="390"/>
      <c r="AY4" s="393" t="s">
        <v>51</v>
      </c>
      <c r="AZ4" s="393" t="s">
        <v>64</v>
      </c>
      <c r="BA4" s="393" t="s">
        <v>65</v>
      </c>
      <c r="BB4" s="393" t="s">
        <v>66</v>
      </c>
      <c r="BC4" s="393" t="s">
        <v>66</v>
      </c>
      <c r="BD4" s="393" t="s">
        <v>60</v>
      </c>
      <c r="BE4" s="393" t="s">
        <v>67</v>
      </c>
      <c r="BF4" s="393" t="s">
        <v>52</v>
      </c>
      <c r="BG4" s="389" t="s">
        <v>68</v>
      </c>
      <c r="BH4" s="389"/>
      <c r="BI4" s="442" t="s">
        <v>68</v>
      </c>
      <c r="BJ4" s="389"/>
      <c r="BK4" s="830"/>
    </row>
    <row r="5" spans="1:63" s="512" customFormat="1" ht="35.1" customHeight="1" x14ac:dyDescent="0.25">
      <c r="A5" s="516"/>
      <c r="B5" s="516"/>
      <c r="C5" s="517" t="s">
        <v>154</v>
      </c>
      <c r="D5" s="516"/>
      <c r="E5" s="856" t="s">
        <v>167</v>
      </c>
      <c r="F5" s="516"/>
      <c r="G5" s="516">
        <v>1</v>
      </c>
      <c r="H5" s="517" t="s">
        <v>715</v>
      </c>
      <c r="I5" s="518" t="s">
        <v>169</v>
      </c>
      <c r="J5" s="519" t="s">
        <v>175</v>
      </c>
      <c r="K5" s="520" t="s">
        <v>180</v>
      </c>
      <c r="L5" s="521" t="s">
        <v>186</v>
      </c>
      <c r="M5" s="522">
        <v>1</v>
      </c>
      <c r="N5" s="517" t="s">
        <v>69</v>
      </c>
      <c r="O5" s="517" t="str">
        <f>IF(H5="","",VLOOKUP(H5,'[1]Procedimientos Publicar'!$C$6:$E$85,3,FALSE))</f>
        <v>SECRETARIA GENERAL</v>
      </c>
      <c r="P5" s="517" t="s">
        <v>168</v>
      </c>
      <c r="Q5" s="516"/>
      <c r="R5" s="516"/>
      <c r="S5" s="520"/>
      <c r="T5" s="523">
        <v>1</v>
      </c>
      <c r="U5" s="516"/>
      <c r="V5" s="524">
        <v>43466</v>
      </c>
      <c r="W5" s="524">
        <v>43830</v>
      </c>
      <c r="X5" s="525">
        <v>43830</v>
      </c>
      <c r="Y5" s="526" t="s">
        <v>193</v>
      </c>
      <c r="Z5" s="527">
        <v>0.95</v>
      </c>
      <c r="AA5" s="528">
        <f t="shared" ref="AA5:AA28" si="0">(IF(Z5="","",IF(OR($M5=0,$M5="",$X5=""),"",Z5/$M5)))</f>
        <v>0.95</v>
      </c>
      <c r="AB5" s="527">
        <f t="shared" ref="AB5:AB28" si="1">(IF(OR($T5="",AA5=""),"",IF(OR($T5=0,AA5=0),0,IF((AA5*100%)/$T5&gt;100%,100%,(AA5*100%)/$T5))))</f>
        <v>0.95</v>
      </c>
      <c r="AC5" s="508" t="str">
        <f t="shared" ref="AC5:AC12" si="2">IF(Z5="","",IF(AB5&lt;100%, IF(AB5&lt;25%, "ALERTA","EN TERMINO"), IF(AB5=100%, "OK", "EN TERMINO")))</f>
        <v>EN TERMINO</v>
      </c>
      <c r="AD5" s="529" t="s">
        <v>249</v>
      </c>
      <c r="AF5" s="510" t="str">
        <f t="shared" ref="AF5:AF25" si="3">IF(AB5=100%,IF(AB5&gt;25%,"CUMPLIDA","PENDIENTE"),IF(AB5&lt;25%,"INCUMPLIDA","PENDIENTE"))</f>
        <v>PENDIENTE</v>
      </c>
      <c r="AG5" s="495">
        <v>44012</v>
      </c>
      <c r="AH5" s="685"/>
      <c r="AI5" s="702">
        <v>0.95</v>
      </c>
      <c r="AJ5" s="701">
        <f t="shared" ref="AJ5" si="4">(IF(AI5="","",IF(OR($M5=0,$M5="",$X5=""),"",AI5/$M5)))</f>
        <v>0.95</v>
      </c>
      <c r="AK5" s="702">
        <f t="shared" ref="AK5" si="5">(IF(OR($T5="",AJ5=""),"",IF(OR($T5=0,AJ5=0),0,IF((AJ5*100%)/$T5&gt;100%,100%,(AJ5*100%)/$T5))))</f>
        <v>0.95</v>
      </c>
      <c r="AL5" s="508" t="str">
        <f>IF(AI5="","",IF(AK5&lt;100%, IF(AK5&lt;100%, "ALERTA","EN TERMINO"), IF(AK5=100%, "OK", "EN TERMINO")))</f>
        <v>ALERTA</v>
      </c>
      <c r="AM5" s="401" t="s">
        <v>1084</v>
      </c>
      <c r="AO5" s="807" t="str">
        <f>IF(AK5=100%,IF(AK5&lt;100%,"CUMPLIDA","PENDIENTE"),IF(AK5&lt;100%,"INCUMPLIDA","PENDIENTE"))</f>
        <v>INCUMPLIDA</v>
      </c>
      <c r="BG5" s="510" t="str">
        <f>IF(AK5=100%,"CUMPLIDA","INCUMPLIDA")</f>
        <v>INCUMPLIDA</v>
      </c>
      <c r="BI5" s="515" t="str">
        <f>IF(AF5="CUMPLIDA","CERRADO","ABIERTO")</f>
        <v>ABIERTO</v>
      </c>
    </row>
    <row r="6" spans="1:63" s="512" customFormat="1" ht="35.1" customHeight="1" x14ac:dyDescent="0.25">
      <c r="A6" s="516"/>
      <c r="B6" s="516"/>
      <c r="C6" s="517" t="s">
        <v>154</v>
      </c>
      <c r="D6" s="516"/>
      <c r="E6" s="856"/>
      <c r="F6" s="516"/>
      <c r="G6" s="516">
        <v>2</v>
      </c>
      <c r="H6" s="517" t="s">
        <v>715</v>
      </c>
      <c r="I6" s="518" t="s">
        <v>170</v>
      </c>
      <c r="J6" s="519" t="s">
        <v>176</v>
      </c>
      <c r="K6" s="521" t="s">
        <v>181</v>
      </c>
      <c r="L6" s="77" t="s">
        <v>187</v>
      </c>
      <c r="M6" s="78">
        <v>1</v>
      </c>
      <c r="N6" s="517" t="s">
        <v>69</v>
      </c>
      <c r="O6" s="517" t="str">
        <f>IF(H6="","",VLOOKUP(H6,'[1]Procedimientos Publicar'!$C$6:$E$85,3,FALSE))</f>
        <v>SECRETARIA GENERAL</v>
      </c>
      <c r="P6" s="517" t="s">
        <v>168</v>
      </c>
      <c r="Q6" s="516"/>
      <c r="R6" s="516"/>
      <c r="S6" s="521"/>
      <c r="T6" s="523">
        <v>1</v>
      </c>
      <c r="U6" s="516"/>
      <c r="V6" s="524">
        <v>43466</v>
      </c>
      <c r="W6" s="524">
        <v>43830</v>
      </c>
      <c r="X6" s="525">
        <v>43830</v>
      </c>
      <c r="Y6" s="526" t="s">
        <v>194</v>
      </c>
      <c r="Z6" s="516">
        <v>1</v>
      </c>
      <c r="AA6" s="528">
        <f t="shared" si="0"/>
        <v>1</v>
      </c>
      <c r="AB6" s="527">
        <f t="shared" si="1"/>
        <v>1</v>
      </c>
      <c r="AC6" s="508" t="str">
        <f t="shared" si="2"/>
        <v>OK</v>
      </c>
      <c r="AD6" s="84" t="s">
        <v>250</v>
      </c>
      <c r="AF6" s="510" t="str">
        <f t="shared" si="3"/>
        <v>CUMPLIDA</v>
      </c>
      <c r="BG6" s="510" t="str">
        <f t="shared" ref="BG6:BG15" si="6">IF(AB6=100%,"CUMPLIDA","INCUMPLIDA")</f>
        <v>CUMPLIDA</v>
      </c>
      <c r="BI6" s="515" t="str">
        <f t="shared" ref="BI6:BI28" si="7">IF(AF6="CUMPLIDA","CERRADO","ABIERTO")</f>
        <v>CERRADO</v>
      </c>
    </row>
    <row r="7" spans="1:63" s="512" customFormat="1" ht="35.1" customHeight="1" x14ac:dyDescent="0.25">
      <c r="A7" s="516"/>
      <c r="B7" s="516"/>
      <c r="C7" s="517" t="s">
        <v>154</v>
      </c>
      <c r="D7" s="516"/>
      <c r="E7" s="856"/>
      <c r="F7" s="516"/>
      <c r="G7" s="516">
        <v>3</v>
      </c>
      <c r="H7" s="517" t="s">
        <v>715</v>
      </c>
      <c r="I7" s="518" t="s">
        <v>171</v>
      </c>
      <c r="J7" s="519" t="s">
        <v>177</v>
      </c>
      <c r="K7" s="77" t="s">
        <v>182</v>
      </c>
      <c r="L7" s="77" t="s">
        <v>188</v>
      </c>
      <c r="M7" s="78">
        <v>1</v>
      </c>
      <c r="N7" s="517" t="s">
        <v>69</v>
      </c>
      <c r="O7" s="517" t="str">
        <f>IF(H7="","",VLOOKUP(H7,'[1]Procedimientos Publicar'!$C$6:$E$85,3,FALSE))</f>
        <v>SECRETARIA GENERAL</v>
      </c>
      <c r="P7" s="517" t="s">
        <v>168</v>
      </c>
      <c r="Q7" s="516"/>
      <c r="R7" s="516"/>
      <c r="S7" s="77"/>
      <c r="T7" s="523">
        <v>1</v>
      </c>
      <c r="U7" s="516"/>
      <c r="V7" s="524">
        <v>43466</v>
      </c>
      <c r="W7" s="524" t="s">
        <v>192</v>
      </c>
      <c r="X7" s="525">
        <v>43830</v>
      </c>
      <c r="Y7" s="526" t="s">
        <v>194</v>
      </c>
      <c r="Z7" s="516">
        <v>1</v>
      </c>
      <c r="AA7" s="528">
        <f t="shared" si="0"/>
        <v>1</v>
      </c>
      <c r="AB7" s="527">
        <f t="shared" si="1"/>
        <v>1</v>
      </c>
      <c r="AC7" s="508" t="str">
        <f t="shared" si="2"/>
        <v>OK</v>
      </c>
      <c r="AD7" s="84" t="s">
        <v>250</v>
      </c>
      <c r="AF7" s="510" t="str">
        <f t="shared" si="3"/>
        <v>CUMPLIDA</v>
      </c>
      <c r="BG7" s="510" t="str">
        <f t="shared" si="6"/>
        <v>CUMPLIDA</v>
      </c>
      <c r="BI7" s="515" t="str">
        <f t="shared" si="7"/>
        <v>CERRADO</v>
      </c>
    </row>
    <row r="8" spans="1:63" s="512" customFormat="1" ht="35.1" customHeight="1" x14ac:dyDescent="0.25">
      <c r="A8" s="516"/>
      <c r="B8" s="516"/>
      <c r="C8" s="517" t="s">
        <v>154</v>
      </c>
      <c r="D8" s="516"/>
      <c r="E8" s="856"/>
      <c r="F8" s="516"/>
      <c r="G8" s="516">
        <v>4</v>
      </c>
      <c r="H8" s="517" t="s">
        <v>715</v>
      </c>
      <c r="I8" s="518" t="s">
        <v>172</v>
      </c>
      <c r="J8" s="519" t="s">
        <v>178</v>
      </c>
      <c r="K8" s="77" t="s">
        <v>183</v>
      </c>
      <c r="L8" s="77" t="s">
        <v>189</v>
      </c>
      <c r="M8" s="78">
        <v>1</v>
      </c>
      <c r="N8" s="517" t="s">
        <v>69</v>
      </c>
      <c r="O8" s="517" t="str">
        <f>IF(H8="","",VLOOKUP(H8,'[1]Procedimientos Publicar'!$C$6:$E$85,3,FALSE))</f>
        <v>SECRETARIA GENERAL</v>
      </c>
      <c r="P8" s="517" t="s">
        <v>168</v>
      </c>
      <c r="Q8" s="516"/>
      <c r="R8" s="516"/>
      <c r="S8" s="77"/>
      <c r="T8" s="523">
        <v>1</v>
      </c>
      <c r="U8" s="516"/>
      <c r="V8" s="524">
        <v>43344</v>
      </c>
      <c r="W8" s="524">
        <v>43830</v>
      </c>
      <c r="X8" s="525">
        <v>43830</v>
      </c>
      <c r="Y8" s="526" t="s">
        <v>195</v>
      </c>
      <c r="Z8" s="516">
        <v>1</v>
      </c>
      <c r="AA8" s="528">
        <f t="shared" si="0"/>
        <v>1</v>
      </c>
      <c r="AB8" s="527">
        <f t="shared" si="1"/>
        <v>1</v>
      </c>
      <c r="AC8" s="508" t="str">
        <f t="shared" si="2"/>
        <v>OK</v>
      </c>
      <c r="AD8" s="84" t="s">
        <v>250</v>
      </c>
      <c r="AF8" s="510" t="str">
        <f t="shared" si="3"/>
        <v>CUMPLIDA</v>
      </c>
      <c r="BG8" s="510" t="str">
        <f t="shared" si="6"/>
        <v>CUMPLIDA</v>
      </c>
      <c r="BI8" s="515" t="str">
        <f t="shared" si="7"/>
        <v>CERRADO</v>
      </c>
    </row>
    <row r="9" spans="1:63" s="512" customFormat="1" ht="35.1" customHeight="1" x14ac:dyDescent="0.25">
      <c r="A9" s="516"/>
      <c r="B9" s="516"/>
      <c r="C9" s="517" t="s">
        <v>154</v>
      </c>
      <c r="D9" s="516"/>
      <c r="E9" s="856"/>
      <c r="F9" s="516"/>
      <c r="G9" s="516">
        <v>5</v>
      </c>
      <c r="H9" s="517" t="s">
        <v>715</v>
      </c>
      <c r="I9" s="518" t="s">
        <v>173</v>
      </c>
      <c r="J9" s="519" t="s">
        <v>179</v>
      </c>
      <c r="K9" s="521" t="s">
        <v>184</v>
      </c>
      <c r="L9" s="77" t="s">
        <v>190</v>
      </c>
      <c r="M9" s="79">
        <v>4</v>
      </c>
      <c r="N9" s="517" t="s">
        <v>69</v>
      </c>
      <c r="O9" s="517" t="str">
        <f>IF(H9="","",VLOOKUP(H9,'[1]Procedimientos Publicar'!$C$6:$E$85,3,FALSE))</f>
        <v>SECRETARIA GENERAL</v>
      </c>
      <c r="P9" s="517" t="s">
        <v>168</v>
      </c>
      <c r="Q9" s="516"/>
      <c r="R9" s="516"/>
      <c r="S9" s="77"/>
      <c r="T9" s="523">
        <v>1</v>
      </c>
      <c r="U9" s="516"/>
      <c r="V9" s="524">
        <v>43466</v>
      </c>
      <c r="W9" s="524">
        <v>43830</v>
      </c>
      <c r="X9" s="525">
        <v>43830</v>
      </c>
      <c r="Y9" s="526" t="s">
        <v>196</v>
      </c>
      <c r="Z9" s="516">
        <v>4</v>
      </c>
      <c r="AA9" s="528">
        <f t="shared" si="0"/>
        <v>1</v>
      </c>
      <c r="AB9" s="527">
        <f t="shared" si="1"/>
        <v>1</v>
      </c>
      <c r="AC9" s="508" t="str">
        <f t="shared" si="2"/>
        <v>OK</v>
      </c>
      <c r="AD9" s="84" t="s">
        <v>250</v>
      </c>
      <c r="AF9" s="510" t="str">
        <f t="shared" si="3"/>
        <v>CUMPLIDA</v>
      </c>
      <c r="BG9" s="510" t="str">
        <f t="shared" si="6"/>
        <v>CUMPLIDA</v>
      </c>
      <c r="BI9" s="515" t="str">
        <f t="shared" si="7"/>
        <v>CERRADO</v>
      </c>
    </row>
    <row r="10" spans="1:63" s="512" customFormat="1" ht="35.1" customHeight="1" x14ac:dyDescent="0.25">
      <c r="A10" s="516"/>
      <c r="B10" s="516"/>
      <c r="C10" s="517" t="s">
        <v>154</v>
      </c>
      <c r="D10" s="516"/>
      <c r="E10" s="856"/>
      <c r="F10" s="516"/>
      <c r="G10" s="516">
        <v>6</v>
      </c>
      <c r="H10" s="517" t="s">
        <v>715</v>
      </c>
      <c r="I10" s="518" t="s">
        <v>174</v>
      </c>
      <c r="J10" s="476"/>
      <c r="K10" s="521" t="s">
        <v>185</v>
      </c>
      <c r="L10" s="77" t="s">
        <v>191</v>
      </c>
      <c r="M10" s="79">
        <v>1</v>
      </c>
      <c r="N10" s="517" t="s">
        <v>69</v>
      </c>
      <c r="O10" s="517" t="str">
        <f>IF(H10="","",VLOOKUP(H10,'[1]Procedimientos Publicar'!$C$6:$E$85,3,FALSE))</f>
        <v>SECRETARIA GENERAL</v>
      </c>
      <c r="P10" s="517" t="s">
        <v>168</v>
      </c>
      <c r="Q10" s="516"/>
      <c r="R10" s="516"/>
      <c r="S10" s="77"/>
      <c r="T10" s="523">
        <v>1</v>
      </c>
      <c r="U10" s="516"/>
      <c r="V10" s="524">
        <v>43466</v>
      </c>
      <c r="W10" s="524">
        <v>43830</v>
      </c>
      <c r="X10" s="525">
        <v>43830</v>
      </c>
      <c r="Y10" s="526" t="s">
        <v>197</v>
      </c>
      <c r="Z10" s="516">
        <v>1</v>
      </c>
      <c r="AA10" s="528">
        <f t="shared" si="0"/>
        <v>1</v>
      </c>
      <c r="AB10" s="527">
        <f t="shared" si="1"/>
        <v>1</v>
      </c>
      <c r="AC10" s="508" t="str">
        <f t="shared" si="2"/>
        <v>OK</v>
      </c>
      <c r="AD10" s="84" t="s">
        <v>1192</v>
      </c>
      <c r="AF10" s="510" t="str">
        <f t="shared" si="3"/>
        <v>CUMPLIDA</v>
      </c>
      <c r="BG10" s="510" t="str">
        <f t="shared" si="6"/>
        <v>CUMPLIDA</v>
      </c>
      <c r="BI10" s="515" t="str">
        <f t="shared" si="7"/>
        <v>CERRADO</v>
      </c>
    </row>
    <row r="11" spans="1:63" s="496" customFormat="1" ht="35.1" customHeight="1" x14ac:dyDescent="0.25">
      <c r="A11" s="530"/>
      <c r="B11" s="530"/>
      <c r="C11" s="535" t="s">
        <v>154</v>
      </c>
      <c r="D11" s="530"/>
      <c r="E11" s="857" t="s">
        <v>213</v>
      </c>
      <c r="F11" s="530"/>
      <c r="G11" s="530">
        <v>1</v>
      </c>
      <c r="H11" s="531" t="s">
        <v>721</v>
      </c>
      <c r="I11" s="532" t="s">
        <v>198</v>
      </c>
      <c r="J11" s="532" t="s">
        <v>214</v>
      </c>
      <c r="K11" s="533" t="s">
        <v>708</v>
      </c>
      <c r="L11" s="533" t="s">
        <v>226</v>
      </c>
      <c r="M11" s="534">
        <v>1</v>
      </c>
      <c r="N11" s="535" t="s">
        <v>69</v>
      </c>
      <c r="O11" s="535" t="str">
        <f>IF(H11="","",VLOOKUP(H11,'[1]Procedimientos Publicar'!$C$6:$E$85,3,FALSE))</f>
        <v>SECRETARIA GENERAL</v>
      </c>
      <c r="P11" s="535" t="s">
        <v>168</v>
      </c>
      <c r="Q11" s="530"/>
      <c r="R11" s="530"/>
      <c r="S11" s="536"/>
      <c r="T11" s="537">
        <v>1</v>
      </c>
      <c r="U11" s="530"/>
      <c r="V11" s="538">
        <v>43831</v>
      </c>
      <c r="W11" s="538">
        <v>44196</v>
      </c>
      <c r="X11" s="539">
        <v>43830</v>
      </c>
      <c r="Y11" s="25" t="s">
        <v>236</v>
      </c>
      <c r="Z11" s="530">
        <v>0.5</v>
      </c>
      <c r="AA11" s="540">
        <f t="shared" si="0"/>
        <v>0.5</v>
      </c>
      <c r="AB11" s="541">
        <f t="shared" si="1"/>
        <v>0.5</v>
      </c>
      <c r="AC11" s="508" t="str">
        <f t="shared" si="2"/>
        <v>EN TERMINO</v>
      </c>
      <c r="AD11" s="529" t="s">
        <v>251</v>
      </c>
      <c r="AE11" s="512"/>
      <c r="AF11" s="510" t="str">
        <f t="shared" si="3"/>
        <v>PENDIENTE</v>
      </c>
      <c r="AG11" s="710" t="s">
        <v>867</v>
      </c>
      <c r="AH11" s="685" t="s">
        <v>1041</v>
      </c>
      <c r="AI11" s="685">
        <v>1</v>
      </c>
      <c r="AJ11" s="701">
        <f>(IF(AI11="","",IF(OR($M11=0,$M11="",AG11=""),"",AI11/$M11)))</f>
        <v>1</v>
      </c>
      <c r="AK11" s="699">
        <f>(IF(OR($T11="",AJ11=""),"",IF(OR($T11=0,AJ11=0),0,IF((AJ11*100%)/$T11&gt;100%,100%,(AJ11*100%)/$T11))))</f>
        <v>1</v>
      </c>
      <c r="AL11" s="508" t="str">
        <f>IF(AI11="","",IF(AK11&lt;100%, IF(AK11&lt;50%, "ALERTA","EN TERMINO"), IF(AK11=100%, "OK", "EN TERMINO")))</f>
        <v>OK</v>
      </c>
      <c r="AM11" s="512"/>
      <c r="AN11" s="512"/>
      <c r="AO11" s="510" t="str">
        <f t="shared" ref="AO11:AO13" si="8">IF(AK11=100%,IF(AK11&gt;50%,"CUMPLIDA","PENDIENTE"),IF(AK11&lt;50%,"INCUMPLIDA","PENDIENTE"))</f>
        <v>CUMPLIDA</v>
      </c>
      <c r="AP11" s="512"/>
      <c r="AQ11" s="512"/>
      <c r="AR11" s="512"/>
      <c r="AS11" s="512"/>
      <c r="AT11" s="512"/>
      <c r="AU11" s="512"/>
      <c r="AV11" s="512"/>
      <c r="AW11" s="512"/>
      <c r="AX11" s="512"/>
      <c r="AY11" s="512"/>
      <c r="AZ11" s="512"/>
      <c r="BA11" s="512"/>
      <c r="BB11" s="512"/>
      <c r="BC11" s="512"/>
      <c r="BD11" s="512"/>
      <c r="BE11" s="512"/>
      <c r="BF11" s="512"/>
      <c r="BG11" s="510" t="str">
        <f>IF(AK11=100%,"CUMPLIDA","INCUMPLIDA")</f>
        <v>CUMPLIDA</v>
      </c>
      <c r="BH11" s="512"/>
      <c r="BI11" s="515" t="str">
        <f t="shared" ref="BI11:BI12" si="9">IF(AO11="CUMPLIDA","CERRADO","ABIERTO")</f>
        <v>CERRADO</v>
      </c>
    </row>
    <row r="12" spans="1:63" s="496" customFormat="1" ht="35.1" customHeight="1" x14ac:dyDescent="0.25">
      <c r="A12" s="530"/>
      <c r="B12" s="530"/>
      <c r="C12" s="535" t="s">
        <v>154</v>
      </c>
      <c r="D12" s="530"/>
      <c r="E12" s="857"/>
      <c r="F12" s="530"/>
      <c r="G12" s="530">
        <v>2</v>
      </c>
      <c r="H12" s="531" t="s">
        <v>721</v>
      </c>
      <c r="I12" s="532" t="s">
        <v>199</v>
      </c>
      <c r="J12" s="542" t="s">
        <v>215</v>
      </c>
      <c r="K12" s="536" t="s">
        <v>709</v>
      </c>
      <c r="L12" s="533" t="s">
        <v>227</v>
      </c>
      <c r="M12" s="534">
        <v>1</v>
      </c>
      <c r="N12" s="535" t="s">
        <v>69</v>
      </c>
      <c r="O12" s="535" t="str">
        <f>IF(H12="","",VLOOKUP(H12,'[1]Procedimientos Publicar'!$C$6:$E$85,3,FALSE))</f>
        <v>SECRETARIA GENERAL</v>
      </c>
      <c r="P12" s="535" t="s">
        <v>168</v>
      </c>
      <c r="Q12" s="530"/>
      <c r="R12" s="530"/>
      <c r="S12" s="536"/>
      <c r="T12" s="537">
        <v>1</v>
      </c>
      <c r="U12" s="530"/>
      <c r="V12" s="538">
        <v>43831</v>
      </c>
      <c r="W12" s="538">
        <v>44012</v>
      </c>
      <c r="X12" s="539">
        <v>43830</v>
      </c>
      <c r="Y12" s="543"/>
      <c r="Z12" s="530"/>
      <c r="AA12" s="540" t="str">
        <f t="shared" si="0"/>
        <v/>
      </c>
      <c r="AB12" s="541" t="str">
        <f t="shared" si="1"/>
        <v/>
      </c>
      <c r="AC12" s="508" t="str">
        <f t="shared" si="2"/>
        <v/>
      </c>
      <c r="AD12" s="544"/>
      <c r="AE12" s="512"/>
      <c r="AF12" s="510"/>
      <c r="AG12" s="710" t="s">
        <v>867</v>
      </c>
      <c r="AH12" s="685" t="s">
        <v>1086</v>
      </c>
      <c r="AI12" s="812">
        <v>1</v>
      </c>
      <c r="AJ12" s="701">
        <f t="shared" ref="AJ12:AJ13" si="10">(IF(AI12="","",IF(OR($M12=0,$M12="",AG12=""),"",AI12/$M12)))</f>
        <v>1</v>
      </c>
      <c r="AK12" s="699">
        <f t="shared" ref="AK12:AK13" si="11">(IF(OR($T12="",AJ12=""),"",IF(OR($T12=0,AJ12=0),0,IF((AJ12*100%)/$T12&gt;100%,100%,(AJ12*100%)/$T12))))</f>
        <v>1</v>
      </c>
      <c r="AL12" s="508" t="str">
        <f t="shared" ref="AL12" si="12">IF(AI12="","",IF(AK12&lt;100%, IF(AK12&lt;50%, "ALERTA","EN TERMINO"), IF(AK12=100%, "OK", "EN TERMINO")))</f>
        <v>OK</v>
      </c>
      <c r="AM12" s="812" t="s">
        <v>1193</v>
      </c>
      <c r="AN12" s="512"/>
      <c r="AO12" s="510" t="str">
        <f t="shared" si="8"/>
        <v>CUMPLIDA</v>
      </c>
      <c r="AP12" s="512"/>
      <c r="AQ12" s="512"/>
      <c r="AR12" s="512"/>
      <c r="AS12" s="512"/>
      <c r="AT12" s="512"/>
      <c r="AU12" s="512"/>
      <c r="AV12" s="512"/>
      <c r="AW12" s="512"/>
      <c r="AX12" s="512"/>
      <c r="AY12" s="512"/>
      <c r="AZ12" s="512"/>
      <c r="BA12" s="512"/>
      <c r="BB12" s="512"/>
      <c r="BC12" s="512"/>
      <c r="BD12" s="512"/>
      <c r="BE12" s="512"/>
      <c r="BF12" s="512"/>
      <c r="BG12" s="510" t="str">
        <f>IF(AK12=100%,"CUMPLIDA","INCUMPLIDA")</f>
        <v>CUMPLIDA</v>
      </c>
      <c r="BH12" s="512"/>
      <c r="BI12" s="515" t="str">
        <f t="shared" si="9"/>
        <v>CERRADO</v>
      </c>
    </row>
    <row r="13" spans="1:63" s="512" customFormat="1" ht="35.1" customHeight="1" x14ac:dyDescent="0.2">
      <c r="A13" s="530"/>
      <c r="B13" s="530"/>
      <c r="C13" s="535" t="s">
        <v>154</v>
      </c>
      <c r="D13" s="530"/>
      <c r="E13" s="857"/>
      <c r="F13" s="530"/>
      <c r="G13" s="530">
        <v>3</v>
      </c>
      <c r="H13" s="531" t="s">
        <v>721</v>
      </c>
      <c r="I13" s="532" t="s">
        <v>200</v>
      </c>
      <c r="J13" s="542" t="s">
        <v>216</v>
      </c>
      <c r="K13" s="533" t="s">
        <v>710</v>
      </c>
      <c r="L13" s="533" t="s">
        <v>228</v>
      </c>
      <c r="M13" s="534">
        <v>1</v>
      </c>
      <c r="N13" s="535" t="s">
        <v>69</v>
      </c>
      <c r="O13" s="535" t="str">
        <f>IF(H13="","",VLOOKUP(H13,'[1]Procedimientos Publicar'!$C$6:$E$85,3,FALSE))</f>
        <v>SECRETARIA GENERAL</v>
      </c>
      <c r="P13" s="535" t="s">
        <v>168</v>
      </c>
      <c r="Q13" s="530"/>
      <c r="R13" s="530"/>
      <c r="S13" s="536"/>
      <c r="T13" s="537">
        <v>1</v>
      </c>
      <c r="U13" s="530"/>
      <c r="V13" s="538">
        <v>43831</v>
      </c>
      <c r="W13" s="538">
        <v>44012</v>
      </c>
      <c r="X13" s="539">
        <v>43830</v>
      </c>
      <c r="Y13" s="543"/>
      <c r="Z13" s="530"/>
      <c r="AA13" s="540" t="str">
        <f t="shared" si="0"/>
        <v/>
      </c>
      <c r="AB13" s="541" t="str">
        <f t="shared" si="1"/>
        <v/>
      </c>
      <c r="AC13" s="508" t="str">
        <f>IF(Z13="","",IF(AB13&lt;100%, IF(AB13&lt;25%, "ALERTA","EN TERMINO"), IF(AB13=100%, "OK", "EN TERMINO")))</f>
        <v/>
      </c>
      <c r="AD13" s="544"/>
      <c r="AF13" s="510" t="str">
        <f t="shared" si="3"/>
        <v>PENDIENTE</v>
      </c>
      <c r="AG13" s="710" t="s">
        <v>867</v>
      </c>
      <c r="AH13" s="685" t="s">
        <v>1087</v>
      </c>
      <c r="AI13" s="812">
        <v>1</v>
      </c>
      <c r="AJ13" s="701">
        <f t="shared" si="10"/>
        <v>1</v>
      </c>
      <c r="AK13" s="699">
        <f t="shared" si="11"/>
        <v>1</v>
      </c>
      <c r="AL13" s="508" t="str">
        <f>IF(AI13="","",IF(AK13&lt;100%, IF(AK13&lt;50%, "ALERTA","EN TERMINO"), IF(AK13=100%, "OK", "EN TERMINO")))</f>
        <v>OK</v>
      </c>
      <c r="AM13" s="812" t="s">
        <v>1193</v>
      </c>
      <c r="AO13" s="510" t="str">
        <f t="shared" si="8"/>
        <v>CUMPLIDA</v>
      </c>
      <c r="BG13" s="807" t="str">
        <f>IF(AK13=100%,"CUMPLIDA","INCUMPLIDA")</f>
        <v>CUMPLIDA</v>
      </c>
      <c r="BI13" s="515" t="str">
        <f t="shared" si="7"/>
        <v>ABIERTO</v>
      </c>
    </row>
    <row r="14" spans="1:63" s="512" customFormat="1" ht="35.1" customHeight="1" x14ac:dyDescent="0.25">
      <c r="A14" s="530"/>
      <c r="B14" s="530"/>
      <c r="C14" s="535" t="s">
        <v>154</v>
      </c>
      <c r="D14" s="530"/>
      <c r="E14" s="857"/>
      <c r="F14" s="530"/>
      <c r="G14" s="530">
        <v>4</v>
      </c>
      <c r="H14" s="531" t="s">
        <v>721</v>
      </c>
      <c r="I14" s="532" t="s">
        <v>201</v>
      </c>
      <c r="J14" s="532" t="s">
        <v>217</v>
      </c>
      <c r="K14" s="533" t="s">
        <v>223</v>
      </c>
      <c r="L14" s="533" t="s">
        <v>229</v>
      </c>
      <c r="M14" s="534">
        <v>1</v>
      </c>
      <c r="N14" s="535" t="s">
        <v>69</v>
      </c>
      <c r="O14" s="535" t="str">
        <f>IF(H14="","",VLOOKUP(H14,'[1]Procedimientos Publicar'!$C$6:$E$85,3,FALSE))</f>
        <v>SECRETARIA GENERAL</v>
      </c>
      <c r="P14" s="535" t="s">
        <v>168</v>
      </c>
      <c r="Q14" s="530"/>
      <c r="R14" s="530"/>
      <c r="S14" s="536"/>
      <c r="T14" s="537">
        <v>1</v>
      </c>
      <c r="U14" s="530"/>
      <c r="V14" s="538">
        <v>43617</v>
      </c>
      <c r="W14" s="538">
        <v>43830</v>
      </c>
      <c r="X14" s="539">
        <v>43830</v>
      </c>
      <c r="Y14" s="28" t="s">
        <v>237</v>
      </c>
      <c r="Z14" s="530">
        <v>1</v>
      </c>
      <c r="AA14" s="540">
        <f t="shared" si="0"/>
        <v>1</v>
      </c>
      <c r="AB14" s="541">
        <f t="shared" si="1"/>
        <v>1</v>
      </c>
      <c r="AC14" s="508" t="str">
        <f t="shared" ref="AC14:AC28" si="13">IF(Z14="","",IF(AB14&lt;100%, IF(AB14&lt;25%, "ALERTA","EN TERMINO"), IF(AB14=100%, "OK", "EN TERMINO")))</f>
        <v>OK</v>
      </c>
      <c r="AD14" s="529" t="s">
        <v>251</v>
      </c>
      <c r="AF14" s="510" t="str">
        <f t="shared" si="3"/>
        <v>CUMPLIDA</v>
      </c>
      <c r="BG14" s="510" t="str">
        <f t="shared" si="6"/>
        <v>CUMPLIDA</v>
      </c>
      <c r="BI14" s="515" t="str">
        <f t="shared" si="7"/>
        <v>CERRADO</v>
      </c>
    </row>
    <row r="15" spans="1:63" s="512" customFormat="1" ht="35.1" customHeight="1" x14ac:dyDescent="0.25">
      <c r="A15" s="530"/>
      <c r="B15" s="530"/>
      <c r="C15" s="535" t="s">
        <v>154</v>
      </c>
      <c r="D15" s="530"/>
      <c r="E15" s="857"/>
      <c r="F15" s="530"/>
      <c r="G15" s="530">
        <v>5</v>
      </c>
      <c r="H15" s="531" t="s">
        <v>721</v>
      </c>
      <c r="I15" s="532" t="s">
        <v>202</v>
      </c>
      <c r="J15" s="532" t="s">
        <v>217</v>
      </c>
      <c r="K15" s="533" t="s">
        <v>223</v>
      </c>
      <c r="L15" s="533" t="s">
        <v>230</v>
      </c>
      <c r="M15" s="534">
        <v>1</v>
      </c>
      <c r="N15" s="535" t="s">
        <v>69</v>
      </c>
      <c r="O15" s="535" t="str">
        <f>IF(H15="","",VLOOKUP(H15,'[1]Procedimientos Publicar'!$C$6:$E$85,3,FALSE))</f>
        <v>SECRETARIA GENERAL</v>
      </c>
      <c r="P15" s="535" t="s">
        <v>168</v>
      </c>
      <c r="Q15" s="530"/>
      <c r="R15" s="530"/>
      <c r="S15" s="536"/>
      <c r="T15" s="537">
        <v>1</v>
      </c>
      <c r="U15" s="530"/>
      <c r="V15" s="538">
        <v>43617</v>
      </c>
      <c r="W15" s="538">
        <v>43830</v>
      </c>
      <c r="X15" s="539">
        <v>43830</v>
      </c>
      <c r="Y15" s="28" t="s">
        <v>237</v>
      </c>
      <c r="Z15" s="530">
        <v>1</v>
      </c>
      <c r="AA15" s="540">
        <f t="shared" si="0"/>
        <v>1</v>
      </c>
      <c r="AB15" s="541">
        <f t="shared" si="1"/>
        <v>1</v>
      </c>
      <c r="AC15" s="508" t="str">
        <f t="shared" si="13"/>
        <v>OK</v>
      </c>
      <c r="AD15" s="529" t="s">
        <v>251</v>
      </c>
      <c r="AF15" s="510" t="str">
        <f t="shared" si="3"/>
        <v>CUMPLIDA</v>
      </c>
      <c r="BG15" s="510" t="str">
        <f t="shared" si="6"/>
        <v>CUMPLIDA</v>
      </c>
      <c r="BI15" s="515" t="str">
        <f t="shared" si="7"/>
        <v>CERRADO</v>
      </c>
    </row>
    <row r="16" spans="1:63" s="512" customFormat="1" ht="35.1" customHeight="1" x14ac:dyDescent="0.2">
      <c r="A16" s="530"/>
      <c r="B16" s="530"/>
      <c r="C16" s="535" t="s">
        <v>154</v>
      </c>
      <c r="D16" s="530"/>
      <c r="E16" s="857"/>
      <c r="F16" s="530"/>
      <c r="G16" s="530">
        <v>6</v>
      </c>
      <c r="H16" s="531" t="s">
        <v>721</v>
      </c>
      <c r="I16" s="532" t="s">
        <v>203</v>
      </c>
      <c r="J16" s="532" t="s">
        <v>218</v>
      </c>
      <c r="K16" s="533" t="s">
        <v>224</v>
      </c>
      <c r="L16" s="533" t="s">
        <v>231</v>
      </c>
      <c r="M16" s="534">
        <v>1</v>
      </c>
      <c r="N16" s="535" t="s">
        <v>69</v>
      </c>
      <c r="O16" s="535" t="str">
        <f>IF(H16="","",VLOOKUP(H16,'[1]Procedimientos Publicar'!$C$6:$E$85,3,FALSE))</f>
        <v>SECRETARIA GENERAL</v>
      </c>
      <c r="P16" s="535" t="s">
        <v>168</v>
      </c>
      <c r="Q16" s="530"/>
      <c r="R16" s="530"/>
      <c r="S16" s="536"/>
      <c r="T16" s="537">
        <v>1</v>
      </c>
      <c r="U16" s="530"/>
      <c r="V16" s="538">
        <v>43831</v>
      </c>
      <c r="W16" s="538">
        <v>44196</v>
      </c>
      <c r="X16" s="539">
        <v>43830</v>
      </c>
      <c r="Y16" s="543"/>
      <c r="Z16" s="530"/>
      <c r="AA16" s="540" t="str">
        <f t="shared" si="0"/>
        <v/>
      </c>
      <c r="AB16" s="541" t="str">
        <f t="shared" si="1"/>
        <v/>
      </c>
      <c r="AC16" s="508" t="str">
        <f t="shared" si="13"/>
        <v/>
      </c>
      <c r="AD16" s="544"/>
      <c r="AF16" s="510" t="str">
        <f t="shared" si="3"/>
        <v>PENDIENTE</v>
      </c>
      <c r="AG16" s="710" t="s">
        <v>867</v>
      </c>
      <c r="AH16" s="685" t="s">
        <v>1088</v>
      </c>
      <c r="AI16" s="685">
        <v>0.5</v>
      </c>
      <c r="AJ16" s="701">
        <f t="shared" ref="AJ16:AJ21" si="14">(IF(AI16="","",IF(OR($M16=0,$M16="",AG16=""),"",AI16/$M16)))</f>
        <v>0.5</v>
      </c>
      <c r="AK16" s="699">
        <f t="shared" ref="AK16:AK21" si="15">(IF(OR($T16="",AJ16=""),"",IF(OR($T16=0,AJ16=0),0,IF((AJ16*100%)/$T16&gt;100%,100%,(AJ16*100%)/$T16))))</f>
        <v>0.5</v>
      </c>
      <c r="AL16" s="508" t="str">
        <f t="shared" ref="AL16:AL21" si="16">IF(AI16="","",IF(AK16&lt;100%, IF(AK16&lt;50%, "ALERTA","EN TERMINO"), IF(AK16=100%, "OK", "EN TERMINO")))</f>
        <v>EN TERMINO</v>
      </c>
      <c r="AM16" s="692" t="s">
        <v>1085</v>
      </c>
      <c r="AO16" s="807" t="str">
        <f>IF(AK16=100%,IF(AK16&gt;50%,"CUMPLIDA","PENDIENTE"),IF(AK16&lt;50%,"INCUMPLIDA","PENDIENTE"))</f>
        <v>PENDIENTE</v>
      </c>
      <c r="BG16" s="807" t="str">
        <f>IF(AK16=100%,"CUMPLIDA","INCUMPLIDA")</f>
        <v>INCUMPLIDA</v>
      </c>
      <c r="BI16" s="515" t="str">
        <f t="shared" si="7"/>
        <v>ABIERTO</v>
      </c>
    </row>
    <row r="17" spans="1:61" s="512" customFormat="1" ht="35.1" customHeight="1" x14ac:dyDescent="0.2">
      <c r="A17" s="530"/>
      <c r="B17" s="530"/>
      <c r="C17" s="535" t="s">
        <v>154</v>
      </c>
      <c r="D17" s="530"/>
      <c r="E17" s="857"/>
      <c r="F17" s="530"/>
      <c r="G17" s="530">
        <v>7</v>
      </c>
      <c r="H17" s="531" t="s">
        <v>721</v>
      </c>
      <c r="I17" s="532" t="s">
        <v>204</v>
      </c>
      <c r="J17" s="536" t="s">
        <v>219</v>
      </c>
      <c r="K17" s="533" t="s">
        <v>225</v>
      </c>
      <c r="L17" s="533" t="s">
        <v>232</v>
      </c>
      <c r="M17" s="534">
        <v>1</v>
      </c>
      <c r="N17" s="535" t="s">
        <v>69</v>
      </c>
      <c r="O17" s="535" t="str">
        <f>IF(H17="","",VLOOKUP(H17,'[1]Procedimientos Publicar'!$C$6:$E$85,3,FALSE))</f>
        <v>SECRETARIA GENERAL</v>
      </c>
      <c r="P17" s="535" t="s">
        <v>168</v>
      </c>
      <c r="Q17" s="530"/>
      <c r="R17" s="530"/>
      <c r="S17" s="536"/>
      <c r="T17" s="537">
        <v>1</v>
      </c>
      <c r="U17" s="530"/>
      <c r="V17" s="538">
        <v>44012</v>
      </c>
      <c r="W17" s="538">
        <v>44012</v>
      </c>
      <c r="X17" s="539">
        <v>43830</v>
      </c>
      <c r="Y17" s="543"/>
      <c r="Z17" s="530"/>
      <c r="AA17" s="540" t="str">
        <f t="shared" si="0"/>
        <v/>
      </c>
      <c r="AB17" s="541" t="str">
        <f t="shared" si="1"/>
        <v/>
      </c>
      <c r="AC17" s="508" t="str">
        <f t="shared" si="13"/>
        <v/>
      </c>
      <c r="AD17" s="544"/>
      <c r="AF17" s="510" t="str">
        <f t="shared" si="3"/>
        <v>PENDIENTE</v>
      </c>
      <c r="AG17" s="710" t="s">
        <v>867</v>
      </c>
      <c r="AH17" s="685" t="s">
        <v>1089</v>
      </c>
      <c r="AI17" s="685">
        <v>0</v>
      </c>
      <c r="AJ17" s="701">
        <f t="shared" si="14"/>
        <v>0</v>
      </c>
      <c r="AK17" s="699">
        <f t="shared" si="15"/>
        <v>0</v>
      </c>
      <c r="AL17" s="508" t="str">
        <f t="shared" si="16"/>
        <v>ALERTA</v>
      </c>
      <c r="AM17" s="401" t="s">
        <v>1090</v>
      </c>
      <c r="AO17" s="807" t="str">
        <f>IF(AK17=100%,IF(AK17&gt;50%,"CUMPLIDA","PENDIENTE"),IF(AK17&lt;50%,"INCUMPLIDA","PENDIENTE"))</f>
        <v>INCUMPLIDA</v>
      </c>
      <c r="BG17" s="807" t="str">
        <f>IF(AK17=100%,"CUMPLIDA","INCUMPLIDA")</f>
        <v>INCUMPLIDA</v>
      </c>
      <c r="BI17" s="515" t="str">
        <f t="shared" si="7"/>
        <v>ABIERTO</v>
      </c>
    </row>
    <row r="18" spans="1:61" s="512" customFormat="1" ht="35.1" customHeight="1" x14ac:dyDescent="0.2">
      <c r="A18" s="530"/>
      <c r="B18" s="530"/>
      <c r="C18" s="535" t="s">
        <v>154</v>
      </c>
      <c r="D18" s="530"/>
      <c r="E18" s="857"/>
      <c r="F18" s="530"/>
      <c r="G18" s="530">
        <v>8</v>
      </c>
      <c r="H18" s="531" t="s">
        <v>721</v>
      </c>
      <c r="I18" s="82" t="s">
        <v>205</v>
      </c>
      <c r="J18" s="536" t="s">
        <v>220</v>
      </c>
      <c r="K18" s="545" t="s">
        <v>221</v>
      </c>
      <c r="L18" s="533" t="s">
        <v>233</v>
      </c>
      <c r="M18" s="534">
        <v>1</v>
      </c>
      <c r="N18" s="535" t="s">
        <v>69</v>
      </c>
      <c r="O18" s="535" t="str">
        <f>IF(H18="","",VLOOKUP(H18,'[1]Procedimientos Publicar'!$C$6:$E$85,3,FALSE))</f>
        <v>SECRETARIA GENERAL</v>
      </c>
      <c r="P18" s="535" t="s">
        <v>168</v>
      </c>
      <c r="Q18" s="530"/>
      <c r="R18" s="530"/>
      <c r="S18" s="545"/>
      <c r="T18" s="537">
        <v>1</v>
      </c>
      <c r="U18" s="530"/>
      <c r="V18" s="538">
        <v>43831</v>
      </c>
      <c r="W18" s="538">
        <v>44074</v>
      </c>
      <c r="X18" s="539">
        <v>43830</v>
      </c>
      <c r="Y18" s="543"/>
      <c r="Z18" s="530"/>
      <c r="AA18" s="540" t="str">
        <f t="shared" si="0"/>
        <v/>
      </c>
      <c r="AB18" s="541" t="str">
        <f t="shared" si="1"/>
        <v/>
      </c>
      <c r="AC18" s="508" t="str">
        <f t="shared" si="13"/>
        <v/>
      </c>
      <c r="AD18" s="544"/>
      <c r="AF18" s="510"/>
      <c r="AG18" s="710" t="s">
        <v>867</v>
      </c>
      <c r="AH18" s="685" t="s">
        <v>1042</v>
      </c>
      <c r="AI18" s="685">
        <v>1</v>
      </c>
      <c r="AJ18" s="701">
        <f t="shared" si="14"/>
        <v>1</v>
      </c>
      <c r="AK18" s="699">
        <f t="shared" si="15"/>
        <v>1</v>
      </c>
      <c r="AL18" s="508" t="str">
        <f t="shared" si="16"/>
        <v>OK</v>
      </c>
      <c r="AM18" s="692" t="s">
        <v>1091</v>
      </c>
      <c r="AO18" s="510" t="str">
        <f t="shared" ref="AO18:AO19" si="17">IF(AK18=100%,IF(AK18&gt;50%,"CUMPLIDA","PENDIENTE"),IF(AK18&lt;50%,"INCUMPLIDA","PENDIENTE"))</f>
        <v>CUMPLIDA</v>
      </c>
      <c r="BG18" s="510" t="str">
        <f>IF(AK18=100%,"CUMPLIDA","INCUMPLIDA")</f>
        <v>CUMPLIDA</v>
      </c>
      <c r="BI18" s="515" t="str">
        <f t="shared" ref="BI18:BI19" si="18">IF(AO18="CUMPLIDA","CERRADO","ABIERTO")</f>
        <v>CERRADO</v>
      </c>
    </row>
    <row r="19" spans="1:61" s="512" customFormat="1" ht="35.1" customHeight="1" x14ac:dyDescent="0.2">
      <c r="A19" s="530"/>
      <c r="B19" s="530"/>
      <c r="C19" s="535" t="s">
        <v>154</v>
      </c>
      <c r="D19" s="530"/>
      <c r="E19" s="857"/>
      <c r="F19" s="530"/>
      <c r="G19" s="530">
        <v>9</v>
      </c>
      <c r="H19" s="531" t="s">
        <v>721</v>
      </c>
      <c r="I19" s="532" t="s">
        <v>206</v>
      </c>
      <c r="J19" s="536" t="s">
        <v>220</v>
      </c>
      <c r="K19" s="545" t="s">
        <v>221</v>
      </c>
      <c r="L19" s="533" t="s">
        <v>233</v>
      </c>
      <c r="M19" s="534">
        <v>1</v>
      </c>
      <c r="N19" s="535" t="s">
        <v>69</v>
      </c>
      <c r="O19" s="535" t="str">
        <f>IF(H19="","",VLOOKUP(H19,'[1]Procedimientos Publicar'!$C$6:$E$85,3,FALSE))</f>
        <v>SECRETARIA GENERAL</v>
      </c>
      <c r="P19" s="535" t="s">
        <v>168</v>
      </c>
      <c r="Q19" s="530"/>
      <c r="R19" s="530"/>
      <c r="S19" s="545"/>
      <c r="T19" s="537">
        <v>1</v>
      </c>
      <c r="U19" s="530"/>
      <c r="V19" s="538">
        <v>43831</v>
      </c>
      <c r="W19" s="538">
        <v>44074</v>
      </c>
      <c r="X19" s="539">
        <v>43830</v>
      </c>
      <c r="Y19" s="543"/>
      <c r="Z19" s="530"/>
      <c r="AA19" s="540" t="str">
        <f t="shared" si="0"/>
        <v/>
      </c>
      <c r="AB19" s="541" t="str">
        <f t="shared" si="1"/>
        <v/>
      </c>
      <c r="AC19" s="508" t="str">
        <f t="shared" si="13"/>
        <v/>
      </c>
      <c r="AD19" s="544"/>
      <c r="AF19" s="510"/>
      <c r="AG19" s="710" t="s">
        <v>867</v>
      </c>
      <c r="AH19" s="685" t="s">
        <v>1092</v>
      </c>
      <c r="AI19" s="685">
        <v>1</v>
      </c>
      <c r="AJ19" s="701">
        <f t="shared" si="14"/>
        <v>1</v>
      </c>
      <c r="AK19" s="699">
        <f t="shared" si="15"/>
        <v>1</v>
      </c>
      <c r="AL19" s="508" t="str">
        <f t="shared" si="16"/>
        <v>OK</v>
      </c>
      <c r="AM19" s="692" t="s">
        <v>1093</v>
      </c>
      <c r="AO19" s="510" t="str">
        <f t="shared" si="17"/>
        <v>CUMPLIDA</v>
      </c>
      <c r="BG19" s="510" t="str">
        <f>IF(AK19=100%,"CUMPLIDA","INCUMPLIDA")</f>
        <v>CUMPLIDA</v>
      </c>
      <c r="BI19" s="515" t="str">
        <f t="shared" si="18"/>
        <v>CERRADO</v>
      </c>
    </row>
    <row r="20" spans="1:61" s="512" customFormat="1" ht="35.1" customHeight="1" x14ac:dyDescent="0.25">
      <c r="A20" s="530"/>
      <c r="B20" s="530"/>
      <c r="C20" s="535" t="s">
        <v>154</v>
      </c>
      <c r="D20" s="530"/>
      <c r="E20" s="857"/>
      <c r="F20" s="530"/>
      <c r="G20" s="530">
        <v>10</v>
      </c>
      <c r="H20" s="531" t="s">
        <v>721</v>
      </c>
      <c r="I20" s="546" t="s">
        <v>207</v>
      </c>
      <c r="J20" s="547"/>
      <c r="K20" s="533"/>
      <c r="L20" s="533"/>
      <c r="M20" s="534"/>
      <c r="N20" s="535" t="s">
        <v>69</v>
      </c>
      <c r="O20" s="535" t="str">
        <f>IF(H20="","",VLOOKUP(H20,'[1]Procedimientos Publicar'!$C$6:$E$85,3,FALSE))</f>
        <v>SECRETARIA GENERAL</v>
      </c>
      <c r="P20" s="535" t="s">
        <v>168</v>
      </c>
      <c r="Q20" s="530"/>
      <c r="R20" s="530"/>
      <c r="S20" s="536"/>
      <c r="T20" s="537">
        <v>1</v>
      </c>
      <c r="U20" s="530"/>
      <c r="V20" s="538"/>
      <c r="W20" s="538"/>
      <c r="X20" s="539">
        <v>43830</v>
      </c>
      <c r="Y20" s="548" t="s">
        <v>238</v>
      </c>
      <c r="Z20" s="530"/>
      <c r="AA20" s="540" t="str">
        <f t="shared" si="0"/>
        <v/>
      </c>
      <c r="AB20" s="541" t="str">
        <f t="shared" si="1"/>
        <v/>
      </c>
      <c r="AC20" s="508" t="str">
        <f t="shared" si="13"/>
        <v/>
      </c>
      <c r="AD20" s="549" t="s">
        <v>252</v>
      </c>
      <c r="AF20" s="510" t="str">
        <f t="shared" si="3"/>
        <v>PENDIENTE</v>
      </c>
      <c r="AG20" s="710" t="s">
        <v>867</v>
      </c>
      <c r="AH20" s="685" t="s">
        <v>1195</v>
      </c>
      <c r="AI20" s="685"/>
      <c r="AJ20" s="701" t="str">
        <f t="shared" si="14"/>
        <v/>
      </c>
      <c r="AK20" s="699" t="str">
        <f t="shared" si="15"/>
        <v/>
      </c>
      <c r="AL20" s="508" t="str">
        <f t="shared" si="16"/>
        <v/>
      </c>
      <c r="AM20" s="692" t="s">
        <v>1094</v>
      </c>
      <c r="BG20" s="510"/>
      <c r="BI20" s="515" t="str">
        <f t="shared" si="7"/>
        <v>ABIERTO</v>
      </c>
    </row>
    <row r="21" spans="1:61" s="512" customFormat="1" ht="35.1" customHeight="1" x14ac:dyDescent="0.25">
      <c r="A21" s="530"/>
      <c r="B21" s="530"/>
      <c r="C21" s="535" t="s">
        <v>154</v>
      </c>
      <c r="D21" s="530"/>
      <c r="E21" s="857"/>
      <c r="F21" s="530"/>
      <c r="G21" s="530">
        <v>11</v>
      </c>
      <c r="H21" s="531" t="s">
        <v>721</v>
      </c>
      <c r="I21" s="546" t="s">
        <v>208</v>
      </c>
      <c r="J21" s="547"/>
      <c r="K21" s="533"/>
      <c r="L21" s="533"/>
      <c r="M21" s="534"/>
      <c r="N21" s="535" t="s">
        <v>69</v>
      </c>
      <c r="O21" s="535" t="str">
        <f>IF(H21="","",VLOOKUP(H21,'[1]Procedimientos Publicar'!$C$6:$E$85,3,FALSE))</f>
        <v>SECRETARIA GENERAL</v>
      </c>
      <c r="P21" s="535" t="s">
        <v>168</v>
      </c>
      <c r="Q21" s="530"/>
      <c r="R21" s="530"/>
      <c r="S21" s="536"/>
      <c r="T21" s="537">
        <v>1</v>
      </c>
      <c r="U21" s="530"/>
      <c r="V21" s="538"/>
      <c r="W21" s="538"/>
      <c r="X21" s="539">
        <v>43830</v>
      </c>
      <c r="Y21" s="548" t="s">
        <v>238</v>
      </c>
      <c r="Z21" s="530"/>
      <c r="AA21" s="540" t="str">
        <f t="shared" si="0"/>
        <v/>
      </c>
      <c r="AB21" s="541" t="str">
        <f t="shared" si="1"/>
        <v/>
      </c>
      <c r="AC21" s="508" t="str">
        <f t="shared" si="13"/>
        <v/>
      </c>
      <c r="AD21" s="549" t="s">
        <v>252</v>
      </c>
      <c r="AF21" s="510" t="str">
        <f t="shared" si="3"/>
        <v>PENDIENTE</v>
      </c>
      <c r="AG21" s="710" t="s">
        <v>867</v>
      </c>
      <c r="AH21" s="685" t="s">
        <v>1194</v>
      </c>
      <c r="AI21" s="685"/>
      <c r="AJ21" s="701" t="str">
        <f t="shared" si="14"/>
        <v/>
      </c>
      <c r="AK21" s="699" t="str">
        <f t="shared" si="15"/>
        <v/>
      </c>
      <c r="AL21" s="508" t="str">
        <f t="shared" si="16"/>
        <v/>
      </c>
      <c r="AM21" s="692" t="s">
        <v>1094</v>
      </c>
      <c r="BG21" s="510"/>
      <c r="BI21" s="515" t="str">
        <f t="shared" si="7"/>
        <v>ABIERTO</v>
      </c>
    </row>
    <row r="22" spans="1:61" s="512" customFormat="1" ht="35.1" customHeight="1" x14ac:dyDescent="0.25">
      <c r="A22" s="530"/>
      <c r="B22" s="530"/>
      <c r="C22" s="535" t="s">
        <v>154</v>
      </c>
      <c r="D22" s="530"/>
      <c r="E22" s="857"/>
      <c r="F22" s="530"/>
      <c r="G22" s="530">
        <v>12</v>
      </c>
      <c r="H22" s="531" t="s">
        <v>721</v>
      </c>
      <c r="I22" s="550" t="s">
        <v>209</v>
      </c>
      <c r="J22" s="532" t="s">
        <v>217</v>
      </c>
      <c r="K22" s="533" t="s">
        <v>223</v>
      </c>
      <c r="L22" s="533" t="s">
        <v>234</v>
      </c>
      <c r="M22" s="534">
        <v>1</v>
      </c>
      <c r="N22" s="535" t="s">
        <v>69</v>
      </c>
      <c r="O22" s="535" t="str">
        <f>IF(H22="","",VLOOKUP(H22,'[1]Procedimientos Publicar'!$C$6:$E$85,3,FALSE))</f>
        <v>SECRETARIA GENERAL</v>
      </c>
      <c r="P22" s="535" t="s">
        <v>168</v>
      </c>
      <c r="Q22" s="530"/>
      <c r="R22" s="530"/>
      <c r="S22" s="536"/>
      <c r="T22" s="537">
        <v>1</v>
      </c>
      <c r="U22" s="530"/>
      <c r="V22" s="538">
        <v>43617</v>
      </c>
      <c r="W22" s="538">
        <v>43830</v>
      </c>
      <c r="X22" s="539">
        <v>43830</v>
      </c>
      <c r="Y22" s="28" t="s">
        <v>237</v>
      </c>
      <c r="Z22" s="530">
        <v>1</v>
      </c>
      <c r="AA22" s="540">
        <f t="shared" si="0"/>
        <v>1</v>
      </c>
      <c r="AB22" s="541">
        <f t="shared" si="1"/>
        <v>1</v>
      </c>
      <c r="AC22" s="508" t="str">
        <f t="shared" si="13"/>
        <v>OK</v>
      </c>
      <c r="AD22" s="84" t="s">
        <v>250</v>
      </c>
      <c r="AF22" s="510" t="str">
        <f t="shared" si="3"/>
        <v>CUMPLIDA</v>
      </c>
      <c r="BG22" s="510" t="str">
        <f t="shared" ref="BG22:BG24" si="19">IF(AB22=100%,"CUMPLIDA","INCUMPLIDA")</f>
        <v>CUMPLIDA</v>
      </c>
      <c r="BI22" s="515" t="str">
        <f t="shared" si="7"/>
        <v>CERRADO</v>
      </c>
    </row>
    <row r="23" spans="1:61" s="512" customFormat="1" ht="35.1" customHeight="1" x14ac:dyDescent="0.25">
      <c r="A23" s="530"/>
      <c r="B23" s="530"/>
      <c r="C23" s="535" t="s">
        <v>154</v>
      </c>
      <c r="D23" s="530"/>
      <c r="E23" s="857"/>
      <c r="F23" s="530"/>
      <c r="G23" s="530">
        <v>13</v>
      </c>
      <c r="H23" s="531" t="s">
        <v>721</v>
      </c>
      <c r="I23" s="550" t="s">
        <v>210</v>
      </c>
      <c r="J23" s="532" t="s">
        <v>217</v>
      </c>
      <c r="K23" s="533" t="s">
        <v>223</v>
      </c>
      <c r="L23" s="533" t="s">
        <v>234</v>
      </c>
      <c r="M23" s="534">
        <v>1</v>
      </c>
      <c r="N23" s="535" t="s">
        <v>69</v>
      </c>
      <c r="O23" s="535" t="str">
        <f>IF(H23="","",VLOOKUP(H23,'[1]Procedimientos Publicar'!$C$6:$E$85,3,FALSE))</f>
        <v>SECRETARIA GENERAL</v>
      </c>
      <c r="P23" s="535" t="s">
        <v>168</v>
      </c>
      <c r="Q23" s="530"/>
      <c r="R23" s="530"/>
      <c r="S23" s="536"/>
      <c r="T23" s="537">
        <v>1</v>
      </c>
      <c r="U23" s="530"/>
      <c r="V23" s="538">
        <v>43617</v>
      </c>
      <c r="W23" s="538">
        <v>43830</v>
      </c>
      <c r="X23" s="539">
        <v>43830</v>
      </c>
      <c r="Y23" s="28" t="s">
        <v>237</v>
      </c>
      <c r="Z23" s="530">
        <v>1</v>
      </c>
      <c r="AA23" s="540">
        <f t="shared" si="0"/>
        <v>1</v>
      </c>
      <c r="AB23" s="541">
        <f t="shared" si="1"/>
        <v>1</v>
      </c>
      <c r="AC23" s="508" t="str">
        <f t="shared" si="13"/>
        <v>OK</v>
      </c>
      <c r="AD23" s="84" t="s">
        <v>250</v>
      </c>
      <c r="AF23" s="510" t="str">
        <f t="shared" si="3"/>
        <v>CUMPLIDA</v>
      </c>
      <c r="BG23" s="510" t="str">
        <f t="shared" si="19"/>
        <v>CUMPLIDA</v>
      </c>
      <c r="BI23" s="515" t="str">
        <f t="shared" si="7"/>
        <v>CERRADO</v>
      </c>
    </row>
    <row r="24" spans="1:61" s="512" customFormat="1" ht="35.1" customHeight="1" x14ac:dyDescent="0.25">
      <c r="A24" s="530"/>
      <c r="B24" s="530"/>
      <c r="C24" s="535" t="s">
        <v>154</v>
      </c>
      <c r="D24" s="530"/>
      <c r="E24" s="857"/>
      <c r="F24" s="530"/>
      <c r="G24" s="530">
        <v>14</v>
      </c>
      <c r="H24" s="531" t="s">
        <v>721</v>
      </c>
      <c r="I24" s="550" t="s">
        <v>211</v>
      </c>
      <c r="J24" s="532" t="s">
        <v>217</v>
      </c>
      <c r="K24" s="533" t="s">
        <v>223</v>
      </c>
      <c r="L24" s="533" t="s">
        <v>234</v>
      </c>
      <c r="M24" s="534">
        <v>1</v>
      </c>
      <c r="N24" s="535" t="s">
        <v>69</v>
      </c>
      <c r="O24" s="535" t="str">
        <f>IF(H24="","",VLOOKUP(H24,'[1]Procedimientos Publicar'!$C$6:$E$85,3,FALSE))</f>
        <v>SECRETARIA GENERAL</v>
      </c>
      <c r="P24" s="535" t="s">
        <v>168</v>
      </c>
      <c r="Q24" s="530"/>
      <c r="R24" s="530"/>
      <c r="S24" s="536"/>
      <c r="T24" s="537">
        <v>1</v>
      </c>
      <c r="U24" s="530"/>
      <c r="V24" s="538">
        <v>43617</v>
      </c>
      <c r="W24" s="538">
        <v>43830</v>
      </c>
      <c r="X24" s="539">
        <v>43830</v>
      </c>
      <c r="Y24" s="28" t="s">
        <v>237</v>
      </c>
      <c r="Z24" s="530">
        <v>1</v>
      </c>
      <c r="AA24" s="540">
        <f t="shared" si="0"/>
        <v>1</v>
      </c>
      <c r="AB24" s="541">
        <f t="shared" si="1"/>
        <v>1</v>
      </c>
      <c r="AC24" s="508" t="str">
        <f t="shared" si="13"/>
        <v>OK</v>
      </c>
      <c r="AD24" s="84" t="s">
        <v>250</v>
      </c>
      <c r="AF24" s="510" t="str">
        <f t="shared" si="3"/>
        <v>CUMPLIDA</v>
      </c>
      <c r="BG24" s="510" t="str">
        <f t="shared" si="19"/>
        <v>CUMPLIDA</v>
      </c>
      <c r="BI24" s="515" t="str">
        <f t="shared" si="7"/>
        <v>CERRADO</v>
      </c>
    </row>
    <row r="25" spans="1:61" s="512" customFormat="1" ht="35.1" customHeight="1" x14ac:dyDescent="0.2">
      <c r="A25" s="530"/>
      <c r="B25" s="530"/>
      <c r="C25" s="535" t="s">
        <v>154</v>
      </c>
      <c r="D25" s="530"/>
      <c r="E25" s="857"/>
      <c r="F25" s="530"/>
      <c r="G25" s="530">
        <v>15</v>
      </c>
      <c r="H25" s="531" t="s">
        <v>721</v>
      </c>
      <c r="I25" s="550" t="s">
        <v>212</v>
      </c>
      <c r="J25" s="532" t="s">
        <v>217</v>
      </c>
      <c r="K25" s="545" t="s">
        <v>222</v>
      </c>
      <c r="L25" s="533" t="s">
        <v>235</v>
      </c>
      <c r="M25" s="534">
        <v>1</v>
      </c>
      <c r="N25" s="535" t="s">
        <v>69</v>
      </c>
      <c r="O25" s="535" t="str">
        <f>IF(H25="","",VLOOKUP(H25,'[1]Procedimientos Publicar'!$C$6:$E$85,3,FALSE))</f>
        <v>SECRETARIA GENERAL</v>
      </c>
      <c r="P25" s="535" t="s">
        <v>168</v>
      </c>
      <c r="Q25" s="530"/>
      <c r="R25" s="530"/>
      <c r="S25" s="545"/>
      <c r="T25" s="537">
        <v>1</v>
      </c>
      <c r="U25" s="530"/>
      <c r="V25" s="538">
        <v>43831</v>
      </c>
      <c r="W25" s="538">
        <v>44104</v>
      </c>
      <c r="X25" s="539">
        <v>43830</v>
      </c>
      <c r="Y25" s="543"/>
      <c r="Z25" s="530"/>
      <c r="AA25" s="540" t="str">
        <f t="shared" si="0"/>
        <v/>
      </c>
      <c r="AB25" s="541" t="str">
        <f t="shared" si="1"/>
        <v/>
      </c>
      <c r="AC25" s="508" t="str">
        <f t="shared" si="13"/>
        <v/>
      </c>
      <c r="AD25" s="544"/>
      <c r="AF25" s="510" t="str">
        <f t="shared" si="3"/>
        <v>PENDIENTE</v>
      </c>
      <c r="AG25" s="710" t="s">
        <v>867</v>
      </c>
      <c r="AI25" s="685">
        <v>0</v>
      </c>
      <c r="AJ25" s="701">
        <f t="shared" ref="AJ25" si="20">(IF(AI25="","",IF(OR($M25=0,$M25="",AG25=""),"",AI25/$M25)))</f>
        <v>0</v>
      </c>
      <c r="AK25" s="699">
        <f t="shared" ref="AK25" si="21">(IF(OR($T25="",AJ25=""),"",IF(OR($T25=0,AJ25=0),0,IF((AJ25*100%)/$T25&gt;100%,100%,(AJ25*100%)/$T25))))</f>
        <v>0</v>
      </c>
      <c r="AL25" s="508" t="str">
        <f>IF(AI25="","",IF(AK25&lt;100%, IF(AK25&lt;50%, "ALERTA","EN TERMINO"), IF(AK25=100%, "OK", "EN TERMINO")))</f>
        <v>ALERTA</v>
      </c>
      <c r="AM25" s="812" t="s">
        <v>1095</v>
      </c>
      <c r="AO25" s="807" t="str">
        <f>IF(AK25=100%,IF(AK25&gt;50%,"CUMPLIDA","PENDIENTE"),IF(AK25&lt;50%,"INCUMPLIDA","PENDIENTE"))</f>
        <v>INCUMPLIDA</v>
      </c>
      <c r="BG25" s="807" t="str">
        <f>IF(AK25=100%,"CUMPLIDA","INCUMPLIDA")</f>
        <v>INCUMPLIDA</v>
      </c>
      <c r="BI25" s="515" t="str">
        <f t="shared" si="7"/>
        <v>ABIERTO</v>
      </c>
    </row>
    <row r="26" spans="1:61" s="512" customFormat="1" ht="35.1" customHeight="1" x14ac:dyDescent="0.25">
      <c r="A26" s="551"/>
      <c r="B26" s="551"/>
      <c r="C26" s="552" t="s">
        <v>154</v>
      </c>
      <c r="D26" s="551"/>
      <c r="E26" s="858" t="s">
        <v>239</v>
      </c>
      <c r="F26" s="551"/>
      <c r="G26" s="551">
        <v>1</v>
      </c>
      <c r="H26" s="552" t="s">
        <v>715</v>
      </c>
      <c r="I26" s="526" t="s">
        <v>240</v>
      </c>
      <c r="J26" s="551"/>
      <c r="K26" s="551"/>
      <c r="L26" s="551"/>
      <c r="M26" s="551"/>
      <c r="N26" s="552" t="s">
        <v>69</v>
      </c>
      <c r="O26" s="552" t="str">
        <f>IF(H26="","",VLOOKUP(H26,'[1]Procedimientos Publicar'!$C$6:$E$85,3,FALSE))</f>
        <v>SECRETARIA GENERAL</v>
      </c>
      <c r="P26" s="552" t="s">
        <v>168</v>
      </c>
      <c r="Q26" s="551"/>
      <c r="R26" s="551"/>
      <c r="S26" s="551"/>
      <c r="T26" s="553">
        <v>1</v>
      </c>
      <c r="U26" s="551"/>
      <c r="V26" s="551"/>
      <c r="W26" s="551"/>
      <c r="X26" s="554">
        <v>43830</v>
      </c>
      <c r="Y26" s="551"/>
      <c r="Z26" s="551"/>
      <c r="AA26" s="555" t="str">
        <f t="shared" si="0"/>
        <v/>
      </c>
      <c r="AB26" s="556" t="str">
        <f t="shared" si="1"/>
        <v/>
      </c>
      <c r="AC26" s="508" t="str">
        <f t="shared" si="13"/>
        <v/>
      </c>
      <c r="AF26" s="810"/>
      <c r="AG26" s="710" t="s">
        <v>1126</v>
      </c>
      <c r="AI26" s="512">
        <v>0</v>
      </c>
      <c r="AJ26" s="701"/>
      <c r="AK26" s="699"/>
      <c r="AM26" s="401" t="s">
        <v>1096</v>
      </c>
      <c r="BG26" s="810"/>
      <c r="BI26" s="515" t="str">
        <f t="shared" si="7"/>
        <v>ABIERTO</v>
      </c>
    </row>
    <row r="27" spans="1:61" s="512" customFormat="1" ht="35.1" customHeight="1" x14ac:dyDescent="0.25">
      <c r="A27" s="551"/>
      <c r="B27" s="551"/>
      <c r="C27" s="552" t="s">
        <v>154</v>
      </c>
      <c r="D27" s="551"/>
      <c r="E27" s="858"/>
      <c r="F27" s="551"/>
      <c r="G27" s="551">
        <v>2</v>
      </c>
      <c r="H27" s="552" t="s">
        <v>715</v>
      </c>
      <c r="I27" s="526" t="s">
        <v>241</v>
      </c>
      <c r="J27" s="551"/>
      <c r="K27" s="551"/>
      <c r="L27" s="551"/>
      <c r="M27" s="551"/>
      <c r="N27" s="552" t="s">
        <v>69</v>
      </c>
      <c r="O27" s="552" t="str">
        <f>IF(H27="","",VLOOKUP(H27,'[1]Procedimientos Publicar'!$C$6:$E$85,3,FALSE))</f>
        <v>SECRETARIA GENERAL</v>
      </c>
      <c r="P27" s="552" t="s">
        <v>168</v>
      </c>
      <c r="Q27" s="551"/>
      <c r="R27" s="551"/>
      <c r="S27" s="551"/>
      <c r="T27" s="553">
        <v>1</v>
      </c>
      <c r="U27" s="551"/>
      <c r="V27" s="551"/>
      <c r="W27" s="551"/>
      <c r="X27" s="554">
        <v>43830</v>
      </c>
      <c r="Y27" s="551"/>
      <c r="Z27" s="551"/>
      <c r="AA27" s="555" t="str">
        <f t="shared" si="0"/>
        <v/>
      </c>
      <c r="AB27" s="556" t="str">
        <f t="shared" si="1"/>
        <v/>
      </c>
      <c r="AC27" s="508" t="str">
        <f t="shared" si="13"/>
        <v/>
      </c>
      <c r="AF27" s="810"/>
      <c r="AG27" s="710" t="s">
        <v>1127</v>
      </c>
      <c r="AI27" s="512">
        <v>0</v>
      </c>
      <c r="AJ27" s="701"/>
      <c r="AK27" s="699"/>
      <c r="AM27" s="401" t="s">
        <v>1096</v>
      </c>
      <c r="BG27" s="810"/>
      <c r="BI27" s="515" t="str">
        <f t="shared" si="7"/>
        <v>ABIERTO</v>
      </c>
    </row>
    <row r="28" spans="1:61" s="512" customFormat="1" ht="35.1" customHeight="1" x14ac:dyDescent="0.25">
      <c r="A28" s="551"/>
      <c r="B28" s="551"/>
      <c r="C28" s="552" t="s">
        <v>154</v>
      </c>
      <c r="D28" s="551"/>
      <c r="E28" s="858"/>
      <c r="F28" s="551"/>
      <c r="G28" s="551">
        <v>3</v>
      </c>
      <c r="H28" s="552" t="s">
        <v>715</v>
      </c>
      <c r="I28" s="557" t="s">
        <v>242</v>
      </c>
      <c r="J28" s="551"/>
      <c r="K28" s="551"/>
      <c r="L28" s="551"/>
      <c r="M28" s="551"/>
      <c r="N28" s="552" t="s">
        <v>69</v>
      </c>
      <c r="O28" s="552" t="str">
        <f>IF(H28="","",VLOOKUP(H28,'[1]Procedimientos Publicar'!$C$6:$E$85,3,FALSE))</f>
        <v>SECRETARIA GENERAL</v>
      </c>
      <c r="P28" s="552" t="s">
        <v>168</v>
      </c>
      <c r="Q28" s="551"/>
      <c r="R28" s="551"/>
      <c r="S28" s="551"/>
      <c r="T28" s="553">
        <v>1</v>
      </c>
      <c r="U28" s="551"/>
      <c r="V28" s="551"/>
      <c r="W28" s="551"/>
      <c r="X28" s="554">
        <v>43830</v>
      </c>
      <c r="Y28" s="551"/>
      <c r="Z28" s="551"/>
      <c r="AA28" s="555" t="str">
        <f t="shared" si="0"/>
        <v/>
      </c>
      <c r="AB28" s="556" t="str">
        <f t="shared" si="1"/>
        <v/>
      </c>
      <c r="AC28" s="508" t="str">
        <f t="shared" si="13"/>
        <v/>
      </c>
      <c r="AF28" s="810"/>
      <c r="AG28" s="710" t="s">
        <v>1128</v>
      </c>
      <c r="AI28" s="512">
        <v>0</v>
      </c>
      <c r="AJ28" s="701"/>
      <c r="AK28" s="699"/>
      <c r="AM28" s="401" t="s">
        <v>1096</v>
      </c>
      <c r="BG28" s="810"/>
      <c r="BI28" s="515" t="str">
        <f t="shared" si="7"/>
        <v>ABIERTO</v>
      </c>
    </row>
    <row r="29" spans="1:61" s="477" customFormat="1" ht="35.1" customHeight="1" x14ac:dyDescent="0.25">
      <c r="A29" s="711"/>
      <c r="B29" s="711"/>
      <c r="C29" s="712" t="s">
        <v>154</v>
      </c>
      <c r="D29" s="711"/>
      <c r="E29" s="859" t="s">
        <v>865</v>
      </c>
      <c r="F29" s="711">
        <v>2020</v>
      </c>
      <c r="G29" s="711">
        <v>1</v>
      </c>
      <c r="H29" s="712" t="s">
        <v>715</v>
      </c>
      <c r="I29" s="718" t="s">
        <v>866</v>
      </c>
      <c r="J29" s="712"/>
      <c r="K29" s="712" t="s">
        <v>1101</v>
      </c>
      <c r="L29" s="712" t="s">
        <v>1097</v>
      </c>
      <c r="M29" s="711"/>
      <c r="N29" s="712" t="s">
        <v>69</v>
      </c>
      <c r="O29" s="712" t="str">
        <f>IF(H29="","",VLOOKUP(H29,'[1]Procedimientos Publicar'!$C$6:$E$85,3,FALSE))</f>
        <v>SECRETARIA GENERAL</v>
      </c>
      <c r="P29" s="712" t="s">
        <v>168</v>
      </c>
      <c r="Q29" s="711"/>
      <c r="R29" s="711"/>
      <c r="S29" s="711"/>
      <c r="T29" s="714">
        <v>1</v>
      </c>
      <c r="U29" s="711"/>
      <c r="V29" s="711"/>
      <c r="W29" s="711"/>
      <c r="X29" s="715" t="s">
        <v>867</v>
      </c>
      <c r="Y29" s="711"/>
      <c r="Z29" s="711"/>
      <c r="AA29" s="716"/>
      <c r="AB29" s="717"/>
      <c r="AC29" s="508"/>
      <c r="AD29" s="512"/>
      <c r="AE29" s="512"/>
      <c r="AF29" s="510"/>
      <c r="AG29" s="710" t="s">
        <v>1129</v>
      </c>
      <c r="AH29" s="512"/>
      <c r="AI29" s="512">
        <v>0</v>
      </c>
      <c r="AJ29" s="701"/>
      <c r="AK29" s="699"/>
      <c r="AL29" s="512"/>
      <c r="AM29" s="401" t="s">
        <v>1102</v>
      </c>
      <c r="AN29" s="512"/>
      <c r="AO29" s="512"/>
      <c r="AP29" s="512"/>
      <c r="AQ29" s="512"/>
      <c r="AR29" s="512"/>
      <c r="AS29" s="512"/>
      <c r="AT29" s="512"/>
      <c r="AU29" s="512"/>
      <c r="AV29" s="512"/>
      <c r="AW29" s="512"/>
      <c r="AX29" s="512"/>
      <c r="AY29" s="512"/>
      <c r="AZ29" s="512"/>
      <c r="BA29" s="512"/>
      <c r="BB29" s="512"/>
      <c r="BC29" s="512"/>
      <c r="BD29" s="512"/>
      <c r="BE29" s="512"/>
      <c r="BF29" s="512"/>
      <c r="BG29" s="810"/>
      <c r="BH29" s="512"/>
      <c r="BI29" s="515" t="str">
        <f>IF(AO29="CUMPLIDA","CERRADO","ABIERTO")</f>
        <v>ABIERTO</v>
      </c>
    </row>
    <row r="30" spans="1:61" s="477" customFormat="1" ht="35.1" customHeight="1" x14ac:dyDescent="0.25">
      <c r="A30" s="711"/>
      <c r="B30" s="711"/>
      <c r="C30" s="712" t="s">
        <v>154</v>
      </c>
      <c r="D30" s="711"/>
      <c r="E30" s="859"/>
      <c r="F30" s="711">
        <v>2020</v>
      </c>
      <c r="G30" s="711">
        <v>2</v>
      </c>
      <c r="H30" s="712" t="s">
        <v>715</v>
      </c>
      <c r="I30" s="713" t="s">
        <v>868</v>
      </c>
      <c r="J30" s="712"/>
      <c r="K30" s="712" t="s">
        <v>1098</v>
      </c>
      <c r="L30" s="712" t="s">
        <v>1097</v>
      </c>
      <c r="M30" s="711"/>
      <c r="N30" s="712" t="s">
        <v>69</v>
      </c>
      <c r="O30" s="712" t="str">
        <f>IF(H30="","",VLOOKUP(H30,'[1]Procedimientos Publicar'!$C$6:$E$85,3,FALSE))</f>
        <v>SECRETARIA GENERAL</v>
      </c>
      <c r="P30" s="712" t="s">
        <v>168</v>
      </c>
      <c r="Q30" s="711"/>
      <c r="R30" s="711"/>
      <c r="S30" s="711"/>
      <c r="T30" s="714">
        <v>1</v>
      </c>
      <c r="U30" s="711"/>
      <c r="V30" s="711"/>
      <c r="W30" s="711"/>
      <c r="X30" s="715" t="s">
        <v>867</v>
      </c>
      <c r="Y30" s="711"/>
      <c r="Z30" s="711"/>
      <c r="AA30" s="716"/>
      <c r="AB30" s="717"/>
      <c r="AC30" s="508"/>
      <c r="AD30" s="512"/>
      <c r="AE30" s="512"/>
      <c r="AF30" s="510"/>
      <c r="AG30" s="710" t="s">
        <v>1130</v>
      </c>
      <c r="AH30" s="512"/>
      <c r="AI30" s="512">
        <v>0</v>
      </c>
      <c r="AJ30" s="701"/>
      <c r="AK30" s="699"/>
      <c r="AL30" s="512"/>
      <c r="AM30" s="401" t="s">
        <v>1102</v>
      </c>
      <c r="AN30" s="512"/>
      <c r="AO30" s="512"/>
      <c r="AP30" s="512"/>
      <c r="AQ30" s="512"/>
      <c r="AR30" s="512"/>
      <c r="AS30" s="512"/>
      <c r="AT30" s="512"/>
      <c r="AU30" s="512"/>
      <c r="AV30" s="512"/>
      <c r="AW30" s="512"/>
      <c r="AX30" s="512"/>
      <c r="AY30" s="512"/>
      <c r="AZ30" s="512"/>
      <c r="BA30" s="512"/>
      <c r="BB30" s="512"/>
      <c r="BC30" s="512"/>
      <c r="BD30" s="512"/>
      <c r="BE30" s="512"/>
      <c r="BF30" s="512"/>
      <c r="BG30" s="810"/>
      <c r="BH30" s="512"/>
      <c r="BI30" s="515" t="str">
        <f t="shared" ref="BI30:BI31" si="22">IF(AO30="CUMPLIDA","CERRADO","ABIERTO")</f>
        <v>ABIERTO</v>
      </c>
    </row>
    <row r="31" spans="1:61" s="477" customFormat="1" ht="35.1" customHeight="1" x14ac:dyDescent="0.25">
      <c r="A31" s="711"/>
      <c r="B31" s="711"/>
      <c r="C31" s="712" t="s">
        <v>154</v>
      </c>
      <c r="D31" s="711"/>
      <c r="E31" s="859"/>
      <c r="F31" s="711">
        <v>2020</v>
      </c>
      <c r="G31" s="711">
        <v>3</v>
      </c>
      <c r="H31" s="712" t="s">
        <v>715</v>
      </c>
      <c r="I31" s="713" t="s">
        <v>869</v>
      </c>
      <c r="J31" s="712"/>
      <c r="K31" s="712" t="s">
        <v>1099</v>
      </c>
      <c r="L31" s="712" t="s">
        <v>1100</v>
      </c>
      <c r="M31" s="711"/>
      <c r="N31" s="712" t="s">
        <v>69</v>
      </c>
      <c r="O31" s="712" t="str">
        <f>IF(H31="","",VLOOKUP(H31,'[1]Procedimientos Publicar'!$C$6:$E$85,3,FALSE))</f>
        <v>SECRETARIA GENERAL</v>
      </c>
      <c r="P31" s="712" t="s">
        <v>168</v>
      </c>
      <c r="Q31" s="711"/>
      <c r="R31" s="711"/>
      <c r="S31" s="711"/>
      <c r="T31" s="714">
        <v>1</v>
      </c>
      <c r="U31" s="711"/>
      <c r="V31" s="711"/>
      <c r="W31" s="711"/>
      <c r="X31" s="715" t="s">
        <v>867</v>
      </c>
      <c r="Y31" s="711"/>
      <c r="Z31" s="711"/>
      <c r="AA31" s="716"/>
      <c r="AB31" s="717"/>
      <c r="AC31" s="508"/>
      <c r="AD31" s="512"/>
      <c r="AE31" s="512"/>
      <c r="AF31" s="510"/>
      <c r="AG31" s="710" t="s">
        <v>1131</v>
      </c>
      <c r="AH31" s="512"/>
      <c r="AI31" s="512">
        <v>0</v>
      </c>
      <c r="AJ31" s="512"/>
      <c r="AK31" s="512"/>
      <c r="AL31" s="512"/>
      <c r="AM31" s="401" t="s">
        <v>1102</v>
      </c>
      <c r="AN31" s="512"/>
      <c r="AO31" s="512"/>
      <c r="AP31" s="512"/>
      <c r="AQ31" s="512"/>
      <c r="AR31" s="512"/>
      <c r="AS31" s="512"/>
      <c r="AT31" s="512"/>
      <c r="AU31" s="512"/>
      <c r="AV31" s="512"/>
      <c r="AW31" s="512"/>
      <c r="AX31" s="512"/>
      <c r="AY31" s="512"/>
      <c r="AZ31" s="512"/>
      <c r="BA31" s="512"/>
      <c r="BB31" s="512"/>
      <c r="BC31" s="512"/>
      <c r="BD31" s="512"/>
      <c r="BE31" s="512"/>
      <c r="BF31" s="512"/>
      <c r="BG31" s="810"/>
      <c r="BH31" s="512"/>
      <c r="BI31" s="515" t="str">
        <f t="shared" si="22"/>
        <v>ABIERTO</v>
      </c>
    </row>
    <row r="32" spans="1:61" s="396" customFormat="1" ht="69" customHeight="1" x14ac:dyDescent="0.25">
      <c r="C32" s="394"/>
      <c r="E32" s="425"/>
      <c r="H32" s="418"/>
      <c r="I32" s="314"/>
      <c r="J32" s="314"/>
      <c r="K32" s="26"/>
      <c r="L32" s="26"/>
      <c r="M32" s="148"/>
      <c r="N32" s="394"/>
      <c r="O32" s="394"/>
      <c r="P32" s="394"/>
      <c r="S32" s="26"/>
      <c r="T32" s="97"/>
      <c r="V32" s="18"/>
      <c r="W32" s="18"/>
      <c r="X32" s="98"/>
      <c r="Y32" s="27"/>
      <c r="AA32" s="307"/>
      <c r="AB32" s="310"/>
      <c r="AD32" s="153"/>
      <c r="AF32" s="399"/>
      <c r="BG32" s="399"/>
    </row>
    <row r="33" spans="3:59" s="396" customFormat="1" ht="69" customHeight="1" x14ac:dyDescent="0.2">
      <c r="C33" s="394"/>
      <c r="E33" s="425"/>
      <c r="H33" s="418"/>
      <c r="I33" s="314"/>
      <c r="J33" s="314"/>
      <c r="K33" s="26"/>
      <c r="L33" s="26"/>
      <c r="M33" s="148"/>
      <c r="N33" s="394"/>
      <c r="O33" s="394"/>
      <c r="P33" s="394"/>
      <c r="S33" s="26"/>
      <c r="T33" s="97"/>
      <c r="V33" s="18"/>
      <c r="W33" s="18"/>
      <c r="X33" s="98"/>
      <c r="Y33" s="317"/>
      <c r="AA33" s="307"/>
      <c r="AB33" s="310"/>
      <c r="AD33" s="106"/>
      <c r="BG33" s="399"/>
    </row>
    <row r="34" spans="3:59" s="396" customFormat="1" ht="69" customHeight="1" x14ac:dyDescent="0.2">
      <c r="C34" s="394"/>
      <c r="E34" s="425"/>
      <c r="H34" s="418"/>
      <c r="I34" s="314"/>
      <c r="J34" s="26"/>
      <c r="K34" s="26"/>
      <c r="L34" s="26"/>
      <c r="M34" s="148"/>
      <c r="N34" s="394"/>
      <c r="O34" s="394"/>
      <c r="P34" s="394"/>
      <c r="S34" s="26"/>
      <c r="T34" s="97"/>
      <c r="V34" s="18"/>
      <c r="W34" s="18"/>
      <c r="X34" s="98"/>
      <c r="Y34" s="317"/>
      <c r="AA34" s="307"/>
      <c r="AB34" s="310"/>
      <c r="AD34" s="106"/>
      <c r="BG34" s="399"/>
    </row>
    <row r="35" spans="3:59" s="396" customFormat="1" ht="69" customHeight="1" x14ac:dyDescent="0.2">
      <c r="C35" s="394"/>
      <c r="E35" s="425"/>
      <c r="H35" s="418"/>
      <c r="I35" s="318"/>
      <c r="J35" s="26"/>
      <c r="K35" s="27"/>
      <c r="L35" s="26"/>
      <c r="M35" s="148"/>
      <c r="N35" s="394"/>
      <c r="O35" s="394"/>
      <c r="P35" s="394"/>
      <c r="S35" s="27"/>
      <c r="T35" s="97"/>
      <c r="V35" s="18"/>
      <c r="W35" s="18"/>
      <c r="X35" s="98"/>
      <c r="Y35" s="317"/>
      <c r="AA35" s="307"/>
      <c r="AB35" s="310"/>
      <c r="AD35" s="106"/>
      <c r="BG35" s="399"/>
    </row>
    <row r="36" spans="3:59" s="396" customFormat="1" ht="69" customHeight="1" x14ac:dyDescent="0.2">
      <c r="C36" s="394"/>
      <c r="E36" s="425"/>
      <c r="H36" s="418"/>
      <c r="I36" s="314"/>
      <c r="J36" s="26"/>
      <c r="K36" s="27"/>
      <c r="L36" s="26"/>
      <c r="M36" s="148"/>
      <c r="N36" s="394"/>
      <c r="O36" s="394"/>
      <c r="P36" s="394"/>
      <c r="S36" s="27"/>
      <c r="T36" s="97"/>
      <c r="V36" s="18"/>
      <c r="W36" s="18"/>
      <c r="X36" s="98"/>
      <c r="Y36" s="317"/>
      <c r="AA36" s="307"/>
      <c r="AB36" s="310"/>
      <c r="AD36" s="106"/>
      <c r="BG36" s="399"/>
    </row>
    <row r="37" spans="3:59" s="396" customFormat="1" ht="69" customHeight="1" x14ac:dyDescent="0.25">
      <c r="C37" s="394"/>
      <c r="E37" s="425"/>
      <c r="H37" s="418"/>
      <c r="I37" s="315"/>
      <c r="J37" s="319"/>
      <c r="K37" s="26"/>
      <c r="L37" s="26"/>
      <c r="M37" s="148"/>
      <c r="N37" s="394"/>
      <c r="O37" s="394"/>
      <c r="P37" s="394"/>
      <c r="S37" s="26"/>
      <c r="T37" s="97"/>
      <c r="V37" s="18"/>
      <c r="W37" s="18"/>
      <c r="X37" s="98"/>
      <c r="Y37" s="320"/>
      <c r="AA37" s="307"/>
      <c r="AB37" s="310"/>
      <c r="AD37" s="27"/>
      <c r="AF37" s="399"/>
      <c r="BG37" s="399"/>
    </row>
    <row r="38" spans="3:59" s="396" customFormat="1" ht="69" customHeight="1" x14ac:dyDescent="0.25">
      <c r="C38" s="394"/>
      <c r="E38" s="425"/>
      <c r="H38" s="418"/>
      <c r="I38" s="315"/>
      <c r="J38" s="319"/>
      <c r="K38" s="26"/>
      <c r="L38" s="26"/>
      <c r="M38" s="148"/>
      <c r="N38" s="394"/>
      <c r="O38" s="394"/>
      <c r="P38" s="394"/>
      <c r="S38" s="26"/>
      <c r="T38" s="97"/>
      <c r="V38" s="18"/>
      <c r="W38" s="18"/>
      <c r="X38" s="98"/>
      <c r="Y38" s="320"/>
      <c r="AA38" s="307"/>
      <c r="AB38" s="310"/>
      <c r="AD38" s="27"/>
      <c r="AF38" s="399"/>
      <c r="BG38" s="399"/>
    </row>
    <row r="39" spans="3:59" s="396" customFormat="1" ht="69" customHeight="1" x14ac:dyDescent="0.25">
      <c r="C39" s="394"/>
      <c r="E39" s="425"/>
      <c r="H39" s="418"/>
      <c r="I39" s="153"/>
      <c r="J39" s="314"/>
      <c r="K39" s="26"/>
      <c r="L39" s="26"/>
      <c r="M39" s="148"/>
      <c r="N39" s="394"/>
      <c r="O39" s="394"/>
      <c r="P39" s="394"/>
      <c r="S39" s="26"/>
      <c r="T39" s="97"/>
      <c r="V39" s="18"/>
      <c r="W39" s="18"/>
      <c r="X39" s="98"/>
      <c r="Y39" s="27"/>
      <c r="AA39" s="307"/>
      <c r="AB39" s="310"/>
      <c r="AD39" s="153"/>
      <c r="AF39" s="399"/>
      <c r="BG39" s="399"/>
    </row>
    <row r="40" spans="3:59" s="396" customFormat="1" ht="69" customHeight="1" x14ac:dyDescent="0.25">
      <c r="C40" s="394"/>
      <c r="E40" s="425"/>
      <c r="H40" s="418"/>
      <c r="I40" s="153"/>
      <c r="J40" s="314"/>
      <c r="K40" s="26"/>
      <c r="L40" s="26"/>
      <c r="M40" s="148"/>
      <c r="N40" s="394"/>
      <c r="O40" s="394"/>
      <c r="P40" s="394"/>
      <c r="S40" s="26"/>
      <c r="T40" s="97"/>
      <c r="V40" s="18"/>
      <c r="W40" s="18"/>
      <c r="X40" s="98"/>
      <c r="Y40" s="27"/>
      <c r="AA40" s="307"/>
      <c r="AB40" s="310"/>
      <c r="AD40" s="153"/>
      <c r="AF40" s="399"/>
      <c r="BG40" s="399"/>
    </row>
    <row r="41" spans="3:59" s="396" customFormat="1" ht="69" customHeight="1" x14ac:dyDescent="0.25">
      <c r="C41" s="394"/>
      <c r="E41" s="425"/>
      <c r="H41" s="418"/>
      <c r="I41" s="153"/>
      <c r="J41" s="314"/>
      <c r="K41" s="26"/>
      <c r="L41" s="26"/>
      <c r="M41" s="148"/>
      <c r="N41" s="394"/>
      <c r="O41" s="394"/>
      <c r="P41" s="394"/>
      <c r="S41" s="26"/>
      <c r="T41" s="97"/>
      <c r="V41" s="18"/>
      <c r="W41" s="18"/>
      <c r="X41" s="98"/>
      <c r="Y41" s="27"/>
      <c r="AA41" s="307"/>
      <c r="AB41" s="310"/>
      <c r="AD41" s="153"/>
      <c r="AF41" s="399"/>
      <c r="BG41" s="399"/>
    </row>
    <row r="42" spans="3:59" s="396" customFormat="1" ht="69" customHeight="1" x14ac:dyDescent="0.2">
      <c r="C42" s="394"/>
      <c r="E42" s="425"/>
      <c r="H42" s="418"/>
      <c r="I42" s="153"/>
      <c r="J42" s="314"/>
      <c r="K42" s="27"/>
      <c r="L42" s="26"/>
      <c r="M42" s="148"/>
      <c r="N42" s="394"/>
      <c r="O42" s="394"/>
      <c r="P42" s="394"/>
      <c r="S42" s="27"/>
      <c r="T42" s="97"/>
      <c r="V42" s="18"/>
      <c r="W42" s="18"/>
      <c r="X42" s="98"/>
      <c r="Y42" s="317"/>
      <c r="AA42" s="307"/>
      <c r="AB42" s="310"/>
      <c r="AD42" s="106"/>
      <c r="BG42" s="399"/>
    </row>
    <row r="43" spans="3:59" s="396" customFormat="1" ht="69" customHeight="1" x14ac:dyDescent="0.25">
      <c r="C43" s="394"/>
      <c r="E43" s="426"/>
      <c r="H43" s="418"/>
      <c r="I43" s="153"/>
      <c r="N43" s="394"/>
      <c r="O43" s="394"/>
      <c r="P43" s="394"/>
      <c r="T43" s="97"/>
      <c r="X43" s="98"/>
      <c r="AA43" s="307"/>
      <c r="AB43" s="310"/>
      <c r="AF43" s="399"/>
      <c r="BG43" s="399"/>
    </row>
    <row r="44" spans="3:59" s="396" customFormat="1" ht="69" customHeight="1" x14ac:dyDescent="0.25">
      <c r="C44" s="394"/>
      <c r="E44" s="426"/>
      <c r="H44" s="418"/>
      <c r="I44" s="153"/>
      <c r="N44" s="394"/>
      <c r="O44" s="394"/>
      <c r="P44" s="394"/>
      <c r="T44" s="97"/>
      <c r="X44" s="98"/>
      <c r="AA44" s="307"/>
      <c r="AB44" s="310"/>
      <c r="AF44" s="399"/>
      <c r="BG44" s="399"/>
    </row>
    <row r="45" spans="3:59" s="396" customFormat="1" ht="69" customHeight="1" x14ac:dyDescent="0.25">
      <c r="C45" s="394"/>
      <c r="E45" s="426"/>
      <c r="H45" s="418"/>
      <c r="I45" s="321"/>
      <c r="N45" s="394"/>
      <c r="O45" s="394"/>
      <c r="P45" s="394"/>
      <c r="T45" s="97"/>
      <c r="X45" s="98"/>
      <c r="AA45" s="307"/>
      <c r="AB45" s="310"/>
      <c r="AF45" s="399"/>
      <c r="BG45" s="399"/>
    </row>
    <row r="46" spans="3:59" s="396" customFormat="1" ht="69" customHeight="1" x14ac:dyDescent="0.25">
      <c r="C46" s="394"/>
      <c r="E46" s="420"/>
      <c r="H46" s="209"/>
      <c r="I46" s="395"/>
      <c r="J46" s="395"/>
      <c r="K46" s="395"/>
      <c r="L46" s="322"/>
      <c r="N46" s="394"/>
      <c r="O46" s="394"/>
      <c r="P46" s="394"/>
      <c r="S46" s="395"/>
      <c r="T46" s="97"/>
      <c r="V46" s="419"/>
      <c r="W46" s="419"/>
      <c r="X46" s="98"/>
      <c r="Y46" s="395"/>
      <c r="AA46" s="307"/>
      <c r="AB46" s="310"/>
      <c r="AD46" s="306"/>
      <c r="AF46" s="399"/>
      <c r="BG46" s="399"/>
    </row>
    <row r="47" spans="3:59" s="396" customFormat="1" ht="69" customHeight="1" x14ac:dyDescent="0.25">
      <c r="C47" s="394"/>
      <c r="E47" s="420"/>
      <c r="H47" s="209"/>
      <c r="I47" s="324"/>
      <c r="J47" s="395"/>
      <c r="K47" s="395"/>
      <c r="L47" s="325"/>
      <c r="N47" s="394"/>
      <c r="O47" s="394"/>
      <c r="P47" s="394"/>
      <c r="S47" s="395"/>
      <c r="T47" s="97"/>
      <c r="V47" s="326"/>
      <c r="W47" s="327"/>
      <c r="X47" s="98"/>
      <c r="Y47" s="395"/>
      <c r="AA47" s="307"/>
      <c r="AB47" s="310"/>
      <c r="AD47" s="306"/>
      <c r="AF47" s="399"/>
      <c r="BG47" s="399"/>
    </row>
    <row r="48" spans="3:59" s="396" customFormat="1" ht="69" customHeight="1" x14ac:dyDescent="0.25">
      <c r="C48" s="394"/>
      <c r="E48" s="420"/>
      <c r="H48" s="209"/>
      <c r="I48" s="153"/>
      <c r="J48" s="153"/>
      <c r="K48" s="153"/>
      <c r="L48" s="321"/>
      <c r="N48" s="394"/>
      <c r="O48" s="394"/>
      <c r="P48" s="394"/>
      <c r="S48" s="153"/>
      <c r="T48" s="97"/>
      <c r="V48" s="419"/>
      <c r="W48" s="419"/>
      <c r="X48" s="98"/>
      <c r="Y48" s="395"/>
      <c r="AA48" s="307"/>
      <c r="AB48" s="310"/>
      <c r="AD48" s="395"/>
      <c r="BG48" s="399"/>
    </row>
    <row r="49" spans="3:59" s="396" customFormat="1" ht="69" customHeight="1" x14ac:dyDescent="0.25">
      <c r="C49" s="394"/>
      <c r="E49" s="425"/>
      <c r="H49" s="418"/>
      <c r="I49" s="312"/>
      <c r="J49" s="312"/>
      <c r="K49" s="312"/>
      <c r="L49" s="312"/>
      <c r="N49" s="394"/>
      <c r="O49" s="394"/>
      <c r="P49" s="418"/>
      <c r="S49" s="312"/>
      <c r="T49" s="97"/>
      <c r="V49" s="328"/>
      <c r="W49" s="328"/>
      <c r="X49" s="98"/>
      <c r="Y49" s="329"/>
      <c r="AA49" s="307"/>
      <c r="AB49" s="310"/>
      <c r="AD49" s="330"/>
      <c r="AF49" s="399"/>
      <c r="BG49" s="399"/>
    </row>
    <row r="50" spans="3:59" s="396" customFormat="1" ht="69" customHeight="1" x14ac:dyDescent="0.2">
      <c r="C50" s="394"/>
      <c r="E50" s="425"/>
      <c r="H50" s="418"/>
      <c r="I50" s="312"/>
      <c r="J50" s="331"/>
      <c r="K50" s="331"/>
      <c r="L50" s="331"/>
      <c r="N50" s="394"/>
      <c r="O50" s="394"/>
      <c r="P50" s="418"/>
      <c r="S50" s="331"/>
      <c r="T50" s="97"/>
      <c r="U50" s="331"/>
      <c r="V50" s="328"/>
      <c r="W50" s="328"/>
      <c r="X50" s="98"/>
      <c r="Y50" s="395"/>
      <c r="AA50" s="307"/>
      <c r="AB50" s="310"/>
      <c r="AD50" s="312"/>
      <c r="BG50" s="399"/>
    </row>
    <row r="51" spans="3:59" s="396" customFormat="1" ht="69" customHeight="1" x14ac:dyDescent="0.2">
      <c r="C51" s="394"/>
      <c r="E51" s="425"/>
      <c r="H51" s="418"/>
      <c r="I51" s="312"/>
      <c r="J51" s="331"/>
      <c r="K51" s="331"/>
      <c r="L51" s="331"/>
      <c r="N51" s="394"/>
      <c r="O51" s="394"/>
      <c r="P51" s="418"/>
      <c r="S51" s="331"/>
      <c r="T51" s="97"/>
      <c r="V51" s="328"/>
      <c r="W51" s="328"/>
      <c r="X51" s="98"/>
      <c r="Y51" s="395"/>
      <c r="AA51" s="307"/>
      <c r="AB51" s="310"/>
      <c r="AD51" s="395"/>
      <c r="AF51" s="399"/>
      <c r="BG51" s="399"/>
    </row>
    <row r="52" spans="3:59" s="396" customFormat="1" ht="69" customHeight="1" x14ac:dyDescent="0.2">
      <c r="C52" s="394"/>
      <c r="E52" s="425"/>
      <c r="H52" s="418"/>
      <c r="I52" s="312"/>
      <c r="J52" s="332"/>
      <c r="K52" s="312"/>
      <c r="L52" s="331"/>
      <c r="N52" s="394"/>
      <c r="O52" s="394"/>
      <c r="P52" s="331"/>
      <c r="S52" s="312"/>
      <c r="T52" s="97"/>
      <c r="V52" s="333"/>
      <c r="W52" s="333"/>
      <c r="X52" s="98"/>
      <c r="Y52" s="395"/>
      <c r="AA52" s="307"/>
      <c r="AB52" s="310"/>
      <c r="AD52" s="395"/>
      <c r="AF52" s="399"/>
      <c r="BG52" s="399"/>
    </row>
    <row r="53" spans="3:59" s="396" customFormat="1" ht="69" customHeight="1" x14ac:dyDescent="0.2">
      <c r="C53" s="394"/>
      <c r="E53" s="425"/>
      <c r="H53" s="418"/>
      <c r="I53" s="312"/>
      <c r="J53" s="331"/>
      <c r="K53" s="331"/>
      <c r="L53" s="331"/>
      <c r="N53" s="394"/>
      <c r="O53" s="394"/>
      <c r="P53" s="418"/>
      <c r="S53" s="331"/>
      <c r="T53" s="97"/>
      <c r="V53" s="328"/>
      <c r="W53" s="328"/>
      <c r="X53" s="98"/>
      <c r="Y53" s="395"/>
      <c r="AA53" s="307"/>
      <c r="AB53" s="310"/>
      <c r="AD53" s="306"/>
      <c r="AF53" s="399"/>
      <c r="BG53" s="399"/>
    </row>
    <row r="54" spans="3:59" s="396" customFormat="1" ht="69" customHeight="1" x14ac:dyDescent="0.25">
      <c r="C54" s="394"/>
      <c r="E54" s="427"/>
      <c r="H54" s="418"/>
      <c r="I54" s="153"/>
      <c r="J54" s="104"/>
      <c r="K54" s="104"/>
      <c r="L54" s="104"/>
      <c r="M54" s="105"/>
      <c r="N54" s="394"/>
      <c r="O54" s="394"/>
      <c r="P54" s="394"/>
      <c r="S54" s="104"/>
      <c r="T54" s="97"/>
      <c r="V54" s="18"/>
      <c r="W54" s="18"/>
      <c r="X54" s="98"/>
      <c r="Y54" s="15"/>
      <c r="AA54" s="307"/>
      <c r="AB54" s="310"/>
      <c r="AD54" s="309"/>
      <c r="AF54" s="399"/>
      <c r="BG54" s="399"/>
    </row>
    <row r="55" spans="3:59" s="396" customFormat="1" ht="69" customHeight="1" x14ac:dyDescent="0.25">
      <c r="C55" s="394"/>
      <c r="E55" s="427"/>
      <c r="H55" s="418"/>
      <c r="I55" s="153"/>
      <c r="J55" s="334"/>
      <c r="K55" s="104"/>
      <c r="L55" s="104"/>
      <c r="M55" s="108"/>
      <c r="N55" s="394"/>
      <c r="O55" s="394"/>
      <c r="P55" s="394"/>
      <c r="S55" s="104"/>
      <c r="T55" s="97"/>
      <c r="V55" s="109"/>
      <c r="W55" s="109"/>
      <c r="X55" s="98"/>
      <c r="Y55" s="15"/>
      <c r="AA55" s="307"/>
      <c r="AB55" s="310"/>
      <c r="AD55" s="309"/>
      <c r="AF55" s="399"/>
      <c r="BG55" s="399"/>
    </row>
    <row r="56" spans="3:59" s="396" customFormat="1" ht="69" customHeight="1" x14ac:dyDescent="0.25">
      <c r="C56" s="394"/>
      <c r="E56" s="427"/>
      <c r="H56" s="418"/>
      <c r="I56" s="321"/>
      <c r="J56" s="321"/>
      <c r="K56" s="15"/>
      <c r="L56" s="104"/>
      <c r="M56" s="105"/>
      <c r="N56" s="394"/>
      <c r="O56" s="394"/>
      <c r="P56" s="394"/>
      <c r="S56" s="15"/>
      <c r="T56" s="97"/>
      <c r="V56" s="18"/>
      <c r="W56" s="18"/>
      <c r="X56" s="98"/>
      <c r="Y56" s="15"/>
      <c r="AA56" s="307"/>
      <c r="AB56" s="310"/>
      <c r="AD56" s="17"/>
      <c r="AF56" s="399"/>
      <c r="BG56" s="399"/>
    </row>
    <row r="57" spans="3:59" s="396" customFormat="1" ht="69" customHeight="1" x14ac:dyDescent="0.25">
      <c r="C57" s="394"/>
      <c r="E57" s="427"/>
      <c r="H57" s="418"/>
      <c r="I57" s="335"/>
      <c r="J57" s="15"/>
      <c r="K57" s="15"/>
      <c r="L57" s="17"/>
      <c r="M57" s="113"/>
      <c r="N57" s="394"/>
      <c r="O57" s="394"/>
      <c r="P57" s="394"/>
      <c r="S57" s="15"/>
      <c r="T57" s="97"/>
      <c r="V57" s="18"/>
      <c r="W57" s="18"/>
      <c r="X57" s="98"/>
      <c r="Y57" s="15"/>
      <c r="AA57" s="307"/>
      <c r="AB57" s="310"/>
      <c r="AD57" s="309"/>
      <c r="AF57" s="399"/>
      <c r="BG57" s="399"/>
    </row>
    <row r="58" spans="3:59" s="396" customFormat="1" ht="69" customHeight="1" x14ac:dyDescent="0.25">
      <c r="C58" s="394"/>
      <c r="E58" s="427"/>
      <c r="H58" s="418"/>
      <c r="I58" s="153"/>
      <c r="J58" s="15"/>
      <c r="K58" s="15"/>
      <c r="L58" s="336"/>
      <c r="M58" s="115"/>
      <c r="N58" s="394"/>
      <c r="O58" s="394"/>
      <c r="P58" s="394"/>
      <c r="S58" s="15"/>
      <c r="T58" s="97"/>
      <c r="V58" s="18"/>
      <c r="W58" s="106"/>
      <c r="X58" s="98"/>
      <c r="Y58" s="15"/>
      <c r="AA58" s="307"/>
      <c r="AB58" s="310"/>
      <c r="AD58" s="17"/>
      <c r="AF58" s="399"/>
      <c r="BG58" s="399"/>
    </row>
    <row r="59" spans="3:59" s="396" customFormat="1" ht="69" customHeight="1" x14ac:dyDescent="0.25">
      <c r="C59" s="394"/>
      <c r="E59" s="427"/>
      <c r="H59" s="418"/>
      <c r="I59" s="321"/>
      <c r="J59" s="15"/>
      <c r="K59" s="26"/>
      <c r="L59" s="26"/>
      <c r="M59" s="105"/>
      <c r="N59" s="394"/>
      <c r="O59" s="394"/>
      <c r="P59" s="394"/>
      <c r="S59" s="26"/>
      <c r="T59" s="97"/>
      <c r="V59" s="18"/>
      <c r="W59" s="18"/>
      <c r="X59" s="98"/>
      <c r="Y59" s="15"/>
      <c r="AA59" s="307"/>
      <c r="AB59" s="310"/>
      <c r="AD59" s="17"/>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row>
    <row r="60" spans="3:59" s="396" customFormat="1" ht="69" customHeight="1" x14ac:dyDescent="0.25">
      <c r="C60" s="394"/>
      <c r="E60" s="427"/>
      <c r="H60" s="418"/>
      <c r="I60" s="153"/>
      <c r="J60" s="15"/>
      <c r="K60" s="15"/>
      <c r="L60" s="15"/>
      <c r="M60" s="113"/>
      <c r="N60" s="394"/>
      <c r="O60" s="394"/>
      <c r="P60" s="394"/>
      <c r="S60" s="15"/>
      <c r="T60" s="97"/>
      <c r="V60" s="18"/>
      <c r="W60" s="18"/>
      <c r="X60" s="98"/>
      <c r="Y60" s="15"/>
      <c r="AA60" s="307"/>
      <c r="AB60" s="310"/>
      <c r="AD60" s="17"/>
      <c r="AF60" s="399"/>
      <c r="BG60" s="399"/>
    </row>
    <row r="61" spans="3:59" s="396" customFormat="1" ht="69" customHeight="1" x14ac:dyDescent="0.25">
      <c r="C61" s="394"/>
      <c r="E61" s="427"/>
      <c r="H61" s="418"/>
      <c r="I61" s="153"/>
      <c r="J61" s="15"/>
      <c r="K61" s="15"/>
      <c r="L61" s="15"/>
      <c r="M61" s="113"/>
      <c r="N61" s="394"/>
      <c r="O61" s="394"/>
      <c r="P61" s="394"/>
      <c r="S61" s="15"/>
      <c r="T61" s="97"/>
      <c r="V61" s="18"/>
      <c r="W61" s="18"/>
      <c r="X61" s="98"/>
      <c r="Y61" s="15"/>
      <c r="AA61" s="307"/>
      <c r="AB61" s="310"/>
      <c r="AD61" s="17"/>
      <c r="AF61" s="399"/>
      <c r="BG61" s="399"/>
    </row>
    <row r="62" spans="3:59" s="396" customFormat="1" ht="69" customHeight="1" x14ac:dyDescent="0.25">
      <c r="C62" s="394"/>
      <c r="E62" s="427"/>
      <c r="H62" s="418"/>
      <c r="I62" s="153"/>
      <c r="J62" s="15"/>
      <c r="K62" s="15"/>
      <c r="L62" s="15"/>
      <c r="M62" s="113"/>
      <c r="N62" s="394"/>
      <c r="O62" s="394"/>
      <c r="P62" s="394"/>
      <c r="S62" s="15"/>
      <c r="T62" s="97"/>
      <c r="V62" s="18"/>
      <c r="W62" s="18"/>
      <c r="X62" s="98"/>
      <c r="Y62" s="15"/>
      <c r="AA62" s="307"/>
      <c r="AB62" s="310"/>
      <c r="AD62" s="126"/>
      <c r="AF62" s="399"/>
      <c r="BG62" s="399"/>
    </row>
    <row r="63" spans="3:59" s="396" customFormat="1" ht="69" customHeight="1" x14ac:dyDescent="0.25">
      <c r="C63" s="394"/>
      <c r="E63" s="427"/>
      <c r="H63" s="418"/>
      <c r="I63" s="153"/>
      <c r="J63" s="26"/>
      <c r="K63" s="26"/>
      <c r="L63" s="26"/>
      <c r="M63" s="115"/>
      <c r="N63" s="394"/>
      <c r="O63" s="394"/>
      <c r="P63" s="394"/>
      <c r="S63" s="26"/>
      <c r="T63" s="97"/>
      <c r="V63" s="18"/>
      <c r="W63" s="18"/>
      <c r="X63" s="98"/>
      <c r="Y63" s="15"/>
      <c r="AA63" s="307"/>
      <c r="AB63" s="310"/>
      <c r="AD63" s="17"/>
      <c r="AF63" s="399"/>
      <c r="BG63" s="399"/>
    </row>
    <row r="64" spans="3:59" s="396" customFormat="1" ht="69" customHeight="1" x14ac:dyDescent="0.25">
      <c r="C64" s="394"/>
      <c r="E64" s="425"/>
      <c r="H64" s="418"/>
      <c r="I64" s="312"/>
      <c r="J64" s="337"/>
      <c r="N64" s="394"/>
      <c r="O64" s="394"/>
      <c r="P64" s="394"/>
      <c r="T64" s="97"/>
      <c r="X64" s="98"/>
      <c r="Y64" s="154"/>
      <c r="AA64" s="307"/>
      <c r="AB64" s="310"/>
      <c r="AD64" s="15"/>
      <c r="AF64" s="399"/>
      <c r="BG64" s="399"/>
    </row>
    <row r="65" spans="3:59" s="396" customFormat="1" ht="69" customHeight="1" x14ac:dyDescent="0.25">
      <c r="C65" s="394"/>
      <c r="E65" s="425"/>
      <c r="H65" s="418"/>
      <c r="I65" s="153"/>
      <c r="J65" s="337"/>
      <c r="N65" s="394"/>
      <c r="O65" s="394"/>
      <c r="P65" s="394"/>
      <c r="T65" s="97"/>
      <c r="X65" s="98"/>
      <c r="Y65" s="154"/>
      <c r="AA65" s="307"/>
      <c r="AB65" s="310"/>
      <c r="AD65" s="15"/>
      <c r="AF65" s="399"/>
      <c r="BG65" s="399"/>
    </row>
    <row r="66" spans="3:59" s="396" customFormat="1" ht="69" customHeight="1" x14ac:dyDescent="0.25">
      <c r="C66" s="394"/>
      <c r="E66" s="425"/>
      <c r="H66" s="418"/>
      <c r="I66" s="153"/>
      <c r="J66" s="337"/>
      <c r="N66" s="394"/>
      <c r="O66" s="394"/>
      <c r="P66" s="394"/>
      <c r="T66" s="97"/>
      <c r="X66" s="98"/>
      <c r="Y66" s="154"/>
      <c r="AA66" s="307"/>
      <c r="AB66" s="310"/>
      <c r="AD66" s="15"/>
      <c r="AF66" s="399"/>
      <c r="BG66" s="399"/>
    </row>
    <row r="67" spans="3:59" s="396" customFormat="1" ht="69" customHeight="1" x14ac:dyDescent="0.25">
      <c r="C67" s="394"/>
      <c r="E67" s="425"/>
      <c r="H67" s="418"/>
      <c r="I67" s="153"/>
      <c r="J67" s="337"/>
      <c r="N67" s="394"/>
      <c r="O67" s="394"/>
      <c r="P67" s="394"/>
      <c r="T67" s="97"/>
      <c r="X67" s="98"/>
      <c r="Y67" s="154"/>
      <c r="AA67" s="307"/>
      <c r="AB67" s="310"/>
      <c r="AD67" s="15"/>
      <c r="AF67" s="399"/>
      <c r="BG67" s="399"/>
    </row>
    <row r="68" spans="3:59" s="396" customFormat="1" ht="69" customHeight="1" x14ac:dyDescent="0.2">
      <c r="C68" s="394"/>
      <c r="E68" s="420"/>
      <c r="H68" s="418"/>
      <c r="I68" s="315"/>
      <c r="N68" s="394"/>
      <c r="O68" s="394"/>
      <c r="P68" s="394"/>
      <c r="T68" s="97"/>
      <c r="X68" s="98"/>
      <c r="Y68" s="317"/>
      <c r="AA68" s="307"/>
      <c r="AB68" s="310"/>
      <c r="AF68" s="399"/>
      <c r="BG68" s="399"/>
    </row>
    <row r="69" spans="3:59" s="396" customFormat="1" ht="69" customHeight="1" x14ac:dyDescent="0.25">
      <c r="C69" s="394"/>
      <c r="E69" s="420"/>
      <c r="H69" s="418"/>
      <c r="I69" s="153"/>
      <c r="J69" s="154"/>
      <c r="K69" s="26"/>
      <c r="L69" s="20"/>
      <c r="M69" s="148"/>
      <c r="N69" s="394"/>
      <c r="O69" s="394"/>
      <c r="P69" s="394"/>
      <c r="T69" s="97"/>
      <c r="U69" s="26"/>
      <c r="V69" s="338"/>
      <c r="W69" s="338"/>
      <c r="X69" s="98"/>
      <c r="Y69" s="26"/>
      <c r="AA69" s="307"/>
      <c r="AB69" s="310"/>
      <c r="AF69" s="399"/>
      <c r="BG69" s="399"/>
    </row>
    <row r="70" spans="3:59" s="396" customFormat="1" ht="69" customHeight="1" x14ac:dyDescent="0.25">
      <c r="C70" s="394"/>
      <c r="E70" s="420"/>
      <c r="H70" s="418"/>
      <c r="I70" s="153"/>
      <c r="J70" s="154"/>
      <c r="K70" s="17"/>
      <c r="L70" s="150"/>
      <c r="M70" s="115"/>
      <c r="N70" s="394"/>
      <c r="O70" s="394"/>
      <c r="P70" s="394"/>
      <c r="T70" s="97"/>
      <c r="U70" s="17"/>
      <c r="V70" s="338"/>
      <c r="W70" s="338"/>
      <c r="X70" s="98"/>
      <c r="Y70" s="26"/>
      <c r="AA70" s="307"/>
      <c r="AB70" s="310"/>
      <c r="AF70" s="399"/>
      <c r="BG70" s="399"/>
    </row>
    <row r="71" spans="3:59" s="396" customFormat="1" ht="69" customHeight="1" x14ac:dyDescent="0.2">
      <c r="C71" s="394"/>
      <c r="E71" s="420"/>
      <c r="H71" s="418"/>
      <c r="I71" s="395"/>
      <c r="J71" s="154"/>
      <c r="K71" s="395"/>
      <c r="L71" s="151"/>
      <c r="M71" s="395"/>
      <c r="N71" s="394"/>
      <c r="O71" s="394"/>
      <c r="P71" s="340"/>
      <c r="T71" s="97"/>
      <c r="U71" s="395"/>
      <c r="V71" s="323"/>
      <c r="W71" s="152"/>
      <c r="X71" s="98"/>
      <c r="Y71" s="348"/>
      <c r="AA71" s="307"/>
      <c r="AB71" s="310"/>
      <c r="AF71" s="399"/>
      <c r="BG71" s="399"/>
    </row>
    <row r="72" spans="3:59" s="396" customFormat="1" ht="69" customHeight="1" x14ac:dyDescent="0.2">
      <c r="C72" s="394"/>
      <c r="E72" s="420"/>
      <c r="H72" s="418"/>
      <c r="I72" s="153"/>
      <c r="J72" s="150"/>
      <c r="K72" s="16"/>
      <c r="L72" s="150"/>
      <c r="M72" s="115"/>
      <c r="N72" s="394"/>
      <c r="O72" s="394"/>
      <c r="P72" s="394"/>
      <c r="T72" s="97"/>
      <c r="U72" s="16"/>
      <c r="V72" s="338"/>
      <c r="W72" s="338"/>
      <c r="X72" s="98"/>
      <c r="Y72" s="348"/>
      <c r="AA72" s="307"/>
      <c r="AB72" s="310"/>
      <c r="AF72" s="399"/>
      <c r="BG72" s="399"/>
    </row>
    <row r="73" spans="3:59" s="396" customFormat="1" ht="69" customHeight="1" x14ac:dyDescent="0.2">
      <c r="C73" s="394"/>
      <c r="E73" s="420"/>
      <c r="H73" s="418"/>
      <c r="I73" s="315"/>
      <c r="N73" s="394"/>
      <c r="O73" s="394"/>
      <c r="T73" s="97"/>
      <c r="X73" s="98"/>
      <c r="Y73" s="317"/>
      <c r="AA73" s="307"/>
      <c r="AB73" s="310"/>
      <c r="AF73" s="399"/>
      <c r="BG73" s="399"/>
    </row>
    <row r="74" spans="3:59" s="396" customFormat="1" ht="69" customHeight="1" x14ac:dyDescent="0.2">
      <c r="C74" s="394"/>
      <c r="E74" s="420"/>
      <c r="H74" s="418"/>
      <c r="I74" s="315"/>
      <c r="N74" s="394"/>
      <c r="O74" s="394"/>
      <c r="T74" s="97"/>
      <c r="X74" s="98"/>
      <c r="Y74" s="317"/>
      <c r="AA74" s="307"/>
      <c r="AB74" s="310"/>
      <c r="AF74" s="399"/>
      <c r="BG74" s="399"/>
    </row>
    <row r="75" spans="3:59" s="396" customFormat="1" ht="69" customHeight="1" x14ac:dyDescent="0.25">
      <c r="C75" s="394"/>
      <c r="E75" s="420"/>
      <c r="H75" s="418"/>
      <c r="I75" s="153"/>
      <c r="N75" s="394"/>
      <c r="O75" s="394"/>
      <c r="P75" s="340"/>
      <c r="T75" s="97"/>
      <c r="X75" s="98"/>
      <c r="Y75" s="311"/>
      <c r="AA75" s="307"/>
      <c r="AB75" s="310"/>
      <c r="AF75" s="399"/>
      <c r="BG75" s="399"/>
    </row>
    <row r="76" spans="3:59" s="396" customFormat="1" ht="69" customHeight="1" x14ac:dyDescent="0.2">
      <c r="C76" s="394"/>
      <c r="E76" s="420"/>
      <c r="H76" s="209"/>
      <c r="I76" s="331"/>
      <c r="J76" s="150"/>
      <c r="K76" s="17"/>
      <c r="L76" s="17"/>
      <c r="N76" s="394"/>
      <c r="O76" s="394"/>
      <c r="P76" s="394"/>
      <c r="T76" s="97"/>
      <c r="U76" s="17"/>
      <c r="V76" s="338"/>
      <c r="W76" s="338"/>
      <c r="X76" s="98"/>
      <c r="Y76" s="311"/>
      <c r="AA76" s="307"/>
      <c r="AB76" s="310"/>
      <c r="AF76" s="399"/>
      <c r="BG76" s="399"/>
    </row>
    <row r="77" spans="3:59" s="396" customFormat="1" ht="69" customHeight="1" x14ac:dyDescent="0.25">
      <c r="C77" s="394"/>
      <c r="E77" s="420"/>
      <c r="H77" s="209"/>
      <c r="I77" s="315"/>
      <c r="J77" s="341"/>
      <c r="N77" s="394"/>
      <c r="O77" s="394"/>
      <c r="P77" s="394"/>
      <c r="T77" s="97"/>
      <c r="X77" s="98"/>
      <c r="AA77" s="307"/>
      <c r="AB77" s="310"/>
      <c r="AF77" s="399"/>
      <c r="BG77" s="399"/>
    </row>
    <row r="78" spans="3:59" s="396" customFormat="1" ht="69" customHeight="1" x14ac:dyDescent="0.2">
      <c r="C78" s="394"/>
      <c r="E78" s="420"/>
      <c r="H78" s="209"/>
      <c r="I78" s="342"/>
      <c r="J78" s="150"/>
      <c r="K78" s="17"/>
      <c r="L78" s="17"/>
      <c r="N78" s="394"/>
      <c r="O78" s="394"/>
      <c r="P78" s="394"/>
      <c r="T78" s="97"/>
      <c r="U78" s="17"/>
      <c r="V78" s="338"/>
      <c r="W78" s="338"/>
      <c r="X78" s="98"/>
      <c r="Y78" s="306"/>
      <c r="AA78" s="307"/>
      <c r="AB78" s="310"/>
      <c r="AF78" s="399"/>
      <c r="BG78" s="399"/>
    </row>
    <row r="79" spans="3:59" s="396" customFormat="1" ht="69" customHeight="1" x14ac:dyDescent="0.2">
      <c r="C79" s="394"/>
      <c r="E79" s="420"/>
      <c r="H79" s="209"/>
      <c r="I79" s="331"/>
      <c r="J79" s="343"/>
      <c r="K79" s="343"/>
      <c r="N79" s="394"/>
      <c r="O79" s="394"/>
      <c r="P79" s="394"/>
      <c r="T79" s="97"/>
      <c r="X79" s="98"/>
      <c r="AA79" s="307"/>
      <c r="AB79" s="310"/>
      <c r="AF79" s="399"/>
      <c r="BG79" s="399"/>
    </row>
    <row r="80" spans="3:59" s="396" customFormat="1" ht="69" customHeight="1" x14ac:dyDescent="0.2">
      <c r="C80" s="394"/>
      <c r="E80" s="427"/>
      <c r="H80" s="209"/>
      <c r="I80" s="344"/>
      <c r="K80" s="420"/>
      <c r="M80" s="345"/>
      <c r="N80" s="394"/>
      <c r="O80" s="394"/>
      <c r="P80" s="394"/>
      <c r="T80" s="97"/>
      <c r="V80" s="327"/>
      <c r="W80" s="327"/>
      <c r="X80" s="98"/>
      <c r="Y80" s="147"/>
      <c r="AA80" s="307"/>
      <c r="AB80" s="310"/>
      <c r="AF80" s="399"/>
      <c r="BG80" s="399"/>
    </row>
    <row r="81" spans="3:59" s="396" customFormat="1" ht="69" customHeight="1" x14ac:dyDescent="0.25">
      <c r="C81" s="394"/>
      <c r="E81" s="427"/>
      <c r="H81" s="209"/>
      <c r="I81" s="346"/>
      <c r="K81" s="420"/>
      <c r="M81" s="345"/>
      <c r="N81" s="394"/>
      <c r="O81" s="394"/>
      <c r="P81" s="394"/>
      <c r="T81" s="97"/>
      <c r="V81" s="327"/>
      <c r="W81" s="327"/>
      <c r="X81" s="98"/>
      <c r="Y81" s="147"/>
      <c r="AA81" s="307"/>
      <c r="AB81" s="310"/>
      <c r="AF81" s="399"/>
      <c r="BG81" s="399"/>
    </row>
    <row r="82" spans="3:59" s="396" customFormat="1" ht="69" customHeight="1" x14ac:dyDescent="0.25">
      <c r="C82" s="394"/>
      <c r="E82" s="427"/>
      <c r="H82" s="209"/>
      <c r="I82" s="346"/>
      <c r="K82" s="325"/>
      <c r="M82" s="345"/>
      <c r="N82" s="394"/>
      <c r="O82" s="394"/>
      <c r="P82" s="340"/>
      <c r="T82" s="97"/>
      <c r="V82" s="327"/>
      <c r="W82" s="327"/>
      <c r="X82" s="98"/>
      <c r="Y82" s="147"/>
      <c r="AA82" s="307"/>
      <c r="AB82" s="310"/>
      <c r="AF82" s="399"/>
      <c r="BG82" s="399"/>
    </row>
    <row r="83" spans="3:59" s="396" customFormat="1" ht="69" customHeight="1" x14ac:dyDescent="0.2">
      <c r="C83" s="394"/>
      <c r="E83" s="427"/>
      <c r="H83" s="209"/>
      <c r="I83" s="347"/>
      <c r="M83" s="345"/>
      <c r="N83" s="394"/>
      <c r="O83" s="394"/>
      <c r="P83" s="394"/>
      <c r="T83" s="97"/>
      <c r="V83" s="327"/>
      <c r="W83" s="327"/>
      <c r="X83" s="98"/>
      <c r="Y83" s="317"/>
      <c r="AA83" s="307"/>
      <c r="AB83" s="310"/>
      <c r="AF83" s="399"/>
      <c r="BG83" s="399"/>
    </row>
    <row r="84" spans="3:59" s="396" customFormat="1" ht="69" customHeight="1" x14ac:dyDescent="0.2">
      <c r="C84" s="394"/>
      <c r="E84" s="427"/>
      <c r="H84" s="209"/>
      <c r="I84" s="347"/>
      <c r="M84" s="345"/>
      <c r="N84" s="394"/>
      <c r="O84" s="394"/>
      <c r="P84" s="394"/>
      <c r="T84" s="97"/>
      <c r="V84" s="327"/>
      <c r="W84" s="327"/>
      <c r="X84" s="98"/>
      <c r="Y84" s="317"/>
      <c r="AA84" s="307"/>
      <c r="AB84" s="310"/>
      <c r="AF84" s="399"/>
      <c r="BG84" s="399"/>
    </row>
    <row r="85" spans="3:59" s="396" customFormat="1" ht="69" customHeight="1" x14ac:dyDescent="0.25">
      <c r="C85" s="394"/>
      <c r="E85" s="427"/>
      <c r="H85" s="209"/>
      <c r="I85" s="346"/>
      <c r="M85" s="345"/>
      <c r="N85" s="394"/>
      <c r="O85" s="394"/>
      <c r="P85" s="339"/>
      <c r="T85" s="97"/>
      <c r="V85" s="327"/>
      <c r="W85" s="327"/>
      <c r="X85" s="98"/>
      <c r="Y85" s="147"/>
      <c r="AA85" s="307"/>
      <c r="AB85" s="310"/>
      <c r="AF85" s="399"/>
      <c r="BG85" s="399"/>
    </row>
    <row r="86" spans="3:59" s="396" customFormat="1" ht="69" customHeight="1" x14ac:dyDescent="0.25">
      <c r="C86" s="394"/>
      <c r="E86" s="427"/>
      <c r="H86" s="209"/>
      <c r="I86" s="346"/>
      <c r="M86" s="345"/>
      <c r="N86" s="394"/>
      <c r="O86" s="394"/>
      <c r="P86" s="339"/>
      <c r="T86" s="97"/>
      <c r="V86" s="327"/>
      <c r="W86" s="327"/>
      <c r="X86" s="98"/>
      <c r="Y86" s="147"/>
      <c r="AA86" s="307"/>
      <c r="AB86" s="310"/>
      <c r="AF86" s="399"/>
      <c r="BG86" s="399"/>
    </row>
    <row r="87" spans="3:59" s="396" customFormat="1" ht="69" customHeight="1" x14ac:dyDescent="0.25">
      <c r="C87" s="394"/>
      <c r="E87" s="427"/>
      <c r="H87" s="209"/>
      <c r="I87" s="346"/>
      <c r="J87" s="150"/>
      <c r="K87" s="394"/>
      <c r="L87" s="325"/>
      <c r="M87" s="345"/>
      <c r="N87" s="394"/>
      <c r="O87" s="394"/>
      <c r="P87" s="209"/>
      <c r="S87" s="394"/>
      <c r="T87" s="97"/>
      <c r="V87" s="338"/>
      <c r="W87" s="338"/>
      <c r="X87" s="98"/>
      <c r="Y87" s="147"/>
      <c r="AA87" s="307"/>
      <c r="AB87" s="310"/>
      <c r="AF87" s="399"/>
      <c r="BG87" s="399"/>
    </row>
    <row r="88" spans="3:59" s="396" customFormat="1" ht="69" customHeight="1" x14ac:dyDescent="0.2">
      <c r="C88" s="394"/>
      <c r="E88" s="427"/>
      <c r="H88" s="209"/>
      <c r="I88" s="348"/>
      <c r="J88" s="340"/>
      <c r="K88" s="340"/>
      <c r="L88" s="340"/>
      <c r="M88" s="209"/>
      <c r="N88" s="394"/>
      <c r="O88" s="394"/>
      <c r="P88" s="394"/>
      <c r="T88" s="97"/>
      <c r="V88" s="338"/>
      <c r="W88" s="338"/>
      <c r="X88" s="98"/>
      <c r="Y88" s="317"/>
      <c r="AA88" s="307"/>
      <c r="AB88" s="310"/>
      <c r="AF88" s="399"/>
      <c r="BG88" s="399"/>
    </row>
    <row r="89" spans="3:59" s="396" customFormat="1" ht="69" customHeight="1" x14ac:dyDescent="0.25">
      <c r="C89" s="394"/>
      <c r="E89" s="427"/>
      <c r="H89" s="209"/>
      <c r="I89" s="321"/>
      <c r="J89" s="150"/>
      <c r="K89" s="209"/>
      <c r="L89" s="209"/>
      <c r="M89" s="209"/>
      <c r="N89" s="394"/>
      <c r="O89" s="394"/>
      <c r="P89" s="209"/>
      <c r="S89" s="209"/>
      <c r="T89" s="97"/>
      <c r="V89" s="338"/>
      <c r="W89" s="338"/>
      <c r="X89" s="98"/>
      <c r="Y89" s="147"/>
      <c r="AA89" s="307"/>
      <c r="AB89" s="310"/>
      <c r="AF89" s="399"/>
      <c r="BG89" s="399"/>
    </row>
    <row r="90" spans="3:59" s="396" customFormat="1" ht="69" customHeight="1" x14ac:dyDescent="0.25">
      <c r="C90" s="394"/>
      <c r="E90" s="427"/>
      <c r="H90" s="209"/>
      <c r="I90" s="321"/>
      <c r="J90" s="150"/>
      <c r="K90" s="209"/>
      <c r="L90" s="209"/>
      <c r="M90" s="209"/>
      <c r="N90" s="394"/>
      <c r="O90" s="394"/>
      <c r="P90" s="209"/>
      <c r="S90" s="209"/>
      <c r="T90" s="97"/>
      <c r="V90" s="338"/>
      <c r="W90" s="338"/>
      <c r="X90" s="98"/>
      <c r="Y90" s="209"/>
      <c r="AA90" s="307"/>
      <c r="AB90" s="310"/>
      <c r="AF90" s="399"/>
      <c r="BG90" s="399"/>
    </row>
    <row r="91" spans="3:59" s="396" customFormat="1" ht="69" customHeight="1" x14ac:dyDescent="0.25">
      <c r="C91" s="394"/>
      <c r="E91" s="427"/>
      <c r="H91" s="209"/>
      <c r="I91" s="321"/>
      <c r="J91" s="150"/>
      <c r="K91" s="209"/>
      <c r="L91" s="209"/>
      <c r="M91" s="209"/>
      <c r="N91" s="394"/>
      <c r="O91" s="394"/>
      <c r="P91" s="209"/>
      <c r="S91" s="209"/>
      <c r="T91" s="97"/>
      <c r="V91" s="338"/>
      <c r="W91" s="338"/>
      <c r="X91" s="98"/>
      <c r="Y91" s="26"/>
      <c r="AA91" s="307"/>
      <c r="AB91" s="310"/>
      <c r="AF91" s="399"/>
      <c r="BG91" s="399"/>
    </row>
    <row r="92" spans="3:59" s="396" customFormat="1" ht="69" customHeight="1" x14ac:dyDescent="0.25">
      <c r="C92" s="394"/>
      <c r="E92" s="427"/>
      <c r="H92" s="209"/>
      <c r="I92" s="321"/>
      <c r="J92" s="150"/>
      <c r="K92" s="209"/>
      <c r="L92" s="209"/>
      <c r="M92" s="209"/>
      <c r="N92" s="394"/>
      <c r="O92" s="394"/>
      <c r="P92" s="209"/>
      <c r="S92" s="209"/>
      <c r="T92" s="97"/>
      <c r="V92" s="338"/>
      <c r="W92" s="338"/>
      <c r="X92" s="98"/>
      <c r="Y92" s="26"/>
      <c r="AA92" s="307"/>
      <c r="AB92" s="310"/>
      <c r="AF92" s="399"/>
      <c r="BG92" s="399"/>
    </row>
    <row r="93" spans="3:59" s="396" customFormat="1" ht="69" customHeight="1" x14ac:dyDescent="0.25">
      <c r="C93" s="394"/>
      <c r="E93" s="427"/>
      <c r="H93" s="209"/>
      <c r="I93" s="321"/>
      <c r="J93" s="150"/>
      <c r="K93" s="209"/>
      <c r="L93" s="209"/>
      <c r="M93" s="209"/>
      <c r="N93" s="394"/>
      <c r="O93" s="394"/>
      <c r="P93" s="209"/>
      <c r="S93" s="209"/>
      <c r="T93" s="97"/>
      <c r="V93" s="338"/>
      <c r="W93" s="338"/>
      <c r="X93" s="98"/>
      <c r="Y93" s="26"/>
      <c r="AA93" s="307"/>
      <c r="AB93" s="310"/>
      <c r="AF93" s="399"/>
      <c r="BG93" s="399"/>
    </row>
    <row r="94" spans="3:59" s="396" customFormat="1" ht="69" customHeight="1" x14ac:dyDescent="0.25">
      <c r="C94" s="394"/>
      <c r="E94" s="427"/>
      <c r="H94" s="209"/>
      <c r="I94" s="321"/>
      <c r="J94" s="150"/>
      <c r="K94" s="209"/>
      <c r="L94" s="209"/>
      <c r="M94" s="209"/>
      <c r="N94" s="394"/>
      <c r="O94" s="394"/>
      <c r="P94" s="209"/>
      <c r="S94" s="209"/>
      <c r="T94" s="97"/>
      <c r="V94" s="338"/>
      <c r="W94" s="338"/>
      <c r="X94" s="98"/>
      <c r="Y94" s="209"/>
      <c r="AA94" s="307"/>
      <c r="AB94" s="310"/>
      <c r="AF94" s="399"/>
      <c r="BG94" s="399"/>
    </row>
    <row r="95" spans="3:59" s="396" customFormat="1" ht="69" customHeight="1" x14ac:dyDescent="0.25">
      <c r="C95" s="394"/>
      <c r="E95" s="420"/>
      <c r="H95" s="418"/>
      <c r="I95" s="333"/>
      <c r="J95" s="150"/>
      <c r="N95" s="394"/>
      <c r="O95" s="394"/>
      <c r="P95" s="394"/>
      <c r="T95" s="97"/>
      <c r="X95" s="98"/>
      <c r="Y95" s="209"/>
      <c r="AA95" s="307"/>
      <c r="AB95" s="310"/>
      <c r="AF95" s="399"/>
      <c r="BG95" s="399"/>
    </row>
    <row r="96" spans="3:59" s="396" customFormat="1" ht="69" customHeight="1" x14ac:dyDescent="0.25">
      <c r="C96" s="394"/>
      <c r="E96" s="420"/>
      <c r="H96" s="418"/>
      <c r="I96" s="421"/>
      <c r="N96" s="394"/>
      <c r="O96" s="394"/>
      <c r="P96" s="394"/>
      <c r="T96" s="97"/>
      <c r="X96" s="98"/>
      <c r="AA96" s="307"/>
      <c r="AB96" s="310"/>
      <c r="AF96" s="399"/>
      <c r="BG96" s="399"/>
    </row>
    <row r="97" spans="3:59" s="396" customFormat="1" ht="69" customHeight="1" x14ac:dyDescent="0.25">
      <c r="C97" s="394"/>
      <c r="E97" s="420"/>
      <c r="H97" s="418"/>
      <c r="I97" s="333"/>
      <c r="J97" s="150"/>
      <c r="K97" s="209"/>
      <c r="L97" s="209"/>
      <c r="M97" s="209"/>
      <c r="N97" s="394"/>
      <c r="O97" s="394"/>
      <c r="P97" s="209"/>
      <c r="S97" s="209"/>
      <c r="T97" s="97"/>
      <c r="V97" s="338"/>
      <c r="W97" s="338"/>
      <c r="X97" s="98"/>
      <c r="Y97" s="209"/>
      <c r="AA97" s="307"/>
      <c r="AB97" s="310"/>
      <c r="AF97" s="399"/>
      <c r="BG97" s="399"/>
    </row>
    <row r="98" spans="3:59" s="396" customFormat="1" ht="69" customHeight="1" x14ac:dyDescent="0.25">
      <c r="C98" s="394"/>
      <c r="E98" s="420"/>
      <c r="H98" s="418"/>
      <c r="I98" s="333"/>
      <c r="J98" s="150"/>
      <c r="K98" s="209"/>
      <c r="L98" s="209"/>
      <c r="M98" s="354"/>
      <c r="N98" s="394"/>
      <c r="O98" s="394"/>
      <c r="P98" s="209"/>
      <c r="S98" s="209"/>
      <c r="T98" s="97"/>
      <c r="V98" s="338"/>
      <c r="W98" s="338"/>
      <c r="X98" s="98"/>
      <c r="Y98" s="209"/>
      <c r="AA98" s="307"/>
      <c r="AB98" s="310"/>
      <c r="AF98" s="399"/>
      <c r="BG98" s="399"/>
    </row>
    <row r="99" spans="3:59" s="396" customFormat="1" ht="69" customHeight="1" x14ac:dyDescent="0.25">
      <c r="C99" s="394"/>
      <c r="E99" s="420"/>
      <c r="H99" s="418"/>
      <c r="I99" s="333"/>
      <c r="J99" s="150"/>
      <c r="K99" s="209"/>
      <c r="L99" s="209"/>
      <c r="M99" s="354"/>
      <c r="N99" s="394"/>
      <c r="O99" s="394"/>
      <c r="P99" s="209"/>
      <c r="S99" s="209"/>
      <c r="T99" s="97"/>
      <c r="V99" s="338"/>
      <c r="W99" s="338"/>
      <c r="X99" s="98"/>
      <c r="Y99" s="209"/>
      <c r="AA99" s="307"/>
      <c r="AB99" s="310"/>
      <c r="AF99" s="399"/>
      <c r="BG99" s="399"/>
    </row>
    <row r="100" spans="3:59" s="396" customFormat="1" ht="69" customHeight="1" x14ac:dyDescent="0.25">
      <c r="C100" s="394"/>
      <c r="E100" s="420"/>
      <c r="H100" s="209"/>
      <c r="I100" s="311"/>
      <c r="J100" s="150"/>
      <c r="K100" s="209"/>
      <c r="L100" s="209"/>
      <c r="M100" s="354"/>
      <c r="N100" s="394"/>
      <c r="O100" s="394"/>
      <c r="P100" s="394"/>
      <c r="S100" s="209"/>
      <c r="T100" s="97"/>
      <c r="V100" s="338"/>
      <c r="W100" s="338"/>
      <c r="X100" s="98"/>
      <c r="Y100" s="209"/>
      <c r="AA100" s="307"/>
      <c r="AB100" s="310"/>
      <c r="AF100" s="399"/>
      <c r="BG100" s="399"/>
    </row>
    <row r="101" spans="3:59" s="396" customFormat="1" ht="69" customHeight="1" x14ac:dyDescent="0.25">
      <c r="C101" s="394"/>
      <c r="E101" s="420"/>
      <c r="H101" s="209"/>
      <c r="I101" s="311"/>
      <c r="J101" s="150"/>
      <c r="K101" s="209"/>
      <c r="L101" s="209"/>
      <c r="M101" s="354"/>
      <c r="N101" s="394"/>
      <c r="O101" s="394"/>
      <c r="P101" s="394"/>
      <c r="S101" s="209"/>
      <c r="T101" s="97"/>
      <c r="V101" s="338"/>
      <c r="W101" s="338"/>
      <c r="X101" s="98"/>
      <c r="Y101" s="209"/>
      <c r="AA101" s="307"/>
      <c r="AB101" s="310"/>
      <c r="AF101" s="399"/>
      <c r="BG101" s="399"/>
    </row>
    <row r="102" spans="3:59" s="396" customFormat="1" ht="69" customHeight="1" x14ac:dyDescent="0.25">
      <c r="C102" s="394"/>
      <c r="E102" s="420"/>
      <c r="H102" s="209"/>
      <c r="I102" s="309"/>
      <c r="J102" s="150"/>
      <c r="K102" s="209"/>
      <c r="L102" s="394"/>
      <c r="M102" s="354"/>
      <c r="N102" s="394"/>
      <c r="O102" s="394"/>
      <c r="P102" s="394"/>
      <c r="S102" s="209"/>
      <c r="T102" s="97"/>
      <c r="U102" s="209"/>
      <c r="V102" s="338"/>
      <c r="W102" s="338"/>
      <c r="X102" s="98"/>
      <c r="Y102" s="209"/>
      <c r="AA102" s="307"/>
      <c r="AB102" s="310"/>
      <c r="AF102" s="399"/>
      <c r="BG102" s="399"/>
    </row>
    <row r="103" spans="3:59" s="396" customFormat="1" ht="69" customHeight="1" x14ac:dyDescent="0.25">
      <c r="C103" s="394"/>
      <c r="E103" s="420"/>
      <c r="H103" s="209"/>
      <c r="I103" s="309"/>
      <c r="J103" s="150"/>
      <c r="K103" s="209"/>
      <c r="L103" s="394"/>
      <c r="M103" s="354"/>
      <c r="N103" s="394"/>
      <c r="O103" s="394"/>
      <c r="P103" s="394"/>
      <c r="S103" s="209"/>
      <c r="T103" s="97"/>
      <c r="U103" s="209"/>
      <c r="V103" s="338"/>
      <c r="W103" s="338"/>
      <c r="X103" s="98"/>
      <c r="Y103" s="209"/>
      <c r="AA103" s="307"/>
      <c r="AB103" s="310"/>
      <c r="AF103" s="399"/>
      <c r="BG103" s="399"/>
    </row>
    <row r="104" spans="3:59" s="396" customFormat="1" ht="69" customHeight="1" x14ac:dyDescent="0.25">
      <c r="C104" s="394"/>
      <c r="E104" s="420"/>
      <c r="H104" s="209"/>
      <c r="I104" s="309"/>
      <c r="J104" s="150"/>
      <c r="K104" s="209"/>
      <c r="L104" s="394"/>
      <c r="M104" s="354"/>
      <c r="N104" s="394"/>
      <c r="O104" s="394"/>
      <c r="P104" s="394"/>
      <c r="S104" s="209"/>
      <c r="T104" s="97"/>
      <c r="U104" s="209"/>
      <c r="V104" s="338"/>
      <c r="W104" s="338"/>
      <c r="X104" s="98"/>
      <c r="Y104" s="209"/>
      <c r="AA104" s="307"/>
      <c r="AB104" s="310"/>
      <c r="AF104" s="399"/>
      <c r="BG104" s="399"/>
    </row>
    <row r="105" spans="3:59" s="396" customFormat="1" ht="69" customHeight="1" x14ac:dyDescent="0.25">
      <c r="C105" s="394"/>
      <c r="E105" s="420"/>
      <c r="H105" s="209"/>
      <c r="I105" s="309"/>
      <c r="J105" s="150"/>
      <c r="K105" s="209"/>
      <c r="L105" s="394"/>
      <c r="M105" s="354"/>
      <c r="N105" s="394"/>
      <c r="O105" s="394"/>
      <c r="P105" s="394"/>
      <c r="S105" s="209"/>
      <c r="T105" s="97"/>
      <c r="U105" s="209"/>
      <c r="V105" s="338"/>
      <c r="W105" s="338"/>
      <c r="X105" s="98"/>
      <c r="Y105" s="209"/>
      <c r="AA105" s="307"/>
      <c r="AB105" s="310"/>
      <c r="AF105" s="399"/>
      <c r="BG105" s="399"/>
    </row>
    <row r="106" spans="3:59" s="396" customFormat="1" ht="69" customHeight="1" x14ac:dyDescent="0.25">
      <c r="C106" s="394"/>
      <c r="E106" s="420"/>
      <c r="H106" s="209"/>
      <c r="I106" s="309"/>
      <c r="J106" s="150"/>
      <c r="K106" s="150"/>
      <c r="L106" s="209"/>
      <c r="M106" s="422"/>
      <c r="N106" s="394"/>
      <c r="O106" s="394"/>
      <c r="P106" s="394"/>
      <c r="S106" s="150"/>
      <c r="T106" s="97"/>
      <c r="V106" s="338"/>
      <c r="W106" s="338"/>
      <c r="X106" s="98"/>
      <c r="Y106" s="209"/>
      <c r="Z106" s="310"/>
      <c r="AA106" s="307"/>
      <c r="AB106" s="310"/>
      <c r="AF106" s="399"/>
      <c r="BG106" s="399"/>
    </row>
    <row r="107" spans="3:59" s="396" customFormat="1" ht="69" customHeight="1" x14ac:dyDescent="0.25">
      <c r="C107" s="394"/>
      <c r="E107" s="420"/>
      <c r="H107" s="209"/>
      <c r="I107" s="309"/>
      <c r="J107" s="150"/>
      <c r="K107" s="150"/>
      <c r="L107" s="150"/>
      <c r="M107" s="354"/>
      <c r="N107" s="394"/>
      <c r="O107" s="394"/>
      <c r="P107" s="394"/>
      <c r="S107" s="150"/>
      <c r="T107" s="97"/>
      <c r="V107" s="338"/>
      <c r="W107" s="338"/>
      <c r="X107" s="98"/>
      <c r="Y107" s="209"/>
      <c r="AA107" s="307"/>
      <c r="AB107" s="310"/>
      <c r="AF107" s="399"/>
      <c r="BG107" s="399"/>
    </row>
    <row r="108" spans="3:59" s="396" customFormat="1" ht="69" customHeight="1" x14ac:dyDescent="0.25">
      <c r="C108" s="394"/>
      <c r="E108" s="426"/>
      <c r="H108" s="418"/>
      <c r="I108" s="153"/>
      <c r="N108" s="394"/>
      <c r="O108" s="394"/>
      <c r="P108" s="394"/>
      <c r="T108" s="97"/>
      <c r="X108" s="98"/>
      <c r="AA108" s="307"/>
      <c r="AB108" s="310"/>
      <c r="AF108" s="399"/>
      <c r="BG108" s="399"/>
    </row>
    <row r="109" spans="3:59" s="396" customFormat="1" ht="69" customHeight="1" x14ac:dyDescent="0.25">
      <c r="C109" s="394"/>
      <c r="E109" s="426"/>
      <c r="H109" s="418"/>
      <c r="I109" s="153"/>
      <c r="N109" s="394"/>
      <c r="O109" s="394"/>
      <c r="P109" s="394"/>
      <c r="T109" s="97"/>
      <c r="X109" s="98"/>
      <c r="AA109" s="307"/>
      <c r="AB109" s="310"/>
      <c r="AF109" s="399"/>
      <c r="BG109" s="399"/>
    </row>
    <row r="110" spans="3:59" s="396" customFormat="1" ht="69" customHeight="1" x14ac:dyDescent="0.25">
      <c r="C110" s="394"/>
      <c r="E110" s="426"/>
      <c r="H110" s="418"/>
      <c r="I110" s="153"/>
      <c r="N110" s="394"/>
      <c r="O110" s="394"/>
      <c r="P110" s="394"/>
      <c r="T110" s="97"/>
      <c r="X110" s="98"/>
      <c r="AA110" s="307"/>
      <c r="AB110" s="310"/>
      <c r="AF110" s="399"/>
      <c r="BG110" s="399"/>
    </row>
    <row r="111" spans="3:59" s="396" customFormat="1" ht="69" customHeight="1" x14ac:dyDescent="0.25">
      <c r="C111" s="394"/>
      <c r="E111" s="426"/>
      <c r="H111" s="418"/>
      <c r="I111" s="153"/>
      <c r="N111" s="394"/>
      <c r="O111" s="394"/>
      <c r="P111" s="394"/>
      <c r="T111" s="97"/>
      <c r="X111" s="98"/>
      <c r="AA111" s="307"/>
      <c r="AB111" s="310"/>
      <c r="AF111" s="399"/>
      <c r="BG111" s="399"/>
    </row>
    <row r="112" spans="3:59" s="396" customFormat="1" ht="69" customHeight="1" x14ac:dyDescent="0.25">
      <c r="C112" s="394"/>
      <c r="E112" s="426"/>
      <c r="H112" s="418"/>
      <c r="I112" s="153"/>
      <c r="N112" s="394"/>
      <c r="O112" s="394"/>
      <c r="P112" s="394"/>
      <c r="T112" s="97"/>
      <c r="X112" s="98"/>
      <c r="AA112" s="307"/>
      <c r="AB112" s="310"/>
      <c r="AF112" s="399"/>
      <c r="BG112" s="399"/>
    </row>
    <row r="113" spans="3:59" s="396" customFormat="1" ht="69" customHeight="1" x14ac:dyDescent="0.25">
      <c r="C113" s="394"/>
      <c r="E113" s="420"/>
      <c r="H113" s="209"/>
      <c r="I113" s="153"/>
      <c r="J113" s="26"/>
      <c r="K113" s="26"/>
      <c r="L113" s="26"/>
      <c r="N113" s="394"/>
      <c r="O113" s="394"/>
      <c r="P113" s="111"/>
      <c r="S113" s="26"/>
      <c r="T113" s="97"/>
      <c r="V113" s="349"/>
      <c r="W113" s="18"/>
      <c r="X113" s="98"/>
      <c r="Y113" s="306"/>
      <c r="AA113" s="307"/>
      <c r="AB113" s="310"/>
      <c r="AF113" s="399"/>
      <c r="BG113" s="399"/>
    </row>
    <row r="114" spans="3:59" s="396" customFormat="1" ht="69" customHeight="1" x14ac:dyDescent="0.25">
      <c r="C114" s="394"/>
      <c r="E114" s="420"/>
      <c r="H114" s="209"/>
      <c r="I114" s="153"/>
      <c r="K114" s="26"/>
      <c r="N114" s="394"/>
      <c r="O114" s="394"/>
      <c r="P114" s="111"/>
      <c r="S114" s="26"/>
      <c r="T114" s="97"/>
      <c r="V114" s="18"/>
      <c r="W114" s="349"/>
      <c r="X114" s="98"/>
      <c r="Y114" s="306"/>
      <c r="AA114" s="307"/>
      <c r="AB114" s="310"/>
      <c r="AF114" s="399"/>
      <c r="BG114" s="399"/>
    </row>
    <row r="115" spans="3:59" s="396" customFormat="1" ht="69" customHeight="1" x14ac:dyDescent="0.25">
      <c r="C115" s="394"/>
      <c r="E115" s="420"/>
      <c r="H115" s="209"/>
      <c r="I115" s="153"/>
      <c r="K115" s="26"/>
      <c r="N115" s="394"/>
      <c r="O115" s="394"/>
      <c r="P115" s="111"/>
      <c r="S115" s="26"/>
      <c r="T115" s="97"/>
      <c r="V115" s="349"/>
      <c r="W115" s="349"/>
      <c r="X115" s="98"/>
      <c r="Y115" s="306"/>
      <c r="AA115" s="307"/>
      <c r="AB115" s="310"/>
      <c r="AF115" s="399"/>
      <c r="BG115" s="399"/>
    </row>
    <row r="116" spans="3:59" s="396" customFormat="1" ht="69" customHeight="1" x14ac:dyDescent="0.25">
      <c r="C116" s="394"/>
      <c r="E116" s="427"/>
      <c r="G116" s="877"/>
      <c r="H116" s="418"/>
      <c r="I116" s="306"/>
      <c r="J116" s="311"/>
      <c r="K116" s="311"/>
      <c r="N116" s="394"/>
      <c r="O116" s="394"/>
      <c r="P116" s="209"/>
      <c r="T116" s="97"/>
      <c r="V116" s="350"/>
      <c r="W116" s="313"/>
      <c r="X116" s="98"/>
      <c r="Y116" s="306"/>
      <c r="AA116" s="307"/>
      <c r="AB116" s="310"/>
      <c r="AF116" s="399"/>
      <c r="BG116" s="399"/>
    </row>
    <row r="117" spans="3:59" s="396" customFormat="1" ht="69" customHeight="1" x14ac:dyDescent="0.25">
      <c r="C117" s="394"/>
      <c r="E117" s="427"/>
      <c r="G117" s="877"/>
      <c r="H117" s="418"/>
      <c r="I117" s="351"/>
      <c r="J117" s="351"/>
      <c r="K117" s="352"/>
      <c r="N117" s="394"/>
      <c r="O117" s="394"/>
      <c r="P117" s="209"/>
      <c r="T117" s="97"/>
      <c r="V117" s="350"/>
      <c r="W117" s="313"/>
      <c r="X117" s="98"/>
      <c r="Y117" s="306"/>
      <c r="AA117" s="307"/>
      <c r="AB117" s="310"/>
      <c r="AF117" s="399"/>
      <c r="BG117" s="399"/>
    </row>
    <row r="118" spans="3:59" s="396" customFormat="1" ht="69" customHeight="1" x14ac:dyDescent="0.25">
      <c r="C118" s="394"/>
      <c r="E118" s="427"/>
      <c r="G118" s="877"/>
      <c r="H118" s="418"/>
      <c r="I118" s="351"/>
      <c r="J118" s="351"/>
      <c r="K118" s="352"/>
      <c r="N118" s="394"/>
      <c r="O118" s="394"/>
      <c r="P118" s="209"/>
      <c r="T118" s="97"/>
      <c r="V118" s="350"/>
      <c r="W118" s="313"/>
      <c r="X118" s="98"/>
      <c r="Y118" s="306"/>
      <c r="AA118" s="307"/>
      <c r="AB118" s="310"/>
      <c r="AF118" s="399"/>
      <c r="BG118" s="399"/>
    </row>
    <row r="119" spans="3:59" s="396" customFormat="1" ht="69" customHeight="1" x14ac:dyDescent="0.25">
      <c r="C119" s="394"/>
      <c r="E119" s="427"/>
      <c r="G119" s="877"/>
      <c r="H119" s="418"/>
      <c r="I119" s="324"/>
      <c r="J119" s="353"/>
      <c r="K119" s="311"/>
      <c r="N119" s="394"/>
      <c r="O119" s="394"/>
      <c r="P119" s="354"/>
      <c r="T119" s="97"/>
      <c r="V119" s="308"/>
      <c r="W119" s="309"/>
      <c r="X119" s="98"/>
      <c r="Y119" s="306"/>
      <c r="AA119" s="307"/>
      <c r="AB119" s="310"/>
      <c r="AF119" s="399"/>
      <c r="BG119" s="399"/>
    </row>
    <row r="120" spans="3:59" s="396" customFormat="1" ht="69" customHeight="1" x14ac:dyDescent="0.25">
      <c r="C120" s="394"/>
      <c r="E120" s="427"/>
      <c r="G120" s="877"/>
      <c r="H120" s="418"/>
      <c r="I120" s="324"/>
      <c r="J120" s="330"/>
      <c r="K120" s="330"/>
      <c r="N120" s="394"/>
      <c r="O120" s="394"/>
      <c r="P120" s="209"/>
      <c r="T120" s="97"/>
      <c r="V120" s="350"/>
      <c r="W120" s="313"/>
      <c r="X120" s="98"/>
      <c r="Y120" s="306"/>
      <c r="AA120" s="307"/>
      <c r="AB120" s="310"/>
      <c r="AF120" s="399"/>
      <c r="BG120" s="399"/>
    </row>
    <row r="121" spans="3:59" s="396" customFormat="1" ht="69" customHeight="1" x14ac:dyDescent="0.25">
      <c r="C121" s="394"/>
      <c r="E121" s="427"/>
      <c r="G121" s="877"/>
      <c r="H121" s="418"/>
      <c r="I121" s="324"/>
      <c r="J121" s="330"/>
      <c r="K121" s="311"/>
      <c r="N121" s="394"/>
      <c r="O121" s="394"/>
      <c r="P121" s="209"/>
      <c r="T121" s="97"/>
      <c r="V121" s="350"/>
      <c r="W121" s="313"/>
      <c r="X121" s="98"/>
      <c r="Y121" s="306"/>
      <c r="AA121" s="307"/>
      <c r="AB121" s="310"/>
      <c r="AF121" s="399"/>
      <c r="BG121" s="399"/>
    </row>
    <row r="122" spans="3:59" s="396" customFormat="1" ht="69" customHeight="1" x14ac:dyDescent="0.25">
      <c r="C122" s="394"/>
      <c r="E122" s="427"/>
      <c r="G122" s="877"/>
      <c r="H122" s="418"/>
      <c r="I122" s="324"/>
      <c r="J122" s="321"/>
      <c r="K122" s="311"/>
      <c r="N122" s="394"/>
      <c r="O122" s="394"/>
      <c r="P122" s="209"/>
      <c r="T122" s="97"/>
      <c r="V122" s="350"/>
      <c r="W122" s="313"/>
      <c r="X122" s="98"/>
      <c r="Y122" s="306"/>
      <c r="AA122" s="307"/>
      <c r="AB122" s="310"/>
      <c r="AF122" s="399"/>
      <c r="BG122" s="399"/>
    </row>
    <row r="123" spans="3:59" s="396" customFormat="1" ht="69" customHeight="1" x14ac:dyDescent="0.25">
      <c r="C123" s="394"/>
      <c r="E123" s="427"/>
      <c r="G123" s="877"/>
      <c r="H123" s="418"/>
      <c r="I123" s="324"/>
      <c r="J123" s="330"/>
      <c r="K123" s="311"/>
      <c r="N123" s="394"/>
      <c r="O123" s="394"/>
      <c r="P123" s="209"/>
      <c r="T123" s="97"/>
      <c r="V123" s="350"/>
      <c r="W123" s="313"/>
      <c r="X123" s="98"/>
      <c r="Y123" s="306"/>
      <c r="AA123" s="307"/>
      <c r="AB123" s="310"/>
      <c r="AF123" s="399"/>
      <c r="BG123" s="399"/>
    </row>
    <row r="124" spans="3:59" s="396" customFormat="1" ht="69" customHeight="1" x14ac:dyDescent="0.2">
      <c r="C124" s="394"/>
      <c r="E124" s="427"/>
      <c r="H124" s="418"/>
      <c r="I124" s="355"/>
      <c r="J124" s="311"/>
      <c r="K124" s="311"/>
      <c r="N124" s="394"/>
      <c r="O124" s="394"/>
      <c r="P124" s="209"/>
      <c r="T124" s="97"/>
      <c r="V124" s="350"/>
      <c r="W124" s="356"/>
      <c r="X124" s="98"/>
      <c r="Y124" s="306"/>
      <c r="AA124" s="307"/>
      <c r="AB124" s="310"/>
      <c r="AF124" s="399"/>
      <c r="BG124" s="399"/>
    </row>
    <row r="125" spans="3:59" s="396" customFormat="1" ht="69" customHeight="1" x14ac:dyDescent="0.25">
      <c r="C125" s="394"/>
      <c r="E125" s="427"/>
      <c r="H125" s="418"/>
      <c r="I125" s="306"/>
      <c r="J125" s="311"/>
      <c r="K125" s="311"/>
      <c r="N125" s="394"/>
      <c r="O125" s="394"/>
      <c r="P125" s="209"/>
      <c r="T125" s="97"/>
      <c r="V125" s="350"/>
      <c r="W125" s="350"/>
      <c r="X125" s="98"/>
      <c r="Y125" s="306"/>
      <c r="AA125" s="307"/>
      <c r="AB125" s="310"/>
      <c r="AF125" s="399"/>
      <c r="BG125" s="399"/>
    </row>
    <row r="126" spans="3:59" s="396" customFormat="1" ht="69" customHeight="1" x14ac:dyDescent="0.25">
      <c r="C126" s="394"/>
      <c r="E126" s="427"/>
      <c r="H126" s="418"/>
      <c r="I126" s="306"/>
      <c r="J126" s="311"/>
      <c r="K126" s="311"/>
      <c r="N126" s="394"/>
      <c r="O126" s="394"/>
      <c r="P126" s="209"/>
      <c r="T126" s="97"/>
      <c r="V126" s="350"/>
      <c r="W126" s="356"/>
      <c r="X126" s="98"/>
      <c r="Y126" s="306"/>
      <c r="AA126" s="307"/>
      <c r="AB126" s="310"/>
      <c r="AF126" s="399"/>
      <c r="BG126" s="399"/>
    </row>
    <row r="127" spans="3:59" s="396" customFormat="1" ht="69" customHeight="1" x14ac:dyDescent="0.25">
      <c r="C127" s="394"/>
      <c r="E127" s="428"/>
      <c r="H127" s="209"/>
      <c r="I127" s="395"/>
      <c r="K127" s="15"/>
      <c r="N127" s="394"/>
      <c r="O127" s="394"/>
      <c r="P127" s="394"/>
      <c r="T127" s="97"/>
      <c r="X127" s="98"/>
      <c r="AA127" s="307"/>
      <c r="AB127" s="310"/>
      <c r="AF127" s="399"/>
      <c r="BG127" s="399"/>
    </row>
    <row r="128" spans="3:59" s="396" customFormat="1" ht="69" customHeight="1" x14ac:dyDescent="0.25">
      <c r="C128" s="394"/>
      <c r="E128" s="428"/>
      <c r="H128" s="209"/>
      <c r="I128" s="395"/>
      <c r="K128" s="15"/>
      <c r="N128" s="394"/>
      <c r="O128" s="394"/>
      <c r="P128" s="394"/>
      <c r="T128" s="97"/>
      <c r="X128" s="98"/>
      <c r="AA128" s="307"/>
      <c r="AB128" s="310"/>
      <c r="AF128" s="399"/>
      <c r="BG128" s="399"/>
    </row>
    <row r="129" spans="3:59" s="396" customFormat="1" ht="69" customHeight="1" x14ac:dyDescent="0.25">
      <c r="C129" s="394"/>
      <c r="E129" s="428"/>
      <c r="H129" s="209"/>
      <c r="I129" s="321"/>
      <c r="K129" s="15"/>
      <c r="N129" s="394"/>
      <c r="O129" s="394"/>
      <c r="P129" s="394"/>
      <c r="T129" s="97"/>
      <c r="X129" s="98"/>
      <c r="AA129" s="307"/>
      <c r="AB129" s="310"/>
      <c r="AF129" s="399"/>
      <c r="BG129" s="399"/>
    </row>
    <row r="130" spans="3:59" s="396" customFormat="1" ht="69" customHeight="1" x14ac:dyDescent="0.25">
      <c r="C130" s="394"/>
      <c r="E130" s="428"/>
      <c r="H130" s="209"/>
      <c r="I130" s="321"/>
      <c r="K130" s="15"/>
      <c r="N130" s="394"/>
      <c r="O130" s="394"/>
      <c r="P130" s="394"/>
      <c r="T130" s="97"/>
      <c r="X130" s="98"/>
      <c r="AA130" s="307"/>
      <c r="AB130" s="310"/>
      <c r="AF130" s="399"/>
      <c r="BG130" s="399"/>
    </row>
    <row r="131" spans="3:59" s="396" customFormat="1" ht="69" customHeight="1" x14ac:dyDescent="0.25">
      <c r="C131" s="394"/>
      <c r="E131" s="428"/>
      <c r="H131" s="209"/>
      <c r="I131" s="321"/>
      <c r="N131" s="394"/>
      <c r="O131" s="394"/>
      <c r="P131" s="394"/>
      <c r="T131" s="97"/>
      <c r="X131" s="98"/>
      <c r="AA131" s="307"/>
      <c r="AB131" s="310"/>
      <c r="AF131" s="399"/>
      <c r="BG131" s="399"/>
    </row>
    <row r="132" spans="3:59" s="396" customFormat="1" ht="69" customHeight="1" x14ac:dyDescent="0.25">
      <c r="C132" s="394"/>
      <c r="E132" s="428"/>
      <c r="H132" s="209"/>
      <c r="I132" s="324"/>
      <c r="N132" s="394"/>
      <c r="O132" s="394"/>
      <c r="P132" s="394"/>
      <c r="T132" s="97"/>
      <c r="X132" s="98"/>
      <c r="AA132" s="307"/>
      <c r="AB132" s="310"/>
      <c r="AF132" s="399"/>
      <c r="BG132" s="399"/>
    </row>
    <row r="133" spans="3:59" s="396" customFormat="1" ht="69" customHeight="1" x14ac:dyDescent="0.25">
      <c r="C133" s="394"/>
      <c r="E133" s="428"/>
      <c r="H133" s="209"/>
      <c r="I133" s="321"/>
      <c r="N133" s="394"/>
      <c r="O133" s="394"/>
      <c r="P133" s="394"/>
      <c r="T133" s="97"/>
      <c r="X133" s="98"/>
      <c r="AA133" s="307"/>
      <c r="AB133" s="310"/>
      <c r="AF133" s="399"/>
      <c r="BG133" s="399"/>
    </row>
    <row r="134" spans="3:59" s="396" customFormat="1" ht="69" customHeight="1" x14ac:dyDescent="0.25">
      <c r="C134" s="394"/>
      <c r="E134" s="428"/>
      <c r="H134" s="423"/>
      <c r="I134" s="321"/>
      <c r="N134" s="394"/>
      <c r="O134" s="394"/>
      <c r="P134" s="394"/>
      <c r="T134" s="97"/>
      <c r="X134" s="98"/>
      <c r="AA134" s="307"/>
      <c r="AB134" s="310"/>
      <c r="AF134" s="399"/>
      <c r="BG134" s="399"/>
    </row>
    <row r="135" spans="3:59" s="396" customFormat="1" ht="69" customHeight="1" x14ac:dyDescent="0.25">
      <c r="C135" s="394"/>
      <c r="E135" s="428"/>
      <c r="H135" s="209"/>
      <c r="I135" s="321"/>
      <c r="N135" s="394"/>
      <c r="O135" s="394"/>
      <c r="P135" s="394"/>
      <c r="T135" s="97"/>
      <c r="X135" s="98"/>
      <c r="AA135" s="307"/>
      <c r="AB135" s="310"/>
      <c r="AF135" s="399"/>
      <c r="BG135" s="399"/>
    </row>
    <row r="136" spans="3:59" s="396" customFormat="1" ht="69" customHeight="1" x14ac:dyDescent="0.25">
      <c r="C136" s="394"/>
      <c r="E136" s="428"/>
      <c r="H136" s="209"/>
      <c r="I136" s="321"/>
      <c r="N136" s="394"/>
      <c r="O136" s="394"/>
      <c r="P136" s="394"/>
      <c r="T136" s="97"/>
      <c r="X136" s="98"/>
      <c r="AA136" s="307"/>
      <c r="AB136" s="310"/>
      <c r="AF136" s="399"/>
      <c r="BG136" s="399"/>
    </row>
    <row r="137" spans="3:59" s="396" customFormat="1" ht="69" customHeight="1" x14ac:dyDescent="0.25">
      <c r="C137" s="394"/>
      <c r="E137" s="428"/>
      <c r="H137" s="209"/>
      <c r="I137" s="321"/>
      <c r="N137" s="394"/>
      <c r="O137" s="394"/>
      <c r="P137" s="394"/>
      <c r="T137" s="97"/>
      <c r="X137" s="98"/>
      <c r="AA137" s="307"/>
      <c r="AB137" s="310"/>
      <c r="AF137" s="399"/>
      <c r="BG137" s="399"/>
    </row>
    <row r="138" spans="3:59" s="396" customFormat="1" ht="69" customHeight="1" x14ac:dyDescent="0.25">
      <c r="C138" s="394"/>
      <c r="E138" s="427"/>
      <c r="H138" s="209"/>
      <c r="I138" s="153"/>
      <c r="N138" s="394"/>
      <c r="O138" s="394"/>
      <c r="P138" s="394"/>
      <c r="T138" s="97"/>
      <c r="X138" s="98"/>
      <c r="AA138" s="307"/>
      <c r="AB138" s="310"/>
      <c r="AF138" s="399"/>
      <c r="BG138" s="399"/>
    </row>
    <row r="139" spans="3:59" s="396" customFormat="1" ht="69" customHeight="1" x14ac:dyDescent="0.25">
      <c r="C139" s="394"/>
      <c r="E139" s="427"/>
      <c r="H139" s="209"/>
      <c r="I139" s="153"/>
      <c r="N139" s="394"/>
      <c r="O139" s="394"/>
      <c r="P139" s="394"/>
      <c r="T139" s="97"/>
      <c r="X139" s="98"/>
      <c r="AA139" s="307"/>
      <c r="AB139" s="310"/>
      <c r="AF139" s="399"/>
      <c r="BG139" s="399"/>
    </row>
    <row r="140" spans="3:59" s="396" customFormat="1" ht="69" customHeight="1" x14ac:dyDescent="0.25">
      <c r="C140" s="394"/>
      <c r="E140" s="427"/>
      <c r="H140" s="209"/>
      <c r="I140" s="321"/>
      <c r="N140" s="394"/>
      <c r="O140" s="394"/>
      <c r="P140" s="394"/>
      <c r="T140" s="97"/>
      <c r="X140" s="98"/>
      <c r="AA140" s="307"/>
      <c r="AB140" s="310"/>
      <c r="AF140" s="399"/>
      <c r="BG140" s="399"/>
    </row>
    <row r="141" spans="3:59" s="396" customFormat="1" ht="69" customHeight="1" x14ac:dyDescent="0.25">
      <c r="C141" s="394"/>
      <c r="E141" s="427"/>
      <c r="H141" s="209"/>
      <c r="I141" s="153"/>
      <c r="N141" s="394"/>
      <c r="O141" s="394"/>
      <c r="P141" s="394"/>
      <c r="T141" s="97"/>
      <c r="X141" s="98"/>
      <c r="AA141" s="307"/>
      <c r="AB141" s="310"/>
      <c r="AF141" s="399"/>
      <c r="BG141" s="399"/>
    </row>
    <row r="142" spans="3:59" s="396" customFormat="1" ht="69" customHeight="1" x14ac:dyDescent="0.25">
      <c r="C142" s="394"/>
      <c r="E142" s="427"/>
      <c r="H142" s="209"/>
      <c r="I142" s="321"/>
      <c r="N142" s="394"/>
      <c r="O142" s="394"/>
      <c r="P142" s="394"/>
      <c r="T142" s="97"/>
      <c r="X142" s="98"/>
      <c r="AA142" s="307"/>
      <c r="AB142" s="310"/>
      <c r="AF142" s="399"/>
      <c r="BG142" s="399"/>
    </row>
    <row r="143" spans="3:59" s="396" customFormat="1" ht="69" customHeight="1" x14ac:dyDescent="0.25">
      <c r="C143" s="394"/>
      <c r="E143" s="427"/>
      <c r="H143" s="209"/>
      <c r="I143" s="153"/>
      <c r="N143" s="394"/>
      <c r="O143" s="394"/>
      <c r="P143" s="394"/>
      <c r="T143" s="97"/>
      <c r="X143" s="98"/>
      <c r="AA143" s="307"/>
      <c r="AB143" s="310"/>
      <c r="AF143" s="399"/>
      <c r="BG143" s="399"/>
    </row>
    <row r="144" spans="3:59" s="396" customFormat="1" ht="69" customHeight="1" x14ac:dyDescent="0.25">
      <c r="C144" s="394"/>
      <c r="E144" s="427"/>
      <c r="H144" s="209"/>
      <c r="I144" s="321"/>
      <c r="N144" s="394"/>
      <c r="O144" s="394"/>
      <c r="P144" s="394"/>
      <c r="T144" s="97"/>
      <c r="X144" s="98"/>
      <c r="AA144" s="307"/>
      <c r="AB144" s="310"/>
      <c r="AF144" s="399"/>
      <c r="BG144" s="399"/>
    </row>
    <row r="145" spans="3:59" s="396" customFormat="1" ht="69" customHeight="1" x14ac:dyDescent="0.25">
      <c r="C145" s="394"/>
      <c r="E145" s="427"/>
      <c r="H145" s="209"/>
      <c r="I145" s="153"/>
      <c r="N145" s="394"/>
      <c r="O145" s="394"/>
      <c r="P145" s="394"/>
      <c r="T145" s="97"/>
      <c r="X145" s="98"/>
      <c r="AA145" s="307"/>
      <c r="AB145" s="310"/>
      <c r="AF145" s="399"/>
      <c r="BG145" s="399"/>
    </row>
    <row r="146" spans="3:59" s="396" customFormat="1" ht="69" customHeight="1" x14ac:dyDescent="0.25">
      <c r="C146" s="394"/>
      <c r="E146" s="427"/>
      <c r="H146" s="209"/>
      <c r="I146" s="153"/>
      <c r="N146" s="394"/>
      <c r="O146" s="394"/>
      <c r="P146" s="394"/>
      <c r="T146" s="97"/>
      <c r="X146" s="98"/>
      <c r="AA146" s="307"/>
      <c r="AB146" s="310"/>
      <c r="AF146" s="399"/>
      <c r="BG146" s="399"/>
    </row>
    <row r="147" spans="3:59" s="396" customFormat="1" ht="69" customHeight="1" x14ac:dyDescent="0.25">
      <c r="C147" s="394"/>
      <c r="E147" s="429"/>
      <c r="H147" s="418"/>
      <c r="I147" s="357"/>
      <c r="J147" s="357"/>
      <c r="K147" s="209"/>
      <c r="L147" s="209"/>
      <c r="M147" s="354"/>
      <c r="N147" s="394"/>
      <c r="O147" s="394"/>
      <c r="P147" s="361"/>
      <c r="T147" s="97"/>
      <c r="V147" s="358"/>
      <c r="W147" s="359"/>
      <c r="X147" s="98"/>
      <c r="Y147" s="306"/>
      <c r="AA147" s="307"/>
      <c r="AB147" s="310"/>
      <c r="AF147" s="399"/>
      <c r="BG147" s="399"/>
    </row>
    <row r="148" spans="3:59" s="396" customFormat="1" ht="69" customHeight="1" x14ac:dyDescent="0.25">
      <c r="C148" s="394"/>
      <c r="E148" s="429"/>
      <c r="G148" s="877"/>
      <c r="H148" s="418"/>
      <c r="I148" s="357"/>
      <c r="J148" s="397"/>
      <c r="K148" s="209"/>
      <c r="L148" s="354"/>
      <c r="M148" s="354"/>
      <c r="N148" s="394"/>
      <c r="O148" s="394"/>
      <c r="P148" s="361"/>
      <c r="T148" s="97"/>
      <c r="W148" s="359"/>
      <c r="X148" s="98"/>
      <c r="Y148" s="306"/>
      <c r="AA148" s="307"/>
      <c r="AB148" s="310"/>
      <c r="AF148" s="399"/>
      <c r="BG148" s="399"/>
    </row>
    <row r="149" spans="3:59" s="396" customFormat="1" ht="69" customHeight="1" x14ac:dyDescent="0.25">
      <c r="C149" s="394"/>
      <c r="E149" s="429"/>
      <c r="G149" s="877"/>
      <c r="H149" s="418"/>
      <c r="I149" s="209"/>
      <c r="J149" s="397"/>
      <c r="K149" s="209"/>
      <c r="L149" s="209"/>
      <c r="M149" s="354"/>
      <c r="N149" s="394"/>
      <c r="O149" s="394"/>
      <c r="P149" s="361"/>
      <c r="T149" s="97"/>
      <c r="W149" s="359"/>
      <c r="X149" s="98"/>
      <c r="Y149" s="306"/>
      <c r="AA149" s="307"/>
      <c r="AB149" s="310"/>
      <c r="AF149" s="399"/>
      <c r="BG149" s="399"/>
    </row>
    <row r="150" spans="3:59" s="396" customFormat="1" ht="69" customHeight="1" x14ac:dyDescent="0.25">
      <c r="C150" s="394"/>
      <c r="E150" s="429"/>
      <c r="G150" s="877"/>
      <c r="H150" s="418"/>
      <c r="I150" s="209"/>
      <c r="J150" s="397"/>
      <c r="K150" s="209"/>
      <c r="L150" s="209"/>
      <c r="M150" s="354"/>
      <c r="N150" s="394"/>
      <c r="O150" s="394"/>
      <c r="P150" s="361"/>
      <c r="T150" s="97"/>
      <c r="W150" s="359"/>
      <c r="X150" s="98"/>
      <c r="Y150" s="306"/>
      <c r="AA150" s="307"/>
      <c r="AB150" s="310"/>
      <c r="AF150" s="399"/>
      <c r="BG150" s="399"/>
    </row>
    <row r="151" spans="3:59" s="396" customFormat="1" ht="69" customHeight="1" x14ac:dyDescent="0.25">
      <c r="C151" s="394"/>
      <c r="E151" s="429"/>
      <c r="H151" s="418"/>
      <c r="I151" s="357"/>
      <c r="J151" s="209"/>
      <c r="K151" s="209"/>
      <c r="L151" s="209"/>
      <c r="M151" s="354"/>
      <c r="N151" s="394"/>
      <c r="O151" s="394"/>
      <c r="P151" s="361"/>
      <c r="T151" s="97"/>
      <c r="W151" s="359"/>
      <c r="X151" s="98"/>
      <c r="Y151" s="306"/>
      <c r="AA151" s="307"/>
      <c r="AB151" s="310"/>
      <c r="AF151" s="399"/>
      <c r="BG151" s="399"/>
    </row>
    <row r="152" spans="3:59" s="396" customFormat="1" ht="69" customHeight="1" x14ac:dyDescent="0.25">
      <c r="C152" s="394"/>
      <c r="E152" s="429"/>
      <c r="H152" s="418"/>
      <c r="I152" s="209"/>
      <c r="J152" s="209"/>
      <c r="K152" s="209"/>
      <c r="L152" s="209"/>
      <c r="M152" s="354"/>
      <c r="N152" s="394"/>
      <c r="O152" s="394"/>
      <c r="P152" s="361"/>
      <c r="T152" s="97"/>
      <c r="W152" s="359"/>
      <c r="X152" s="98"/>
      <c r="Y152" s="306"/>
      <c r="AA152" s="307"/>
      <c r="AB152" s="310"/>
      <c r="AF152" s="399"/>
      <c r="BG152" s="399"/>
    </row>
    <row r="153" spans="3:59" s="396" customFormat="1" ht="69" customHeight="1" x14ac:dyDescent="0.25">
      <c r="C153" s="394"/>
      <c r="E153" s="429"/>
      <c r="H153" s="418"/>
      <c r="I153" s="360"/>
      <c r="J153" s="360"/>
      <c r="K153" s="360"/>
      <c r="L153" s="360"/>
      <c r="M153" s="361"/>
      <c r="N153" s="394"/>
      <c r="O153" s="394"/>
      <c r="P153" s="361"/>
      <c r="T153" s="97"/>
      <c r="W153" s="359"/>
      <c r="X153" s="98"/>
      <c r="Y153" s="306"/>
      <c r="AA153" s="307"/>
      <c r="AB153" s="310"/>
      <c r="AF153" s="399"/>
      <c r="BG153" s="399"/>
    </row>
    <row r="154" spans="3:59" s="396" customFormat="1" ht="69" customHeight="1" x14ac:dyDescent="0.25">
      <c r="C154" s="394"/>
      <c r="E154" s="429"/>
      <c r="H154" s="418"/>
      <c r="I154" s="361"/>
      <c r="J154" s="361"/>
      <c r="K154" s="361"/>
      <c r="L154" s="361"/>
      <c r="M154" s="361"/>
      <c r="N154" s="394"/>
      <c r="O154" s="394"/>
      <c r="P154" s="361"/>
      <c r="T154" s="97"/>
      <c r="W154" s="362"/>
      <c r="X154" s="98"/>
      <c r="Y154" s="306"/>
      <c r="AA154" s="307"/>
      <c r="AB154" s="310"/>
      <c r="AF154" s="399"/>
      <c r="BG154" s="399"/>
    </row>
    <row r="155" spans="3:59" s="396" customFormat="1" ht="69" customHeight="1" x14ac:dyDescent="0.25">
      <c r="C155" s="394"/>
      <c r="E155" s="425"/>
      <c r="H155" s="209"/>
      <c r="I155" s="330"/>
      <c r="N155" s="394"/>
      <c r="O155" s="394"/>
      <c r="P155" s="394"/>
      <c r="T155" s="97"/>
      <c r="X155" s="98"/>
      <c r="Y155" s="311"/>
      <c r="AA155" s="307"/>
      <c r="AB155" s="310"/>
      <c r="AF155" s="399"/>
      <c r="BG155" s="399"/>
    </row>
    <row r="156" spans="3:59" s="396" customFormat="1" ht="69" customHeight="1" x14ac:dyDescent="0.25">
      <c r="C156" s="394"/>
      <c r="E156" s="425"/>
      <c r="H156" s="209"/>
      <c r="I156" s="330"/>
      <c r="N156" s="394"/>
      <c r="O156" s="394"/>
      <c r="P156" s="394"/>
      <c r="T156" s="97"/>
      <c r="X156" s="98"/>
      <c r="Y156" s="311"/>
      <c r="AA156" s="307"/>
      <c r="AB156" s="310"/>
      <c r="AF156" s="399"/>
      <c r="BG156" s="399"/>
    </row>
    <row r="157" spans="3:59" s="396" customFormat="1" ht="69" customHeight="1" x14ac:dyDescent="0.25">
      <c r="C157" s="394"/>
      <c r="E157" s="425"/>
      <c r="H157" s="209"/>
      <c r="I157" s="330"/>
      <c r="N157" s="394"/>
      <c r="O157" s="394"/>
      <c r="P157" s="394"/>
      <c r="T157" s="97"/>
      <c r="X157" s="98"/>
      <c r="Y157" s="311"/>
      <c r="AA157" s="307"/>
      <c r="AB157" s="310"/>
      <c r="AF157" s="399"/>
      <c r="BG157" s="399"/>
    </row>
    <row r="158" spans="3:59" s="396" customFormat="1" ht="69" customHeight="1" x14ac:dyDescent="0.25">
      <c r="C158" s="394"/>
      <c r="E158" s="425"/>
      <c r="H158" s="209"/>
      <c r="I158" s="330"/>
      <c r="N158" s="394"/>
      <c r="O158" s="394"/>
      <c r="P158" s="394"/>
      <c r="T158" s="97"/>
      <c r="X158" s="98"/>
      <c r="Y158" s="311"/>
      <c r="AA158" s="307"/>
      <c r="AB158" s="310"/>
      <c r="AF158" s="399"/>
      <c r="BG158" s="399"/>
    </row>
    <row r="159" spans="3:59" s="396" customFormat="1" ht="69" customHeight="1" x14ac:dyDescent="0.25">
      <c r="C159" s="394"/>
      <c r="E159" s="425"/>
      <c r="H159" s="209"/>
      <c r="I159" s="330"/>
      <c r="N159" s="394"/>
      <c r="O159" s="394"/>
      <c r="P159" s="394"/>
      <c r="T159" s="97"/>
      <c r="X159" s="98"/>
      <c r="Y159" s="363"/>
      <c r="AA159" s="307"/>
      <c r="AB159" s="310"/>
      <c r="AF159" s="399"/>
      <c r="BG159" s="399"/>
    </row>
    <row r="160" spans="3:59" s="396" customFormat="1" ht="69" customHeight="1" x14ac:dyDescent="0.25">
      <c r="C160" s="394"/>
      <c r="E160" s="425"/>
      <c r="H160" s="209"/>
      <c r="I160" s="330"/>
      <c r="N160" s="394"/>
      <c r="O160" s="394"/>
      <c r="P160" s="394"/>
      <c r="T160" s="97"/>
      <c r="X160" s="98"/>
      <c r="Y160" s="311"/>
      <c r="AA160" s="307"/>
      <c r="AB160" s="310"/>
      <c r="AF160" s="399"/>
      <c r="BG160" s="399"/>
    </row>
    <row r="161" spans="3:59" s="396" customFormat="1" ht="69" customHeight="1" x14ac:dyDescent="0.25">
      <c r="C161" s="394"/>
      <c r="E161" s="425"/>
      <c r="H161" s="209"/>
      <c r="I161" s="330"/>
      <c r="N161" s="394"/>
      <c r="O161" s="394"/>
      <c r="P161" s="394"/>
      <c r="T161" s="97"/>
      <c r="X161" s="98"/>
      <c r="Y161" s="311"/>
      <c r="AA161" s="307"/>
      <c r="AB161" s="310"/>
      <c r="AF161" s="399"/>
      <c r="BG161" s="399"/>
    </row>
    <row r="162" spans="3:59" s="396" customFormat="1" ht="69" customHeight="1" x14ac:dyDescent="0.25">
      <c r="C162" s="394"/>
      <c r="E162" s="425"/>
      <c r="H162" s="209"/>
      <c r="I162" s="330"/>
      <c r="N162" s="394"/>
      <c r="O162" s="394"/>
      <c r="P162" s="394"/>
      <c r="T162" s="97"/>
      <c r="X162" s="98"/>
      <c r="Y162" s="311"/>
      <c r="AA162" s="307"/>
      <c r="AB162" s="310"/>
      <c r="AF162" s="399"/>
      <c r="BG162" s="399"/>
    </row>
    <row r="163" spans="3:59" s="396" customFormat="1" ht="69" customHeight="1" x14ac:dyDescent="0.25">
      <c r="C163" s="394"/>
      <c r="E163" s="425"/>
      <c r="H163" s="209"/>
      <c r="I163" s="311"/>
      <c r="N163" s="394"/>
      <c r="O163" s="394"/>
      <c r="P163" s="394"/>
      <c r="T163" s="97"/>
      <c r="X163" s="98"/>
      <c r="Y163" s="311"/>
      <c r="AA163" s="307"/>
      <c r="AB163" s="310"/>
      <c r="AF163" s="399"/>
      <c r="BG163" s="399"/>
    </row>
    <row r="164" spans="3:59" s="396" customFormat="1" ht="69" customHeight="1" x14ac:dyDescent="0.25">
      <c r="C164" s="394"/>
      <c r="E164" s="425"/>
      <c r="H164" s="209"/>
      <c r="I164" s="311"/>
      <c r="N164" s="394"/>
      <c r="O164" s="394"/>
      <c r="P164" s="394"/>
      <c r="T164" s="97"/>
      <c r="X164" s="98"/>
      <c r="Y164" s="311"/>
      <c r="AA164" s="307"/>
      <c r="AB164" s="310"/>
      <c r="AF164" s="399"/>
      <c r="BG164" s="399"/>
    </row>
    <row r="165" spans="3:59" s="396" customFormat="1" ht="69" customHeight="1" x14ac:dyDescent="0.25">
      <c r="C165" s="394"/>
      <c r="E165" s="425"/>
      <c r="H165" s="209"/>
      <c r="I165" s="330"/>
      <c r="N165" s="394"/>
      <c r="O165" s="394"/>
      <c r="P165" s="394"/>
      <c r="T165" s="97"/>
      <c r="X165" s="98"/>
      <c r="Y165" s="311"/>
      <c r="AA165" s="307"/>
      <c r="AB165" s="310"/>
      <c r="AF165" s="399"/>
      <c r="BG165" s="399"/>
    </row>
    <row r="166" spans="3:59" s="396" customFormat="1" ht="69" customHeight="1" x14ac:dyDescent="0.25">
      <c r="C166" s="394"/>
      <c r="E166" s="425"/>
      <c r="H166" s="209"/>
      <c r="I166" s="330"/>
      <c r="N166" s="394"/>
      <c r="O166" s="394"/>
      <c r="P166" s="394"/>
      <c r="T166" s="97"/>
      <c r="X166" s="98"/>
      <c r="Y166" s="311"/>
      <c r="AA166" s="307"/>
      <c r="AB166" s="310"/>
      <c r="AF166" s="399"/>
      <c r="BG166" s="399"/>
    </row>
    <row r="167" spans="3:59" s="396" customFormat="1" ht="69" customHeight="1" x14ac:dyDescent="0.25">
      <c r="C167" s="394"/>
      <c r="E167" s="425"/>
      <c r="H167" s="209"/>
      <c r="I167" s="330"/>
      <c r="N167" s="394"/>
      <c r="O167" s="394"/>
      <c r="P167" s="394"/>
      <c r="T167" s="97"/>
      <c r="X167" s="98"/>
      <c r="Y167" s="311"/>
      <c r="AA167" s="307"/>
      <c r="AB167" s="310"/>
      <c r="AF167" s="399"/>
      <c r="BG167" s="399"/>
    </row>
    <row r="168" spans="3:59" s="396" customFormat="1" ht="69" customHeight="1" x14ac:dyDescent="0.25">
      <c r="C168" s="394"/>
      <c r="E168" s="425"/>
      <c r="H168" s="209"/>
      <c r="I168" s="311"/>
      <c r="N168" s="394"/>
      <c r="O168" s="394"/>
      <c r="P168" s="394"/>
      <c r="T168" s="97"/>
      <c r="X168" s="98"/>
      <c r="Y168" s="311"/>
      <c r="AA168" s="307"/>
      <c r="AB168" s="310"/>
      <c r="AF168" s="399"/>
      <c r="BG168" s="399"/>
    </row>
    <row r="169" spans="3:59" s="396" customFormat="1" ht="69" customHeight="1" x14ac:dyDescent="0.25">
      <c r="C169" s="394"/>
      <c r="E169" s="425"/>
      <c r="H169" s="209"/>
      <c r="I169" s="311"/>
      <c r="N169" s="394"/>
      <c r="O169" s="394"/>
      <c r="P169" s="394"/>
      <c r="T169" s="97"/>
      <c r="X169" s="98"/>
      <c r="Y169" s="311"/>
      <c r="AA169" s="307"/>
      <c r="AB169" s="310"/>
      <c r="AF169" s="399"/>
      <c r="BG169" s="399"/>
    </row>
    <row r="170" spans="3:59" s="396" customFormat="1" ht="69" customHeight="1" x14ac:dyDescent="0.25">
      <c r="C170" s="394"/>
      <c r="E170" s="425"/>
      <c r="H170" s="209"/>
      <c r="I170" s="311"/>
      <c r="N170" s="394"/>
      <c r="O170" s="394"/>
      <c r="P170" s="394"/>
      <c r="T170" s="97"/>
      <c r="X170" s="98"/>
      <c r="Y170" s="311"/>
      <c r="AA170" s="307"/>
      <c r="AB170" s="310"/>
      <c r="AF170" s="399"/>
      <c r="BG170" s="399"/>
    </row>
    <row r="171" spans="3:59" s="396" customFormat="1" ht="69" customHeight="1" x14ac:dyDescent="0.25">
      <c r="C171" s="394"/>
      <c r="E171" s="425"/>
      <c r="H171" s="209"/>
      <c r="I171" s="311"/>
      <c r="N171" s="394"/>
      <c r="O171" s="394"/>
      <c r="P171" s="394"/>
      <c r="T171" s="97"/>
      <c r="X171" s="98"/>
      <c r="Y171" s="352"/>
      <c r="AA171" s="307"/>
      <c r="AB171" s="310"/>
      <c r="AF171" s="399"/>
      <c r="BG171" s="399"/>
    </row>
    <row r="172" spans="3:59" s="396" customFormat="1" ht="69" customHeight="1" x14ac:dyDescent="0.25">
      <c r="C172" s="394"/>
      <c r="E172" s="425"/>
      <c r="H172" s="209"/>
      <c r="I172" s="311"/>
      <c r="N172" s="394"/>
      <c r="O172" s="394"/>
      <c r="P172" s="394"/>
      <c r="T172" s="97"/>
      <c r="X172" s="98"/>
      <c r="Y172" s="311"/>
      <c r="AA172" s="307"/>
      <c r="AB172" s="310"/>
      <c r="AF172" s="399"/>
      <c r="BG172" s="399"/>
    </row>
    <row r="173" spans="3:59" s="396" customFormat="1" ht="69" customHeight="1" x14ac:dyDescent="0.25">
      <c r="C173" s="394"/>
      <c r="E173" s="425"/>
      <c r="H173" s="209"/>
      <c r="I173" s="311"/>
      <c r="N173" s="394"/>
      <c r="O173" s="394"/>
      <c r="P173" s="394"/>
      <c r="T173" s="97"/>
      <c r="X173" s="98"/>
      <c r="Y173" s="311"/>
      <c r="AA173" s="307"/>
      <c r="AB173" s="310"/>
      <c r="AF173" s="399"/>
      <c r="BG173" s="399"/>
    </row>
    <row r="174" spans="3:59" s="396" customFormat="1" ht="69" customHeight="1" x14ac:dyDescent="0.25">
      <c r="C174" s="394"/>
      <c r="E174" s="425"/>
      <c r="H174" s="209"/>
      <c r="I174" s="311"/>
      <c r="N174" s="394"/>
      <c r="O174" s="394"/>
      <c r="P174" s="394"/>
      <c r="T174" s="97"/>
      <c r="X174" s="98"/>
      <c r="Y174" s="311"/>
      <c r="AA174" s="307"/>
      <c r="AB174" s="310"/>
      <c r="AF174" s="399"/>
      <c r="BG174" s="399"/>
    </row>
    <row r="175" spans="3:59" s="396" customFormat="1" ht="69" customHeight="1" x14ac:dyDescent="0.25">
      <c r="C175" s="394"/>
      <c r="E175" s="425"/>
      <c r="H175" s="209"/>
      <c r="I175" s="330"/>
      <c r="N175" s="394"/>
      <c r="O175" s="394"/>
      <c r="P175" s="394"/>
      <c r="T175" s="97"/>
      <c r="X175" s="98"/>
      <c r="Y175" s="306"/>
      <c r="AA175" s="307"/>
      <c r="AB175" s="310"/>
      <c r="AF175" s="399"/>
      <c r="BG175" s="399"/>
    </row>
    <row r="176" spans="3:59" s="396" customFormat="1" ht="69" customHeight="1" x14ac:dyDescent="0.25">
      <c r="C176" s="394"/>
      <c r="E176" s="425"/>
      <c r="H176" s="209"/>
      <c r="I176" s="364"/>
      <c r="N176" s="394"/>
      <c r="O176" s="394"/>
      <c r="P176" s="394"/>
      <c r="T176" s="97"/>
      <c r="X176" s="98"/>
      <c r="Y176" s="351"/>
      <c r="AA176" s="307"/>
      <c r="AB176" s="310"/>
      <c r="AF176" s="399"/>
      <c r="BG176" s="399"/>
    </row>
    <row r="177" spans="3:59" s="396" customFormat="1" ht="69" customHeight="1" x14ac:dyDescent="0.25">
      <c r="C177" s="394"/>
      <c r="E177" s="425"/>
      <c r="H177" s="209"/>
      <c r="I177" s="364"/>
      <c r="N177" s="394"/>
      <c r="O177" s="394"/>
      <c r="P177" s="394"/>
      <c r="T177" s="97"/>
      <c r="X177" s="98"/>
      <c r="Y177" s="306"/>
      <c r="AA177" s="307"/>
      <c r="AB177" s="310"/>
      <c r="AF177" s="399"/>
      <c r="BG177" s="399"/>
    </row>
    <row r="178" spans="3:59" s="396" customFormat="1" ht="69" customHeight="1" x14ac:dyDescent="0.25">
      <c r="C178" s="394"/>
      <c r="E178" s="425"/>
      <c r="H178" s="209"/>
      <c r="I178" s="364"/>
      <c r="N178" s="394"/>
      <c r="O178" s="394"/>
      <c r="P178" s="394"/>
      <c r="T178" s="97"/>
      <c r="X178" s="98"/>
      <c r="Y178" s="306"/>
      <c r="AA178" s="307"/>
      <c r="AB178" s="310"/>
      <c r="AF178" s="399"/>
      <c r="BG178" s="399"/>
    </row>
    <row r="179" spans="3:59" s="396" customFormat="1" ht="69" customHeight="1" x14ac:dyDescent="0.25">
      <c r="C179" s="394"/>
      <c r="E179" s="425"/>
      <c r="H179" s="209"/>
      <c r="I179" s="330"/>
      <c r="N179" s="394"/>
      <c r="O179" s="394"/>
      <c r="P179" s="394"/>
      <c r="T179" s="97"/>
      <c r="X179" s="98"/>
      <c r="Y179" s="306"/>
      <c r="AA179" s="307"/>
      <c r="AB179" s="310"/>
      <c r="AF179" s="399"/>
      <c r="BG179" s="399"/>
    </row>
    <row r="180" spans="3:59" s="396" customFormat="1" ht="69" customHeight="1" x14ac:dyDescent="0.25">
      <c r="C180" s="394"/>
      <c r="E180" s="425"/>
      <c r="H180" s="209"/>
      <c r="I180" s="330"/>
      <c r="N180" s="394"/>
      <c r="O180" s="394"/>
      <c r="P180" s="394"/>
      <c r="T180" s="97"/>
      <c r="X180" s="98"/>
      <c r="Y180" s="306"/>
      <c r="AA180" s="307"/>
      <c r="AB180" s="310"/>
      <c r="AF180" s="399"/>
      <c r="BG180" s="399"/>
    </row>
    <row r="181" spans="3:59" s="396" customFormat="1" ht="69" customHeight="1" x14ac:dyDescent="0.25">
      <c r="C181" s="394"/>
      <c r="E181" s="425"/>
      <c r="H181" s="209"/>
      <c r="I181" s="330"/>
      <c r="N181" s="394"/>
      <c r="O181" s="394"/>
      <c r="P181" s="394"/>
      <c r="T181" s="97"/>
      <c r="X181" s="98"/>
      <c r="Y181" s="306"/>
      <c r="AA181" s="307"/>
      <c r="AB181" s="310"/>
      <c r="AF181" s="399"/>
      <c r="BG181" s="399"/>
    </row>
    <row r="182" spans="3:59" s="396" customFormat="1" ht="69" customHeight="1" x14ac:dyDescent="0.25">
      <c r="C182" s="394"/>
      <c r="E182" s="425"/>
      <c r="H182" s="209"/>
      <c r="I182" s="321"/>
      <c r="N182" s="394"/>
      <c r="O182" s="394"/>
      <c r="P182" s="394"/>
      <c r="T182" s="97"/>
      <c r="X182" s="98"/>
      <c r="Y182" s="306"/>
      <c r="AA182" s="307"/>
      <c r="AB182" s="310"/>
      <c r="AF182" s="399"/>
      <c r="BG182" s="399"/>
    </row>
    <row r="183" spans="3:59" s="396" customFormat="1" ht="69" customHeight="1" x14ac:dyDescent="0.25">
      <c r="C183" s="394"/>
      <c r="E183" s="425"/>
      <c r="H183" s="209"/>
      <c r="I183" s="330"/>
      <c r="N183" s="394"/>
      <c r="O183" s="394"/>
      <c r="P183" s="394"/>
      <c r="T183" s="97"/>
      <c r="X183" s="98"/>
      <c r="Y183" s="306"/>
      <c r="AA183" s="307"/>
      <c r="AB183" s="310"/>
      <c r="AF183" s="399"/>
      <c r="BG183" s="399"/>
    </row>
    <row r="184" spans="3:59" s="396" customFormat="1" ht="69" customHeight="1" x14ac:dyDescent="0.25">
      <c r="C184" s="394"/>
      <c r="E184" s="425"/>
      <c r="H184" s="209"/>
      <c r="I184" s="330"/>
      <c r="N184" s="394"/>
      <c r="O184" s="394"/>
      <c r="P184" s="394"/>
      <c r="T184" s="97"/>
      <c r="X184" s="98"/>
      <c r="Y184" s="306"/>
      <c r="AA184" s="307"/>
      <c r="AB184" s="310"/>
      <c r="AF184" s="399"/>
      <c r="BG184" s="399"/>
    </row>
    <row r="185" spans="3:59" s="396" customFormat="1" ht="69" customHeight="1" x14ac:dyDescent="0.25">
      <c r="C185" s="394"/>
      <c r="E185" s="425"/>
      <c r="H185" s="209"/>
      <c r="I185" s="330"/>
      <c r="N185" s="394"/>
      <c r="O185" s="394"/>
      <c r="P185" s="394"/>
      <c r="T185" s="97"/>
      <c r="X185" s="98"/>
      <c r="Y185" s="306"/>
      <c r="AA185" s="307"/>
      <c r="AB185" s="310"/>
      <c r="AF185" s="399"/>
      <c r="BG185" s="399"/>
    </row>
    <row r="186" spans="3:59" s="396" customFormat="1" ht="69" customHeight="1" x14ac:dyDescent="0.25">
      <c r="C186" s="394"/>
      <c r="E186" s="425"/>
      <c r="H186" s="209"/>
      <c r="I186" s="321"/>
      <c r="N186" s="394"/>
      <c r="O186" s="394"/>
      <c r="P186" s="394"/>
      <c r="T186" s="97"/>
      <c r="X186" s="98"/>
      <c r="Y186" s="324"/>
      <c r="AA186" s="307"/>
      <c r="AB186" s="310"/>
      <c r="AF186" s="399"/>
      <c r="BG186" s="399"/>
    </row>
    <row r="187" spans="3:59" s="396" customFormat="1" ht="69" customHeight="1" x14ac:dyDescent="0.25">
      <c r="C187" s="394"/>
      <c r="E187" s="425"/>
      <c r="H187" s="209"/>
      <c r="I187" s="330"/>
      <c r="N187" s="394"/>
      <c r="O187" s="394"/>
      <c r="P187" s="394"/>
      <c r="T187" s="97"/>
      <c r="X187" s="98"/>
      <c r="Y187" s="351"/>
      <c r="AA187" s="307"/>
      <c r="AB187" s="310"/>
      <c r="AF187" s="399"/>
      <c r="BG187" s="399"/>
    </row>
    <row r="188" spans="3:59" s="396" customFormat="1" ht="69" customHeight="1" x14ac:dyDescent="0.25">
      <c r="C188" s="394"/>
      <c r="E188" s="425"/>
      <c r="H188" s="209"/>
      <c r="I188" s="330"/>
      <c r="N188" s="394"/>
      <c r="O188" s="394"/>
      <c r="P188" s="394"/>
      <c r="T188" s="97"/>
      <c r="X188" s="98"/>
      <c r="Y188" s="324"/>
      <c r="AA188" s="307"/>
      <c r="AB188" s="310"/>
      <c r="AF188" s="399"/>
      <c r="BG188" s="399"/>
    </row>
    <row r="189" spans="3:59" s="396" customFormat="1" ht="69" customHeight="1" x14ac:dyDescent="0.25">
      <c r="C189" s="394"/>
      <c r="E189" s="425"/>
      <c r="H189" s="209"/>
      <c r="I189" s="330"/>
      <c r="N189" s="394"/>
      <c r="O189" s="394"/>
      <c r="P189" s="394"/>
      <c r="T189" s="97"/>
      <c r="X189" s="98"/>
      <c r="Y189" s="306"/>
      <c r="AA189" s="307"/>
      <c r="AB189" s="310"/>
      <c r="AF189" s="399"/>
      <c r="BG189" s="399"/>
    </row>
    <row r="190" spans="3:59" s="396" customFormat="1" ht="69" customHeight="1" x14ac:dyDescent="0.25">
      <c r="C190" s="394"/>
      <c r="E190" s="425"/>
      <c r="H190" s="209"/>
      <c r="I190" s="330"/>
      <c r="N190" s="394"/>
      <c r="O190" s="394"/>
      <c r="P190" s="394"/>
      <c r="T190" s="97"/>
      <c r="X190" s="98"/>
      <c r="Y190" s="306"/>
      <c r="AA190" s="307"/>
      <c r="AB190" s="310"/>
      <c r="AF190" s="399"/>
      <c r="BG190" s="399"/>
    </row>
    <row r="191" spans="3:59" s="396" customFormat="1" ht="69" customHeight="1" x14ac:dyDescent="0.25">
      <c r="C191" s="394"/>
      <c r="E191" s="425"/>
      <c r="H191" s="424"/>
      <c r="I191" s="330"/>
      <c r="N191" s="394"/>
      <c r="O191" s="394"/>
      <c r="P191" s="394"/>
      <c r="T191" s="97"/>
      <c r="X191" s="98"/>
      <c r="Y191" s="306"/>
      <c r="AA191" s="307"/>
      <c r="AB191" s="310"/>
      <c r="AF191" s="399"/>
      <c r="BG191" s="399"/>
    </row>
  </sheetData>
  <autoFilter ref="A3:CX191"/>
  <mergeCells count="72">
    <mergeCell ref="X1:AF1"/>
    <mergeCell ref="AY1:BF1"/>
    <mergeCell ref="Q2:Q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AY2:AY3"/>
    <mergeCell ref="AZ2:AZ3"/>
    <mergeCell ref="BA2:BA3"/>
    <mergeCell ref="BB2:BB3"/>
    <mergeCell ref="BC2:BC3"/>
    <mergeCell ref="BK2:BK4"/>
    <mergeCell ref="BE2:BE3"/>
    <mergeCell ref="BF2:BF3"/>
    <mergeCell ref="BG2:BG3"/>
    <mergeCell ref="BH2:BH3"/>
    <mergeCell ref="BI2:BI3"/>
    <mergeCell ref="BJ2:BJ3"/>
    <mergeCell ref="G148:G150"/>
    <mergeCell ref="E5:E10"/>
    <mergeCell ref="E11:E25"/>
    <mergeCell ref="E26:E28"/>
    <mergeCell ref="G116:G118"/>
    <mergeCell ref="G119:G123"/>
    <mergeCell ref="E29:E31"/>
  </mergeCells>
  <conditionalFormatting sqref="AC32:AC191">
    <cfRule type="containsText" dxfId="977" priority="393" stopIfTrue="1" operator="containsText" text="EN TERMINO">
      <formula>NOT(ISERROR(SEARCH("EN TERMINO",AC32)))</formula>
    </cfRule>
    <cfRule type="containsText" priority="394" operator="containsText" text="AMARILLO">
      <formula>NOT(ISERROR(SEARCH("AMARILLO",AC32)))</formula>
    </cfRule>
    <cfRule type="containsText" dxfId="976" priority="395" stopIfTrue="1" operator="containsText" text="ALERTA">
      <formula>NOT(ISERROR(SEARCH("ALERTA",AC32)))</formula>
    </cfRule>
    <cfRule type="containsText" dxfId="975" priority="396" stopIfTrue="1" operator="containsText" text="OK">
      <formula>NOT(ISERROR(SEARCH("OK",AC32)))</formula>
    </cfRule>
  </conditionalFormatting>
  <conditionalFormatting sqref="AF60:AF191 AF56:AF58 BG32:BG191 AF59:BF59">
    <cfRule type="containsText" dxfId="974" priority="390" operator="containsText" text="Cumplida">
      <formula>NOT(ISERROR(SEARCH("Cumplida",AF32)))</formula>
    </cfRule>
    <cfRule type="containsText" dxfId="973" priority="391" operator="containsText" text="Pendiente">
      <formula>NOT(ISERROR(SEARCH("Pendiente",AF32)))</formula>
    </cfRule>
    <cfRule type="containsText" dxfId="972" priority="392" operator="containsText" text="Cumplida">
      <formula>NOT(ISERROR(SEARCH("Cumplida",AF32)))</formula>
    </cfRule>
  </conditionalFormatting>
  <conditionalFormatting sqref="AF60:AF191 AF32:AF47 AF49:AF58 BG32:BG191 AF59:BF59">
    <cfRule type="containsText" dxfId="971" priority="389" stopIfTrue="1" operator="containsText" text="CUMPLIDA">
      <formula>NOT(ISERROR(SEARCH("CUMPLIDA",AF32)))</formula>
    </cfRule>
  </conditionalFormatting>
  <conditionalFormatting sqref="AF60:AF191 AF32:AF47 AF49:AF58 BG32:BG191 AF59:BF59">
    <cfRule type="containsText" dxfId="970" priority="384" stopIfTrue="1" operator="containsText" text="INCUMPLIDA">
      <formula>NOT(ISERROR(SEARCH("INCUMPLIDA",AF32)))</formula>
    </cfRule>
  </conditionalFormatting>
  <conditionalFormatting sqref="AF48 AF33:AF36 AF42 AF50">
    <cfRule type="containsText" dxfId="969" priority="383" operator="containsText" text="PENDIENTE">
      <formula>NOT(ISERROR(SEARCH("PENDIENTE",AF33)))</formula>
    </cfRule>
  </conditionalFormatting>
  <conditionalFormatting sqref="AC5:AC10 AC13:AC17 AC20:AC28">
    <cfRule type="containsText" dxfId="968" priority="161" stopIfTrue="1" operator="containsText" text="EN TERMINO">
      <formula>NOT(ISERROR(SEARCH("EN TERMINO",AC5)))</formula>
    </cfRule>
    <cfRule type="containsText" priority="162" operator="containsText" text="AMARILLO">
      <formula>NOT(ISERROR(SEARCH("AMARILLO",AC5)))</formula>
    </cfRule>
    <cfRule type="containsText" dxfId="967" priority="163" stopIfTrue="1" operator="containsText" text="ALERTA">
      <formula>NOT(ISERROR(SEARCH("ALERTA",AC5)))</formula>
    </cfRule>
    <cfRule type="containsText" dxfId="966" priority="164" stopIfTrue="1" operator="containsText" text="OK">
      <formula>NOT(ISERROR(SEARCH("OK",AC5)))</formula>
    </cfRule>
  </conditionalFormatting>
  <conditionalFormatting sqref="BG14:BG15 BG6:BG10 BG20:BG24 BG26:BG31">
    <cfRule type="containsText" dxfId="965" priority="158" operator="containsText" text="Cumplida">
      <formula>NOT(ISERROR(SEARCH("Cumplida",BG6)))</formula>
    </cfRule>
    <cfRule type="containsText" dxfId="964" priority="159" operator="containsText" text="Pendiente">
      <formula>NOT(ISERROR(SEARCH("Pendiente",BG6)))</formula>
    </cfRule>
    <cfRule type="containsText" dxfId="963" priority="160" operator="containsText" text="Cumplida">
      <formula>NOT(ISERROR(SEARCH("Cumplida",BG6)))</formula>
    </cfRule>
  </conditionalFormatting>
  <conditionalFormatting sqref="AF5:AF10 AF13:AF17 BG14:BG15 AF20:AF28 BG6:BG10 BG20:BG24 BG26:BG31">
    <cfRule type="containsText" dxfId="962" priority="157" stopIfTrue="1" operator="containsText" text="CUMPLIDA">
      <formula>NOT(ISERROR(SEARCH("CUMPLIDA",AF5)))</formula>
    </cfRule>
  </conditionalFormatting>
  <conditionalFormatting sqref="AF5:AF10 AF13:AF17 BG14:BG15 AF20:AF28 BG6:BG10 BG20:BG24 BG26:BG31">
    <cfRule type="containsText" dxfId="961" priority="156" stopIfTrue="1" operator="containsText" text="INCUMPLIDA">
      <formula>NOT(ISERROR(SEARCH("INCUMPLIDA",AF5)))</formula>
    </cfRule>
  </conditionalFormatting>
  <conditionalFormatting sqref="AF13:AF17 AF20:AF28">
    <cfRule type="containsText" dxfId="960" priority="155" operator="containsText" text="PENDIENTE">
      <formula>NOT(ISERROR(SEARCH("PENDIENTE",AF13)))</formula>
    </cfRule>
  </conditionalFormatting>
  <conditionalFormatting sqref="AF5:AF10 AF13:AF17 AF20:AF28">
    <cfRule type="containsText" dxfId="959" priority="154" stopIfTrue="1" operator="containsText" text="PENDIENTE">
      <formula>NOT(ISERROR(SEARCH("PENDIENTE",AF5)))</formula>
    </cfRule>
  </conditionalFormatting>
  <conditionalFormatting sqref="BI13:BI17 BI20:BI28 BI6:BI10">
    <cfRule type="containsText" dxfId="958" priority="151" operator="containsText" text="cerrada">
      <formula>NOT(ISERROR(SEARCH("cerrada",BI6)))</formula>
    </cfRule>
    <cfRule type="containsText" dxfId="957" priority="152" operator="containsText" text="cerrado">
      <formula>NOT(ISERROR(SEARCH("cerrado",BI6)))</formula>
    </cfRule>
    <cfRule type="containsText" dxfId="956" priority="153" operator="containsText" text="Abierto">
      <formula>NOT(ISERROR(SEARCH("Abierto",BI6)))</formula>
    </cfRule>
  </conditionalFormatting>
  <conditionalFormatting sqref="BI13:BI17 BI20:BI28 BI6:BI10">
    <cfRule type="containsText" dxfId="955" priority="148" operator="containsText" text="cerrada">
      <formula>NOT(ISERROR(SEARCH("cerrada",BI6)))</formula>
    </cfRule>
    <cfRule type="containsText" dxfId="954" priority="149" operator="containsText" text="cerrado">
      <formula>NOT(ISERROR(SEARCH("cerrado",BI6)))</formula>
    </cfRule>
    <cfRule type="containsText" dxfId="953" priority="150" operator="containsText" text="Abierto">
      <formula>NOT(ISERROR(SEARCH("Abierto",BI6)))</formula>
    </cfRule>
  </conditionalFormatting>
  <conditionalFormatting sqref="AC29:AC31">
    <cfRule type="containsText" dxfId="952" priority="144" stopIfTrue="1" operator="containsText" text="EN TERMINO">
      <formula>NOT(ISERROR(SEARCH("EN TERMINO",AC29)))</formula>
    </cfRule>
    <cfRule type="containsText" priority="145" operator="containsText" text="AMARILLO">
      <formula>NOT(ISERROR(SEARCH("AMARILLO",AC29)))</formula>
    </cfRule>
    <cfRule type="containsText" dxfId="951" priority="146" stopIfTrue="1" operator="containsText" text="ALERTA">
      <formula>NOT(ISERROR(SEARCH("ALERTA",AC29)))</formula>
    </cfRule>
    <cfRule type="containsText" dxfId="950" priority="147" stopIfTrue="1" operator="containsText" text="OK">
      <formula>NOT(ISERROR(SEARCH("OK",AC29)))</formula>
    </cfRule>
  </conditionalFormatting>
  <conditionalFormatting sqref="AF29:AF31">
    <cfRule type="containsText" dxfId="949" priority="143" stopIfTrue="1" operator="containsText" text="CUMPLIDA">
      <formula>NOT(ISERROR(SEARCH("CUMPLIDA",AF29)))</formula>
    </cfRule>
  </conditionalFormatting>
  <conditionalFormatting sqref="AF29:AF31">
    <cfRule type="containsText" dxfId="948" priority="142" stopIfTrue="1" operator="containsText" text="INCUMPLIDA">
      <formula>NOT(ISERROR(SEARCH("INCUMPLIDA",AF29)))</formula>
    </cfRule>
  </conditionalFormatting>
  <conditionalFormatting sqref="AC29:AC31">
    <cfRule type="containsText" dxfId="947" priority="138" stopIfTrue="1" operator="containsText" text="EN TERMINO">
      <formula>NOT(ISERROR(SEARCH("EN TERMINO",AC29)))</formula>
    </cfRule>
    <cfRule type="containsText" priority="139" operator="containsText" text="AMARILLO">
      <formula>NOT(ISERROR(SEARCH("AMARILLO",AC29)))</formula>
    </cfRule>
    <cfRule type="containsText" dxfId="946" priority="140" stopIfTrue="1" operator="containsText" text="ALERTA">
      <formula>NOT(ISERROR(SEARCH("ALERTA",AC29)))</formula>
    </cfRule>
    <cfRule type="containsText" dxfId="945" priority="141" stopIfTrue="1" operator="containsText" text="OK">
      <formula>NOT(ISERROR(SEARCH("OK",AC29)))</formula>
    </cfRule>
  </conditionalFormatting>
  <conditionalFormatting sqref="AF29:AF31">
    <cfRule type="containsText" dxfId="944" priority="137" stopIfTrue="1" operator="containsText" text="CUMPLIDA">
      <formula>NOT(ISERROR(SEARCH("CUMPLIDA",AF29)))</formula>
    </cfRule>
  </conditionalFormatting>
  <conditionalFormatting sqref="AF29:AF31">
    <cfRule type="containsText" dxfId="943" priority="136" stopIfTrue="1" operator="containsText" text="INCUMPLIDA">
      <formula>NOT(ISERROR(SEARCH("INCUMPLIDA",AF29)))</formula>
    </cfRule>
  </conditionalFormatting>
  <conditionalFormatting sqref="AF29:AF31">
    <cfRule type="containsText" dxfId="942" priority="135" operator="containsText" text="PENDIENTE">
      <formula>NOT(ISERROR(SEARCH("PENDIENTE",AF29)))</formula>
    </cfRule>
  </conditionalFormatting>
  <conditionalFormatting sqref="AF29:AF31">
    <cfRule type="containsText" dxfId="941" priority="134" stopIfTrue="1" operator="containsText" text="PENDIENTE">
      <formula>NOT(ISERROR(SEARCH("PENDIENTE",AF29)))</formula>
    </cfRule>
  </conditionalFormatting>
  <conditionalFormatting sqref="BI29:BI31">
    <cfRule type="containsText" dxfId="940" priority="131" operator="containsText" text="cerrada">
      <formula>NOT(ISERROR(SEARCH("cerrada",BI29)))</formula>
    </cfRule>
    <cfRule type="containsText" dxfId="939" priority="132" operator="containsText" text="cerrado">
      <formula>NOT(ISERROR(SEARCH("cerrado",BI29)))</formula>
    </cfRule>
    <cfRule type="containsText" dxfId="938" priority="133" operator="containsText" text="Abierto">
      <formula>NOT(ISERROR(SEARCH("Abierto",BI29)))</formula>
    </cfRule>
  </conditionalFormatting>
  <conditionalFormatting sqref="BI29:BI31">
    <cfRule type="containsText" dxfId="937" priority="128" operator="containsText" text="cerrada">
      <formula>NOT(ISERROR(SEARCH("cerrada",BI29)))</formula>
    </cfRule>
    <cfRule type="containsText" dxfId="936" priority="129" operator="containsText" text="cerrado">
      <formula>NOT(ISERROR(SEARCH("cerrado",BI29)))</formula>
    </cfRule>
    <cfRule type="containsText" dxfId="935" priority="130" operator="containsText" text="Abierto">
      <formula>NOT(ISERROR(SEARCH("Abierto",BI29)))</formula>
    </cfRule>
  </conditionalFormatting>
  <conditionalFormatting sqref="BG11:BG13">
    <cfRule type="containsText" dxfId="934" priority="125" operator="containsText" text="Cumplida">
      <formula>NOT(ISERROR(SEARCH("Cumplida",BG11)))</formula>
    </cfRule>
    <cfRule type="containsText" dxfId="933" priority="126" operator="containsText" text="Pendiente">
      <formula>NOT(ISERROR(SEARCH("Pendiente",BG11)))</formula>
    </cfRule>
    <cfRule type="containsText" dxfId="932" priority="127" operator="containsText" text="Cumplida">
      <formula>NOT(ISERROR(SEARCH("Cumplida",BG11)))</formula>
    </cfRule>
  </conditionalFormatting>
  <conditionalFormatting sqref="BG11:BG13">
    <cfRule type="containsText" dxfId="931" priority="124" stopIfTrue="1" operator="containsText" text="CUMPLIDA">
      <formula>NOT(ISERROR(SEARCH("CUMPLIDA",BG11)))</formula>
    </cfRule>
  </conditionalFormatting>
  <conditionalFormatting sqref="BG11:BG13">
    <cfRule type="containsText" dxfId="930" priority="123" stopIfTrue="1" operator="containsText" text="INCUMPLIDA">
      <formula>NOT(ISERROR(SEARCH("INCUMPLIDA",BG11)))</formula>
    </cfRule>
  </conditionalFormatting>
  <conditionalFormatting sqref="AC11:AC12">
    <cfRule type="containsText" dxfId="929" priority="119" stopIfTrue="1" operator="containsText" text="EN TERMINO">
      <formula>NOT(ISERROR(SEARCH("EN TERMINO",AC11)))</formula>
    </cfRule>
    <cfRule type="containsText" priority="120" operator="containsText" text="AMARILLO">
      <formula>NOT(ISERROR(SEARCH("AMARILLO",AC11)))</formula>
    </cfRule>
    <cfRule type="containsText" dxfId="928" priority="121" stopIfTrue="1" operator="containsText" text="ALERTA">
      <formula>NOT(ISERROR(SEARCH("ALERTA",AC11)))</formula>
    </cfRule>
    <cfRule type="containsText" dxfId="927" priority="122" stopIfTrue="1" operator="containsText" text="OK">
      <formula>NOT(ISERROR(SEARCH("OK",AC11)))</formula>
    </cfRule>
  </conditionalFormatting>
  <conditionalFormatting sqref="AF11:AF12">
    <cfRule type="containsText" dxfId="926" priority="118" operator="containsText" text="PENDIENTE">
      <formula>NOT(ISERROR(SEARCH("PENDIENTE",AF11)))</formula>
    </cfRule>
  </conditionalFormatting>
  <conditionalFormatting sqref="AC11:AC12">
    <cfRule type="containsText" dxfId="925" priority="114" stopIfTrue="1" operator="containsText" text="EN TERMINO">
      <formula>NOT(ISERROR(SEARCH("EN TERMINO",AC11)))</formula>
    </cfRule>
    <cfRule type="containsText" priority="115" operator="containsText" text="AMARILLO">
      <formula>NOT(ISERROR(SEARCH("AMARILLO",AC11)))</formula>
    </cfRule>
    <cfRule type="containsText" dxfId="924" priority="116" stopIfTrue="1" operator="containsText" text="ALERTA">
      <formula>NOT(ISERROR(SEARCH("ALERTA",AC11)))</formula>
    </cfRule>
    <cfRule type="containsText" dxfId="923" priority="117" stopIfTrue="1" operator="containsText" text="OK">
      <formula>NOT(ISERROR(SEARCH("OK",AC11)))</formula>
    </cfRule>
  </conditionalFormatting>
  <conditionalFormatting sqref="AF11:AF12">
    <cfRule type="containsText" dxfId="922" priority="113" stopIfTrue="1" operator="containsText" text="CUMPLIDA">
      <formula>NOT(ISERROR(SEARCH("CUMPLIDA",AF11)))</formula>
    </cfRule>
  </conditionalFormatting>
  <conditionalFormatting sqref="AF11:AF12">
    <cfRule type="containsText" dxfId="921" priority="112" stopIfTrue="1" operator="containsText" text="INCUMPLIDA">
      <formula>NOT(ISERROR(SEARCH("INCUMPLIDA",AF11)))</formula>
    </cfRule>
  </conditionalFormatting>
  <conditionalFormatting sqref="AF11:AF12">
    <cfRule type="containsText" dxfId="920" priority="111" operator="containsText" text="PENDIENTE">
      <formula>NOT(ISERROR(SEARCH("PENDIENTE",AF11)))</formula>
    </cfRule>
  </conditionalFormatting>
  <conditionalFormatting sqref="AF11:AF12">
    <cfRule type="containsText" dxfId="919" priority="110" stopIfTrue="1" operator="containsText" text="PENDIENTE">
      <formula>NOT(ISERROR(SEARCH("PENDIENTE",AF11)))</formula>
    </cfRule>
  </conditionalFormatting>
  <conditionalFormatting sqref="AL11">
    <cfRule type="containsText" dxfId="918" priority="106" stopIfTrue="1" operator="containsText" text="EN TERMINO">
      <formula>NOT(ISERROR(SEARCH("EN TERMINO",AL11)))</formula>
    </cfRule>
    <cfRule type="containsText" priority="107" operator="containsText" text="AMARILLO">
      <formula>NOT(ISERROR(SEARCH("AMARILLO",AL11)))</formula>
    </cfRule>
    <cfRule type="containsText" dxfId="917" priority="108" stopIfTrue="1" operator="containsText" text="ALERTA">
      <formula>NOT(ISERROR(SEARCH("ALERTA",AL11)))</formula>
    </cfRule>
    <cfRule type="containsText" dxfId="916" priority="109" stopIfTrue="1" operator="containsText" text="OK">
      <formula>NOT(ISERROR(SEARCH("OK",AL11)))</formula>
    </cfRule>
  </conditionalFormatting>
  <conditionalFormatting sqref="AO11">
    <cfRule type="containsText" dxfId="915" priority="105" stopIfTrue="1" operator="containsText" text="CUMPLIDA">
      <formula>NOT(ISERROR(SEARCH("CUMPLIDA",AO11)))</formula>
    </cfRule>
  </conditionalFormatting>
  <conditionalFormatting sqref="AO11">
    <cfRule type="containsText" dxfId="914" priority="104" stopIfTrue="1" operator="containsText" text="INCUMPLIDA">
      <formula>NOT(ISERROR(SEARCH("INCUMPLIDA",AO11)))</formula>
    </cfRule>
  </conditionalFormatting>
  <conditionalFormatting sqref="AO11">
    <cfRule type="containsText" dxfId="913" priority="103" stopIfTrue="1" operator="containsText" text="PENDIENTE">
      <formula>NOT(ISERROR(SEARCH("PENDIENTE",AO11)))</formula>
    </cfRule>
  </conditionalFormatting>
  <conditionalFormatting sqref="BI11:BI12">
    <cfRule type="containsText" dxfId="912" priority="100" operator="containsText" text="cerrada">
      <formula>NOT(ISERROR(SEARCH("cerrada",BI11)))</formula>
    </cfRule>
    <cfRule type="containsText" dxfId="911" priority="101" operator="containsText" text="cerrado">
      <formula>NOT(ISERROR(SEARCH("cerrado",BI11)))</formula>
    </cfRule>
    <cfRule type="containsText" dxfId="910" priority="102" operator="containsText" text="Abierto">
      <formula>NOT(ISERROR(SEARCH("Abierto",BI11)))</formula>
    </cfRule>
  </conditionalFormatting>
  <conditionalFormatting sqref="BI11:BI12">
    <cfRule type="containsText" dxfId="909" priority="97" operator="containsText" text="cerrada">
      <formula>NOT(ISERROR(SEARCH("cerrada",BI11)))</formula>
    </cfRule>
    <cfRule type="containsText" dxfId="908" priority="98" operator="containsText" text="cerrado">
      <formula>NOT(ISERROR(SEARCH("cerrado",BI11)))</formula>
    </cfRule>
    <cfRule type="containsText" dxfId="907" priority="99" operator="containsText" text="Abierto">
      <formula>NOT(ISERROR(SEARCH("Abierto",BI11)))</formula>
    </cfRule>
  </conditionalFormatting>
  <conditionalFormatting sqref="AC18:AC19">
    <cfRule type="containsText" dxfId="906" priority="93" stopIfTrue="1" operator="containsText" text="EN TERMINO">
      <formula>NOT(ISERROR(SEARCH("EN TERMINO",AC18)))</formula>
    </cfRule>
    <cfRule type="containsText" priority="94" operator="containsText" text="AMARILLO">
      <formula>NOT(ISERROR(SEARCH("AMARILLO",AC18)))</formula>
    </cfRule>
    <cfRule type="containsText" dxfId="905" priority="95" stopIfTrue="1" operator="containsText" text="ALERTA">
      <formula>NOT(ISERROR(SEARCH("ALERTA",AC18)))</formula>
    </cfRule>
    <cfRule type="containsText" dxfId="904" priority="96" stopIfTrue="1" operator="containsText" text="OK">
      <formula>NOT(ISERROR(SEARCH("OK",AC18)))</formula>
    </cfRule>
  </conditionalFormatting>
  <conditionalFormatting sqref="AF18:AF19">
    <cfRule type="containsText" dxfId="903" priority="92" stopIfTrue="1" operator="containsText" text="CUMPLIDA">
      <formula>NOT(ISERROR(SEARCH("CUMPLIDA",AF18)))</formula>
    </cfRule>
  </conditionalFormatting>
  <conditionalFormatting sqref="AF18:AF19">
    <cfRule type="containsText" dxfId="902" priority="91" stopIfTrue="1" operator="containsText" text="INCUMPLIDA">
      <formula>NOT(ISERROR(SEARCH("INCUMPLIDA",AF18)))</formula>
    </cfRule>
  </conditionalFormatting>
  <conditionalFormatting sqref="AF18:AF19">
    <cfRule type="containsText" dxfId="901" priority="90" operator="containsText" text="PENDIENTE">
      <formula>NOT(ISERROR(SEARCH("PENDIENTE",AF18)))</formula>
    </cfRule>
  </conditionalFormatting>
  <conditionalFormatting sqref="AC18:AC19">
    <cfRule type="containsText" dxfId="900" priority="86" stopIfTrue="1" operator="containsText" text="EN TERMINO">
      <formula>NOT(ISERROR(SEARCH("EN TERMINO",AC18)))</formula>
    </cfRule>
    <cfRule type="containsText" priority="87" operator="containsText" text="AMARILLO">
      <formula>NOT(ISERROR(SEARCH("AMARILLO",AC18)))</formula>
    </cfRule>
    <cfRule type="containsText" dxfId="899" priority="88" stopIfTrue="1" operator="containsText" text="ALERTA">
      <formula>NOT(ISERROR(SEARCH("ALERTA",AC18)))</formula>
    </cfRule>
    <cfRule type="containsText" dxfId="898" priority="89" stopIfTrue="1" operator="containsText" text="OK">
      <formula>NOT(ISERROR(SEARCH("OK",AC18)))</formula>
    </cfRule>
  </conditionalFormatting>
  <conditionalFormatting sqref="AF18:AF19">
    <cfRule type="containsText" dxfId="897" priority="85" stopIfTrue="1" operator="containsText" text="CUMPLIDA">
      <formula>NOT(ISERROR(SEARCH("CUMPLIDA",AF18)))</formula>
    </cfRule>
  </conditionalFormatting>
  <conditionalFormatting sqref="AF18:AF19">
    <cfRule type="containsText" dxfId="896" priority="84" stopIfTrue="1" operator="containsText" text="INCUMPLIDA">
      <formula>NOT(ISERROR(SEARCH("INCUMPLIDA",AF18)))</formula>
    </cfRule>
  </conditionalFormatting>
  <conditionalFormatting sqref="AF18:AF19">
    <cfRule type="containsText" dxfId="895" priority="83" operator="containsText" text="PENDIENTE">
      <formula>NOT(ISERROR(SEARCH("PENDIENTE",AF18)))</formula>
    </cfRule>
  </conditionalFormatting>
  <conditionalFormatting sqref="AF18:AF19">
    <cfRule type="containsText" dxfId="894" priority="82" stopIfTrue="1" operator="containsText" text="PENDIENTE">
      <formula>NOT(ISERROR(SEARCH("PENDIENTE",AF18)))</formula>
    </cfRule>
  </conditionalFormatting>
  <conditionalFormatting sqref="AO18:AO19">
    <cfRule type="containsText" dxfId="893" priority="81" stopIfTrue="1" operator="containsText" text="CUMPLIDA">
      <formula>NOT(ISERROR(SEARCH("CUMPLIDA",AO18)))</formula>
    </cfRule>
  </conditionalFormatting>
  <conditionalFormatting sqref="AO18:AO19">
    <cfRule type="containsText" dxfId="892" priority="80" stopIfTrue="1" operator="containsText" text="INCUMPLIDA">
      <formula>NOT(ISERROR(SEARCH("INCUMPLIDA",AO18)))</formula>
    </cfRule>
  </conditionalFormatting>
  <conditionalFormatting sqref="AO18:AO19">
    <cfRule type="containsText" dxfId="891" priority="79" stopIfTrue="1" operator="containsText" text="PENDIENTE">
      <formula>NOT(ISERROR(SEARCH("PENDIENTE",AO18)))</formula>
    </cfRule>
  </conditionalFormatting>
  <conditionalFormatting sqref="BI18:BI19">
    <cfRule type="containsText" dxfId="890" priority="76" operator="containsText" text="cerrada">
      <formula>NOT(ISERROR(SEARCH("cerrada",BI18)))</formula>
    </cfRule>
    <cfRule type="containsText" dxfId="889" priority="77" operator="containsText" text="cerrado">
      <formula>NOT(ISERROR(SEARCH("cerrado",BI18)))</formula>
    </cfRule>
    <cfRule type="containsText" dxfId="888" priority="78" operator="containsText" text="Abierto">
      <formula>NOT(ISERROR(SEARCH("Abierto",BI18)))</formula>
    </cfRule>
  </conditionalFormatting>
  <conditionalFormatting sqref="BI18:BI19">
    <cfRule type="containsText" dxfId="887" priority="73" operator="containsText" text="cerrada">
      <formula>NOT(ISERROR(SEARCH("cerrada",BI18)))</formula>
    </cfRule>
    <cfRule type="containsText" dxfId="886" priority="74" operator="containsText" text="cerrado">
      <formula>NOT(ISERROR(SEARCH("cerrado",BI18)))</formula>
    </cfRule>
    <cfRule type="containsText" dxfId="885" priority="75" operator="containsText" text="Abierto">
      <formula>NOT(ISERROR(SEARCH("Abierto",BI18)))</formula>
    </cfRule>
  </conditionalFormatting>
  <conditionalFormatting sqref="BG18:BG19">
    <cfRule type="containsText" dxfId="884" priority="70" operator="containsText" text="Cumplida">
      <formula>NOT(ISERROR(SEARCH("Cumplida",BG18)))</formula>
    </cfRule>
    <cfRule type="containsText" dxfId="883" priority="71" operator="containsText" text="Pendiente">
      <formula>NOT(ISERROR(SEARCH("Pendiente",BG18)))</formula>
    </cfRule>
    <cfRule type="containsText" dxfId="882" priority="72" operator="containsText" text="Cumplida">
      <formula>NOT(ISERROR(SEARCH("Cumplida",BG18)))</formula>
    </cfRule>
  </conditionalFormatting>
  <conditionalFormatting sqref="BG18:BG19">
    <cfRule type="containsText" dxfId="881" priority="69" stopIfTrue="1" operator="containsText" text="CUMPLIDA">
      <formula>NOT(ISERROR(SEARCH("CUMPLIDA",BG18)))</formula>
    </cfRule>
  </conditionalFormatting>
  <conditionalFormatting sqref="BG18:BG19">
    <cfRule type="containsText" dxfId="880" priority="68" stopIfTrue="1" operator="containsText" text="INCUMPLIDA">
      <formula>NOT(ISERROR(SEARCH("INCUMPLIDA",BG18)))</formula>
    </cfRule>
  </conditionalFormatting>
  <conditionalFormatting sqref="BI5">
    <cfRule type="containsText" dxfId="879" priority="65" operator="containsText" text="cerrada">
      <formula>NOT(ISERROR(SEARCH("cerrada",BI5)))</formula>
    </cfRule>
    <cfRule type="containsText" dxfId="878" priority="66" operator="containsText" text="cerrado">
      <formula>NOT(ISERROR(SEARCH("cerrado",BI5)))</formula>
    </cfRule>
    <cfRule type="containsText" dxfId="877" priority="67" operator="containsText" text="Abierto">
      <formula>NOT(ISERROR(SEARCH("Abierto",BI5)))</formula>
    </cfRule>
  </conditionalFormatting>
  <conditionalFormatting sqref="BI5">
    <cfRule type="containsText" dxfId="876" priority="62" operator="containsText" text="cerrada">
      <formula>NOT(ISERROR(SEARCH("cerrada",BI5)))</formula>
    </cfRule>
    <cfRule type="containsText" dxfId="875" priority="63" operator="containsText" text="cerrado">
      <formula>NOT(ISERROR(SEARCH("cerrado",BI5)))</formula>
    </cfRule>
    <cfRule type="containsText" dxfId="874" priority="64" operator="containsText" text="Abierto">
      <formula>NOT(ISERROR(SEARCH("Abierto",BI5)))</formula>
    </cfRule>
  </conditionalFormatting>
  <conditionalFormatting sqref="BG5">
    <cfRule type="containsText" dxfId="873" priority="59" operator="containsText" text="Cumplida">
      <formula>NOT(ISERROR(SEARCH("Cumplida",BG5)))</formula>
    </cfRule>
    <cfRule type="containsText" dxfId="872" priority="60" operator="containsText" text="Pendiente">
      <formula>NOT(ISERROR(SEARCH("Pendiente",BG5)))</formula>
    </cfRule>
    <cfRule type="containsText" dxfId="871" priority="61" operator="containsText" text="Cumplida">
      <formula>NOT(ISERROR(SEARCH("Cumplida",BG5)))</formula>
    </cfRule>
  </conditionalFormatting>
  <conditionalFormatting sqref="BG5">
    <cfRule type="containsText" dxfId="870" priority="58" stopIfTrue="1" operator="containsText" text="CUMPLIDA">
      <formula>NOT(ISERROR(SEARCH("CUMPLIDA",BG5)))</formula>
    </cfRule>
  </conditionalFormatting>
  <conditionalFormatting sqref="BG5">
    <cfRule type="containsText" dxfId="869" priority="57" stopIfTrue="1" operator="containsText" text="INCUMPLIDA">
      <formula>NOT(ISERROR(SEARCH("INCUMPLIDA",BG5)))</formula>
    </cfRule>
  </conditionalFormatting>
  <conditionalFormatting sqref="AL5">
    <cfRule type="containsText" dxfId="868" priority="50" stopIfTrue="1" operator="containsText" text="EN TERMINO">
      <formula>NOT(ISERROR(SEARCH("EN TERMINO",AL5)))</formula>
    </cfRule>
    <cfRule type="containsText" priority="51" operator="containsText" text="AMARILLO">
      <formula>NOT(ISERROR(SEARCH("AMARILLO",AL5)))</formula>
    </cfRule>
    <cfRule type="containsText" dxfId="867" priority="52" stopIfTrue="1" operator="containsText" text="ALERTA">
      <formula>NOT(ISERROR(SEARCH("ALERTA",AL5)))</formula>
    </cfRule>
    <cfRule type="containsText" dxfId="866" priority="53" stopIfTrue="1" operator="containsText" text="OK">
      <formula>NOT(ISERROR(SEARCH("OK",AL5)))</formula>
    </cfRule>
  </conditionalFormatting>
  <conditionalFormatting sqref="AL5">
    <cfRule type="containsText" dxfId="865" priority="46" stopIfTrue="1" operator="containsText" text="EN TERMINO">
      <formula>NOT(ISERROR(SEARCH("EN TERMINO",AL5)))</formula>
    </cfRule>
    <cfRule type="containsText" priority="47" operator="containsText" text="AMARILLO">
      <formula>NOT(ISERROR(SEARCH("AMARILLO",AL5)))</formula>
    </cfRule>
    <cfRule type="containsText" dxfId="864" priority="48" stopIfTrue="1" operator="containsText" text="ALERTA">
      <formula>NOT(ISERROR(SEARCH("ALERTA",AL5)))</formula>
    </cfRule>
    <cfRule type="containsText" dxfId="863" priority="49" stopIfTrue="1" operator="containsText" text="OK">
      <formula>NOT(ISERROR(SEARCH("OK",AL5)))</formula>
    </cfRule>
  </conditionalFormatting>
  <conditionalFormatting sqref="AL12:AL13">
    <cfRule type="containsText" dxfId="862" priority="42" stopIfTrue="1" operator="containsText" text="EN TERMINO">
      <formula>NOT(ISERROR(SEARCH("EN TERMINO",AL12)))</formula>
    </cfRule>
    <cfRule type="containsText" priority="43" operator="containsText" text="AMARILLO">
      <formula>NOT(ISERROR(SEARCH("AMARILLO",AL12)))</formula>
    </cfRule>
    <cfRule type="containsText" dxfId="861" priority="44" stopIfTrue="1" operator="containsText" text="ALERTA">
      <formula>NOT(ISERROR(SEARCH("ALERTA",AL12)))</formula>
    </cfRule>
    <cfRule type="containsText" dxfId="860" priority="45" stopIfTrue="1" operator="containsText" text="OK">
      <formula>NOT(ISERROR(SEARCH("OK",AL12)))</formula>
    </cfRule>
  </conditionalFormatting>
  <conditionalFormatting sqref="AO12">
    <cfRule type="containsText" dxfId="859" priority="41" stopIfTrue="1" operator="containsText" text="CUMPLIDA">
      <formula>NOT(ISERROR(SEARCH("CUMPLIDA",AO12)))</formula>
    </cfRule>
  </conditionalFormatting>
  <conditionalFormatting sqref="AO12">
    <cfRule type="containsText" dxfId="858" priority="40" stopIfTrue="1" operator="containsText" text="INCUMPLIDA">
      <formula>NOT(ISERROR(SEARCH("INCUMPLIDA",AO12)))</formula>
    </cfRule>
  </conditionalFormatting>
  <conditionalFormatting sqref="AO12">
    <cfRule type="containsText" dxfId="857" priority="39" stopIfTrue="1" operator="containsText" text="PENDIENTE">
      <formula>NOT(ISERROR(SEARCH("PENDIENTE",AO12)))</formula>
    </cfRule>
  </conditionalFormatting>
  <conditionalFormatting sqref="AO13">
    <cfRule type="containsText" dxfId="856" priority="38" stopIfTrue="1" operator="containsText" text="CUMPLIDA">
      <formula>NOT(ISERROR(SEARCH("CUMPLIDA",AO13)))</formula>
    </cfRule>
  </conditionalFormatting>
  <conditionalFormatting sqref="AO13">
    <cfRule type="containsText" dxfId="855" priority="37" stopIfTrue="1" operator="containsText" text="INCUMPLIDA">
      <formula>NOT(ISERROR(SEARCH("INCUMPLIDA",AO13)))</formula>
    </cfRule>
  </conditionalFormatting>
  <conditionalFormatting sqref="AO13">
    <cfRule type="containsText" dxfId="854" priority="36" stopIfTrue="1" operator="containsText" text="PENDIENTE">
      <formula>NOT(ISERROR(SEARCH("PENDIENTE",AO13)))</formula>
    </cfRule>
  </conditionalFormatting>
  <conditionalFormatting sqref="AL18:AL19">
    <cfRule type="containsText" dxfId="853" priority="32" stopIfTrue="1" operator="containsText" text="EN TERMINO">
      <formula>NOT(ISERROR(SEARCH("EN TERMINO",AL18)))</formula>
    </cfRule>
    <cfRule type="containsText" priority="33" operator="containsText" text="AMARILLO">
      <formula>NOT(ISERROR(SEARCH("AMARILLO",AL18)))</formula>
    </cfRule>
    <cfRule type="containsText" dxfId="852" priority="34" stopIfTrue="1" operator="containsText" text="ALERTA">
      <formula>NOT(ISERROR(SEARCH("ALERTA",AL18)))</formula>
    </cfRule>
    <cfRule type="containsText" dxfId="851" priority="35" stopIfTrue="1" operator="containsText" text="OK">
      <formula>NOT(ISERROR(SEARCH("OK",AL18)))</formula>
    </cfRule>
  </conditionalFormatting>
  <conditionalFormatting sqref="AL16:AL17">
    <cfRule type="containsText" dxfId="850" priority="28" stopIfTrue="1" operator="containsText" text="EN TERMINO">
      <formula>NOT(ISERROR(SEARCH("EN TERMINO",AL16)))</formula>
    </cfRule>
    <cfRule type="containsText" priority="29" operator="containsText" text="AMARILLO">
      <formula>NOT(ISERROR(SEARCH("AMARILLO",AL16)))</formula>
    </cfRule>
    <cfRule type="containsText" dxfId="849" priority="30" stopIfTrue="1" operator="containsText" text="ALERTA">
      <formula>NOT(ISERROR(SEARCH("ALERTA",AL16)))</formula>
    </cfRule>
    <cfRule type="containsText" dxfId="848" priority="31" stopIfTrue="1" operator="containsText" text="OK">
      <formula>NOT(ISERROR(SEARCH("OK",AL16)))</formula>
    </cfRule>
  </conditionalFormatting>
  <conditionalFormatting sqref="AL20:AL21">
    <cfRule type="containsText" dxfId="847" priority="24" stopIfTrue="1" operator="containsText" text="EN TERMINO">
      <formula>NOT(ISERROR(SEARCH("EN TERMINO",AL20)))</formula>
    </cfRule>
    <cfRule type="containsText" priority="25" operator="containsText" text="AMARILLO">
      <formula>NOT(ISERROR(SEARCH("AMARILLO",AL20)))</formula>
    </cfRule>
    <cfRule type="containsText" dxfId="846" priority="26" stopIfTrue="1" operator="containsText" text="ALERTA">
      <formula>NOT(ISERROR(SEARCH("ALERTA",AL20)))</formula>
    </cfRule>
    <cfRule type="containsText" dxfId="845" priority="27" stopIfTrue="1" operator="containsText" text="OK">
      <formula>NOT(ISERROR(SEARCH("OK",AL20)))</formula>
    </cfRule>
  </conditionalFormatting>
  <conditionalFormatting sqref="AL25">
    <cfRule type="containsText" dxfId="844" priority="20" stopIfTrue="1" operator="containsText" text="EN TERMINO">
      <formula>NOT(ISERROR(SEARCH("EN TERMINO",AL25)))</formula>
    </cfRule>
    <cfRule type="containsText" priority="21" operator="containsText" text="AMARILLO">
      <formula>NOT(ISERROR(SEARCH("AMARILLO",AL25)))</formula>
    </cfRule>
    <cfRule type="containsText" dxfId="843" priority="22" stopIfTrue="1" operator="containsText" text="ALERTA">
      <formula>NOT(ISERROR(SEARCH("ALERTA",AL25)))</formula>
    </cfRule>
    <cfRule type="containsText" dxfId="842" priority="23" stopIfTrue="1" operator="containsText" text="OK">
      <formula>NOT(ISERROR(SEARCH("OK",AL25)))</formula>
    </cfRule>
  </conditionalFormatting>
  <conditionalFormatting sqref="AO5">
    <cfRule type="containsText" dxfId="841" priority="19" stopIfTrue="1" operator="containsText" text="CUMPLIDA">
      <formula>NOT(ISERROR(SEARCH("CUMPLIDA",AO5)))</formula>
    </cfRule>
  </conditionalFormatting>
  <conditionalFormatting sqref="AO5">
    <cfRule type="containsText" dxfId="840" priority="18" stopIfTrue="1" operator="containsText" text="INCUMPLIDA">
      <formula>NOT(ISERROR(SEARCH("INCUMPLIDA",AO5)))</formula>
    </cfRule>
  </conditionalFormatting>
  <conditionalFormatting sqref="AO5">
    <cfRule type="containsText" dxfId="839" priority="17" stopIfTrue="1" operator="containsText" text="PENDIENTE">
      <formula>NOT(ISERROR(SEARCH("PENDIENTE",AO5)))</formula>
    </cfRule>
  </conditionalFormatting>
  <conditionalFormatting sqref="AO16:AO17">
    <cfRule type="containsText" dxfId="838" priority="16" stopIfTrue="1" operator="containsText" text="CUMPLIDA">
      <formula>NOT(ISERROR(SEARCH("CUMPLIDA",AO16)))</formula>
    </cfRule>
  </conditionalFormatting>
  <conditionalFormatting sqref="AO16:AO17">
    <cfRule type="containsText" dxfId="837" priority="15" stopIfTrue="1" operator="containsText" text="INCUMPLIDA">
      <formula>NOT(ISERROR(SEARCH("INCUMPLIDA",AO16)))</formula>
    </cfRule>
  </conditionalFormatting>
  <conditionalFormatting sqref="AO16:AO17">
    <cfRule type="containsText" dxfId="836" priority="14" stopIfTrue="1" operator="containsText" text="PENDIENTE">
      <formula>NOT(ISERROR(SEARCH("PENDIENTE",AO16)))</formula>
    </cfRule>
  </conditionalFormatting>
  <conditionalFormatting sqref="BG16:BG17">
    <cfRule type="containsText" dxfId="835" priority="11" operator="containsText" text="Cumplida">
      <formula>NOT(ISERROR(SEARCH("Cumplida",BG16)))</formula>
    </cfRule>
    <cfRule type="containsText" dxfId="834" priority="12" operator="containsText" text="Pendiente">
      <formula>NOT(ISERROR(SEARCH("Pendiente",BG16)))</formula>
    </cfRule>
    <cfRule type="containsText" dxfId="833" priority="13" operator="containsText" text="Cumplida">
      <formula>NOT(ISERROR(SEARCH("Cumplida",BG16)))</formula>
    </cfRule>
  </conditionalFormatting>
  <conditionalFormatting sqref="BG16:BG17">
    <cfRule type="containsText" dxfId="832" priority="10" stopIfTrue="1" operator="containsText" text="CUMPLIDA">
      <formula>NOT(ISERROR(SEARCH("CUMPLIDA",BG16)))</formula>
    </cfRule>
  </conditionalFormatting>
  <conditionalFormatting sqref="BG16:BG17">
    <cfRule type="containsText" dxfId="831" priority="9" stopIfTrue="1" operator="containsText" text="INCUMPLIDA">
      <formula>NOT(ISERROR(SEARCH("INCUMPLIDA",BG16)))</formula>
    </cfRule>
  </conditionalFormatting>
  <conditionalFormatting sqref="BG25">
    <cfRule type="containsText" dxfId="830" priority="6" operator="containsText" text="Cumplida">
      <formula>NOT(ISERROR(SEARCH("Cumplida",BG25)))</formula>
    </cfRule>
    <cfRule type="containsText" dxfId="829" priority="7" operator="containsText" text="Pendiente">
      <formula>NOT(ISERROR(SEARCH("Pendiente",BG25)))</formula>
    </cfRule>
    <cfRule type="containsText" dxfId="828" priority="8" operator="containsText" text="Cumplida">
      <formula>NOT(ISERROR(SEARCH("Cumplida",BG25)))</formula>
    </cfRule>
  </conditionalFormatting>
  <conditionalFormatting sqref="BG25">
    <cfRule type="containsText" dxfId="827" priority="5" stopIfTrue="1" operator="containsText" text="CUMPLIDA">
      <formula>NOT(ISERROR(SEARCH("CUMPLIDA",BG25)))</formula>
    </cfRule>
  </conditionalFormatting>
  <conditionalFormatting sqref="BG25">
    <cfRule type="containsText" dxfId="826" priority="4" stopIfTrue="1" operator="containsText" text="INCUMPLIDA">
      <formula>NOT(ISERROR(SEARCH("INCUMPLIDA",BG25)))</formula>
    </cfRule>
  </conditionalFormatting>
  <conditionalFormatting sqref="AO25">
    <cfRule type="containsText" dxfId="825" priority="3" stopIfTrue="1" operator="containsText" text="CUMPLIDA">
      <formula>NOT(ISERROR(SEARCH("CUMPLIDA",AO25)))</formula>
    </cfRule>
  </conditionalFormatting>
  <conditionalFormatting sqref="AO25">
    <cfRule type="containsText" dxfId="824" priority="2" stopIfTrue="1" operator="containsText" text="INCUMPLIDA">
      <formula>NOT(ISERROR(SEARCH("INCUMPLIDA",AO25)))</formula>
    </cfRule>
  </conditionalFormatting>
  <conditionalFormatting sqref="AO25">
    <cfRule type="containsText" dxfId="823" priority="1" stopIfTrue="1" operator="containsText" text="PENDIENTE">
      <formula>NOT(ISERROR(SEARCH("PENDIENTE",AO25)))</formula>
    </cfRule>
  </conditionalFormatting>
  <dataValidations count="12">
    <dataValidation type="list" allowBlank="1" showInputMessage="1" showErrorMessage="1" sqref="H49:H53 H147:H154 P95:P96 H108:H126 P100:P112 P88 P53:P72 P127:P146 P155:P191 P75:P84 H68:H75 H80:H99 P5:P51">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32:AD36 AD25 AD11:AD19">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32:I42 I5:I25">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K54:K59 J34 S54:S59 K46 S46 U71 L61 L59 K71 K61:K63 K42 K35:K36 S25 K5:K13 J17 S5:S8 K25 S12 S18:S19 K18:K19">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32:J33 J18:J25 J5:J16">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S32:S34 S37:S41 K32:K34 K37:K41 L63 L56 L59 L5:L10 S20:S24 S13:S17 K14:K17 K20:K24 S9:S11">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32:M42 M5:M25">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32:W42 W5:W2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32:V42 V5:V25">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32:L42 L11:L25">
      <formula1>0</formula1>
      <formula2>390</formula2>
    </dataValidation>
    <dataValidation type="list" allowBlank="1" showInputMessage="1" showErrorMessage="1" sqref="N5:N191">
      <formula1>"Correctiva, Preventiva, Acción de mejora"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4" zoomScaleNormal="64" workbookViewId="0">
      <pane xSplit="12" ySplit="2" topLeftCell="AG4" activePane="bottomRight" state="frozen"/>
      <selection pane="topRight" activeCell="M1" sqref="M1"/>
      <selection pane="bottomLeft" activeCell="A3" sqref="A3"/>
      <selection pane="bottomRight" activeCell="A5" sqref="A5:XFD12"/>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828"/>
      <c r="AG1" s="824" t="s">
        <v>862</v>
      </c>
      <c r="AH1" s="824"/>
      <c r="AI1" s="824"/>
      <c r="AJ1" s="824"/>
      <c r="AK1" s="824"/>
      <c r="AL1" s="824"/>
      <c r="AM1" s="824"/>
      <c r="AN1" s="824"/>
      <c r="AO1" s="386"/>
      <c r="AP1" s="860" t="s">
        <v>863</v>
      </c>
      <c r="AQ1" s="860"/>
      <c r="AR1" s="860"/>
      <c r="AS1" s="860"/>
      <c r="AT1" s="860"/>
      <c r="AU1" s="860"/>
      <c r="AV1" s="860"/>
      <c r="AW1" s="860"/>
      <c r="AX1" s="391"/>
      <c r="AY1" s="843" t="s">
        <v>864</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387"/>
      <c r="AG2" s="826" t="s">
        <v>30</v>
      </c>
      <c r="AH2" s="826" t="s">
        <v>31</v>
      </c>
      <c r="AI2" s="826" t="s">
        <v>32</v>
      </c>
      <c r="AJ2" s="826" t="s">
        <v>33</v>
      </c>
      <c r="AK2" s="826" t="s">
        <v>74</v>
      </c>
      <c r="AL2" s="826" t="s">
        <v>34</v>
      </c>
      <c r="AM2" s="826" t="s">
        <v>35</v>
      </c>
      <c r="AN2" s="826" t="s">
        <v>36</v>
      </c>
      <c r="AO2" s="388"/>
      <c r="AP2" s="823" t="s">
        <v>37</v>
      </c>
      <c r="AQ2" s="823" t="s">
        <v>38</v>
      </c>
      <c r="AR2" s="823" t="s">
        <v>39</v>
      </c>
      <c r="AS2" s="823" t="s">
        <v>40</v>
      </c>
      <c r="AT2" s="823" t="s">
        <v>75</v>
      </c>
      <c r="AU2" s="823" t="s">
        <v>41</v>
      </c>
      <c r="AV2" s="823" t="s">
        <v>42</v>
      </c>
      <c r="AW2" s="823" t="s">
        <v>43</v>
      </c>
      <c r="AX2" s="392"/>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384" t="s">
        <v>49</v>
      </c>
      <c r="L3" s="384" t="s">
        <v>70</v>
      </c>
      <c r="M3" s="384" t="s">
        <v>71</v>
      </c>
      <c r="N3" s="820"/>
      <c r="O3" s="820"/>
      <c r="P3" s="820"/>
      <c r="Q3" s="820"/>
      <c r="R3" s="820"/>
      <c r="S3" s="820"/>
      <c r="T3" s="820"/>
      <c r="U3" s="820"/>
      <c r="V3" s="820"/>
      <c r="W3" s="820"/>
      <c r="X3" s="825"/>
      <c r="Y3" s="825"/>
      <c r="Z3" s="825"/>
      <c r="AA3" s="825"/>
      <c r="AB3" s="825"/>
      <c r="AC3" s="825"/>
      <c r="AD3" s="825"/>
      <c r="AE3" s="825"/>
      <c r="AF3" s="387" t="s">
        <v>44</v>
      </c>
      <c r="AG3" s="826"/>
      <c r="AH3" s="826"/>
      <c r="AI3" s="826"/>
      <c r="AJ3" s="826"/>
      <c r="AK3" s="826"/>
      <c r="AL3" s="826"/>
      <c r="AM3" s="826"/>
      <c r="AN3" s="826"/>
      <c r="AO3" s="388" t="s">
        <v>44</v>
      </c>
      <c r="AP3" s="823"/>
      <c r="AQ3" s="823"/>
      <c r="AR3" s="823"/>
      <c r="AS3" s="823"/>
      <c r="AT3" s="823"/>
      <c r="AU3" s="823"/>
      <c r="AV3" s="823"/>
      <c r="AW3" s="823"/>
      <c r="AX3" s="392" t="s">
        <v>44</v>
      </c>
      <c r="AY3" s="821"/>
      <c r="AZ3" s="821"/>
      <c r="BA3" s="821"/>
      <c r="BB3" s="821"/>
      <c r="BC3" s="821"/>
      <c r="BD3" s="821"/>
      <c r="BE3" s="821"/>
      <c r="BF3" s="821"/>
      <c r="BG3" s="831"/>
      <c r="BH3" s="831"/>
      <c r="BI3" s="831"/>
      <c r="BJ3" s="831"/>
      <c r="BK3" s="830"/>
    </row>
    <row r="4" spans="1:63" ht="117" customHeight="1" x14ac:dyDescent="0.25">
      <c r="A4" s="393" t="s">
        <v>50</v>
      </c>
      <c r="B4" s="393" t="s">
        <v>51</v>
      </c>
      <c r="C4" s="393" t="s">
        <v>52</v>
      </c>
      <c r="D4" s="393" t="s">
        <v>53</v>
      </c>
      <c r="E4" s="393" t="s">
        <v>54</v>
      </c>
      <c r="F4" s="393" t="s">
        <v>51</v>
      </c>
      <c r="G4" s="393" t="s">
        <v>55</v>
      </c>
      <c r="H4" s="393" t="s">
        <v>52</v>
      </c>
      <c r="I4" s="39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90" t="s">
        <v>51</v>
      </c>
      <c r="AQ4" s="390" t="s">
        <v>64</v>
      </c>
      <c r="AR4" s="390" t="s">
        <v>65</v>
      </c>
      <c r="AS4" s="390" t="s">
        <v>66</v>
      </c>
      <c r="AT4" s="390" t="s">
        <v>66</v>
      </c>
      <c r="AU4" s="390" t="s">
        <v>60</v>
      </c>
      <c r="AV4" s="390" t="s">
        <v>67</v>
      </c>
      <c r="AW4" s="390" t="s">
        <v>52</v>
      </c>
      <c r="AX4" s="390"/>
      <c r="AY4" s="393" t="s">
        <v>51</v>
      </c>
      <c r="AZ4" s="393" t="s">
        <v>64</v>
      </c>
      <c r="BA4" s="393" t="s">
        <v>65</v>
      </c>
      <c r="BB4" s="393" t="s">
        <v>66</v>
      </c>
      <c r="BC4" s="393" t="s">
        <v>66</v>
      </c>
      <c r="BD4" s="393" t="s">
        <v>60</v>
      </c>
      <c r="BE4" s="393" t="s">
        <v>67</v>
      </c>
      <c r="BF4" s="393" t="s">
        <v>52</v>
      </c>
      <c r="BG4" s="389" t="s">
        <v>68</v>
      </c>
      <c r="BH4" s="389"/>
      <c r="BI4" s="442" t="s">
        <v>68</v>
      </c>
      <c r="BJ4" s="389"/>
      <c r="BK4" s="830"/>
    </row>
    <row r="5" spans="1:63" s="512" customFormat="1" ht="35.1" customHeight="1" x14ac:dyDescent="0.25">
      <c r="A5" s="558"/>
      <c r="B5" s="558"/>
      <c r="C5" s="564" t="s">
        <v>154</v>
      </c>
      <c r="D5" s="558"/>
      <c r="E5" s="853" t="s">
        <v>254</v>
      </c>
      <c r="F5" s="558"/>
      <c r="G5" s="558">
        <v>1</v>
      </c>
      <c r="H5" s="559" t="s">
        <v>722</v>
      </c>
      <c r="I5" s="561" t="s">
        <v>255</v>
      </c>
      <c r="J5" s="561" t="s">
        <v>258</v>
      </c>
      <c r="K5" s="561" t="s">
        <v>278</v>
      </c>
      <c r="L5" s="86" t="s">
        <v>262</v>
      </c>
      <c r="M5" s="558">
        <v>2</v>
      </c>
      <c r="N5" s="563" t="s">
        <v>69</v>
      </c>
      <c r="O5" s="564" t="str">
        <f>IF(H5="","",VLOOKUP(H5,'[1]Procedimientos Publicar'!$C$6:$E$85,3,FALSE))</f>
        <v>SECRETARIA GENERAL</v>
      </c>
      <c r="P5" s="564" t="s">
        <v>253</v>
      </c>
      <c r="Q5" s="558"/>
      <c r="R5" s="558"/>
      <c r="S5" s="561"/>
      <c r="T5" s="565">
        <v>1</v>
      </c>
      <c r="U5" s="558"/>
      <c r="V5" s="574">
        <v>43215</v>
      </c>
      <c r="W5" s="574">
        <v>43251</v>
      </c>
      <c r="X5" s="568">
        <v>43830</v>
      </c>
      <c r="Y5" s="561" t="s">
        <v>264</v>
      </c>
      <c r="Z5" s="558">
        <v>2</v>
      </c>
      <c r="AA5" s="569">
        <f t="shared" ref="AA5:AA12" si="0">(IF(Z5="","",IF(OR($M5=0,$M5="",$X5=""),"",Z5/$M5)))</f>
        <v>1</v>
      </c>
      <c r="AB5" s="570">
        <f t="shared" ref="AB5:AB12" si="1">(IF(OR($T5="",AA5=""),"",IF(OR($T5=0,AA5=0),0,IF((AA5*100%)/$T5&gt;100%,100%,(AA5*100%)/$T5))))</f>
        <v>1</v>
      </c>
      <c r="AC5" s="508" t="str">
        <f t="shared" ref="AC5:AC12" si="2">IF(Z5="","",IF(AB5&lt;100%, IF(AB5&lt;25%, "ALERTA","EN TERMINO"), IF(AB5=100%, "OK", "EN TERMINO")))</f>
        <v>OK</v>
      </c>
      <c r="AD5" s="303" t="s">
        <v>267</v>
      </c>
      <c r="AF5" s="510" t="str">
        <f t="shared" ref="AF5:AF12" si="3">IF(AB5=100%,IF(AB5&gt;25%,"CUMPLIDA","PENDIENTE"),IF(AB5&lt;25%,"INCUMPLIDA","PENDIENTE"))</f>
        <v>CUMPLIDA</v>
      </c>
      <c r="BG5" s="510" t="str">
        <f t="shared" ref="BG5:BG12" si="4">IF(AB5=100%,"CUMPLIDA","INCUMPLIDA")</f>
        <v>CUMPLIDA</v>
      </c>
      <c r="BI5" s="515" t="str">
        <f t="shared" ref="BI5:BI11" si="5">IF(AF5="CUMPLIDA","CERRADO","ABIERTO")</f>
        <v>CERRADO</v>
      </c>
    </row>
    <row r="6" spans="1:63" s="512" customFormat="1" ht="35.1" customHeight="1" x14ac:dyDescent="0.25">
      <c r="A6" s="558"/>
      <c r="B6" s="558"/>
      <c r="C6" s="564" t="s">
        <v>154</v>
      </c>
      <c r="D6" s="558"/>
      <c r="E6" s="853"/>
      <c r="F6" s="558"/>
      <c r="G6" s="558">
        <v>2</v>
      </c>
      <c r="H6" s="559" t="s">
        <v>722</v>
      </c>
      <c r="I6" s="560" t="s">
        <v>256</v>
      </c>
      <c r="J6" s="561" t="s">
        <v>259</v>
      </c>
      <c r="K6" s="561" t="s">
        <v>279</v>
      </c>
      <c r="L6" s="562" t="s">
        <v>261</v>
      </c>
      <c r="M6" s="558">
        <v>1</v>
      </c>
      <c r="N6" s="563" t="s">
        <v>69</v>
      </c>
      <c r="O6" s="564" t="str">
        <f>IF(H6="","",VLOOKUP(H6,'[1]Procedimientos Publicar'!$C$6:$E$85,3,FALSE))</f>
        <v>SECRETARIA GENERAL</v>
      </c>
      <c r="P6" s="564" t="s">
        <v>253</v>
      </c>
      <c r="Q6" s="558"/>
      <c r="R6" s="558"/>
      <c r="S6" s="561"/>
      <c r="T6" s="565">
        <v>1</v>
      </c>
      <c r="U6" s="558"/>
      <c r="V6" s="566">
        <v>43647</v>
      </c>
      <c r="W6" s="567">
        <v>43951</v>
      </c>
      <c r="X6" s="568">
        <v>43830</v>
      </c>
      <c r="Y6" s="561" t="s">
        <v>265</v>
      </c>
      <c r="Z6" s="558">
        <v>0</v>
      </c>
      <c r="AA6" s="569">
        <f t="shared" si="0"/>
        <v>0</v>
      </c>
      <c r="AB6" s="570">
        <f t="shared" si="1"/>
        <v>0</v>
      </c>
      <c r="AC6" s="508" t="str">
        <f t="shared" si="2"/>
        <v>ALERTA</v>
      </c>
      <c r="AD6" s="571" t="s">
        <v>268</v>
      </c>
      <c r="AF6" s="510" t="str">
        <f t="shared" si="3"/>
        <v>INCUMPLIDA</v>
      </c>
      <c r="AG6" s="710" t="s">
        <v>867</v>
      </c>
      <c r="AH6" s="509" t="s">
        <v>1043</v>
      </c>
      <c r="AI6" s="493">
        <v>0.3</v>
      </c>
      <c r="AJ6" s="701">
        <f>(IF(AI6="","",IF(OR($M6=0,$M6="",AG6=""),"",AI6/$M6)))</f>
        <v>0.3</v>
      </c>
      <c r="AK6" s="699">
        <f>(IF(OR($T6="",AJ6=""),"",IF(OR($T6=0,AJ6=0),0,IF((AJ6*100%)/$T6&gt;100%,100%,(AJ6*100%)/$T6))))</f>
        <v>0.3</v>
      </c>
      <c r="AL6" s="508" t="str">
        <f>IF(AI6="","",IF(AK6&lt;100%, IF(AK6&lt;50%, "ALERTA","EN TERMINO"), IF(AK6=100%, "OK", "EN TERMINO")))</f>
        <v>ALERTA</v>
      </c>
      <c r="AM6" s="751" t="s">
        <v>1103</v>
      </c>
      <c r="AN6" s="496"/>
      <c r="AO6" s="510" t="str">
        <f>IF(AK6=100%,IF(AK6&gt;50%,"CUMPLIDA","PENDIENTE"),IF(AK6&lt;50%,"INCUMPLIDA","PENDIENTE"))</f>
        <v>INCUMPLIDA</v>
      </c>
      <c r="AP6" s="496"/>
      <c r="AQ6" s="496"/>
      <c r="AR6" s="496"/>
      <c r="AS6" s="496"/>
      <c r="AT6" s="496"/>
      <c r="AU6" s="496"/>
      <c r="AV6" s="496"/>
      <c r="AW6" s="496"/>
      <c r="AX6" s="496"/>
      <c r="AY6" s="496"/>
      <c r="AZ6" s="496"/>
      <c r="BA6" s="496"/>
      <c r="BB6" s="496"/>
      <c r="BC6" s="496"/>
      <c r="BD6" s="496"/>
      <c r="BE6" s="496"/>
      <c r="BF6" s="496"/>
      <c r="BG6" s="510" t="str">
        <f>IF(AK6=100%,"CUMPLIDA","INCUMPLIDA")</f>
        <v>INCUMPLIDA</v>
      </c>
      <c r="BH6" s="496"/>
      <c r="BI6" s="515" t="str">
        <f>IF(AO6="CUMPLIDA","CERRADO","ABIERTO")</f>
        <v>ABIERTO</v>
      </c>
    </row>
    <row r="7" spans="1:63" s="512" customFormat="1" ht="35.1" customHeight="1" x14ac:dyDescent="0.25">
      <c r="A7" s="558"/>
      <c r="B7" s="558"/>
      <c r="C7" s="564" t="s">
        <v>154</v>
      </c>
      <c r="D7" s="558"/>
      <c r="E7" s="853"/>
      <c r="F7" s="558"/>
      <c r="G7" s="558">
        <v>3</v>
      </c>
      <c r="H7" s="559" t="s">
        <v>722</v>
      </c>
      <c r="I7" s="572" t="s">
        <v>257</v>
      </c>
      <c r="J7" s="572" t="s">
        <v>260</v>
      </c>
      <c r="K7" s="572" t="s">
        <v>280</v>
      </c>
      <c r="L7" s="573" t="s">
        <v>263</v>
      </c>
      <c r="M7" s="558">
        <v>1</v>
      </c>
      <c r="N7" s="563" t="s">
        <v>69</v>
      </c>
      <c r="O7" s="564" t="str">
        <f>IF(H7="","",VLOOKUP(H7,'[1]Procedimientos Publicar'!$C$6:$E$85,3,FALSE))</f>
        <v>SECRETARIA GENERAL</v>
      </c>
      <c r="P7" s="564" t="s">
        <v>253</v>
      </c>
      <c r="Q7" s="558"/>
      <c r="R7" s="558"/>
      <c r="S7" s="572"/>
      <c r="T7" s="565">
        <v>1</v>
      </c>
      <c r="U7" s="558"/>
      <c r="V7" s="574">
        <v>43221</v>
      </c>
      <c r="W7" s="574">
        <v>43830</v>
      </c>
      <c r="X7" s="568">
        <v>43830</v>
      </c>
      <c r="Y7" s="561" t="s">
        <v>266</v>
      </c>
      <c r="Z7" s="558">
        <v>0.95</v>
      </c>
      <c r="AA7" s="569">
        <f t="shared" si="0"/>
        <v>0.95</v>
      </c>
      <c r="AB7" s="570">
        <f t="shared" si="1"/>
        <v>0.95</v>
      </c>
      <c r="AC7" s="508" t="str">
        <f t="shared" si="2"/>
        <v>EN TERMINO</v>
      </c>
      <c r="AD7" s="575" t="s">
        <v>713</v>
      </c>
      <c r="AF7" s="510" t="str">
        <f t="shared" si="3"/>
        <v>PENDIENTE</v>
      </c>
      <c r="AG7" s="710" t="s">
        <v>867</v>
      </c>
      <c r="AH7" s="509" t="s">
        <v>1044</v>
      </c>
      <c r="AI7" s="512">
        <v>0.4</v>
      </c>
      <c r="AJ7" s="701">
        <f t="shared" ref="AJ7" si="6">(IF(AI7="","",IF(OR($M7=0,$M7="",AG7=""),"",AI7/$M7)))</f>
        <v>0.4</v>
      </c>
      <c r="AK7" s="699">
        <f t="shared" ref="AK7:AK9" si="7">(IF(OR($T7="",AJ7=""),"",IF(OR($T7=0,AJ7=0),0,IF((AJ7*100%)/$T7&gt;100%,100%,(AJ7*100%)/$T7))))</f>
        <v>0.4</v>
      </c>
      <c r="AL7" s="508" t="str">
        <f t="shared" ref="AL7:AL8" si="8">IF(AI7="","",IF(AK7&lt;100%, IF(AK7&lt;50%, "ALERTA","EN TERMINO"), IF(AK7=100%, "OK", "EN TERMINO")))</f>
        <v>ALERTA</v>
      </c>
      <c r="AM7" s="401" t="s">
        <v>1104</v>
      </c>
      <c r="AO7" s="510" t="str">
        <f t="shared" ref="AO7:AO9" si="9">IF(AK7=100%,IF(AK7&gt;50%,"CUMPLIDA","PENDIENTE"),IF(AK7&lt;50%,"INCUMPLIDA","PENDIENTE"))</f>
        <v>INCUMPLIDA</v>
      </c>
      <c r="BG7" s="807" t="str">
        <f>IF(AK7=100%,"CUMPLIDA","INCUMPLIDA")</f>
        <v>INCUMPLIDA</v>
      </c>
      <c r="BI7" s="515" t="str">
        <f t="shared" ref="BI7" si="10">IF(AO7="CUMPLIDA","CERRADO","ABIERTO")</f>
        <v>ABIERTO</v>
      </c>
    </row>
    <row r="8" spans="1:63" s="512" customFormat="1" ht="35.1" customHeight="1" x14ac:dyDescent="0.25">
      <c r="A8" s="576"/>
      <c r="B8" s="576"/>
      <c r="C8" s="497" t="s">
        <v>154</v>
      </c>
      <c r="D8" s="576"/>
      <c r="E8" s="854" t="s">
        <v>269</v>
      </c>
      <c r="F8" s="576"/>
      <c r="G8" s="576">
        <v>1</v>
      </c>
      <c r="H8" s="577" t="s">
        <v>722</v>
      </c>
      <c r="I8" s="578" t="s">
        <v>1105</v>
      </c>
      <c r="J8" s="578" t="s">
        <v>273</v>
      </c>
      <c r="K8" s="578" t="s">
        <v>281</v>
      </c>
      <c r="L8" s="578" t="s">
        <v>284</v>
      </c>
      <c r="M8" s="576">
        <v>1</v>
      </c>
      <c r="N8" s="497" t="s">
        <v>69</v>
      </c>
      <c r="O8" s="497" t="str">
        <f>IF(H8="","",VLOOKUP(H8,'[1]Procedimientos Publicar'!$C$6:$E$85,3,FALSE))</f>
        <v>SECRETARIA GENERAL</v>
      </c>
      <c r="P8" s="577" t="s">
        <v>253</v>
      </c>
      <c r="Q8" s="576"/>
      <c r="R8" s="576"/>
      <c r="S8" s="578"/>
      <c r="T8" s="579">
        <v>1</v>
      </c>
      <c r="U8" s="576"/>
      <c r="V8" s="580">
        <v>43405</v>
      </c>
      <c r="W8" s="580">
        <v>43830</v>
      </c>
      <c r="X8" s="581">
        <v>43830</v>
      </c>
      <c r="Y8" s="582" t="s">
        <v>290</v>
      </c>
      <c r="Z8" s="576"/>
      <c r="AA8" s="583" t="str">
        <f t="shared" si="0"/>
        <v/>
      </c>
      <c r="AB8" s="584" t="str">
        <f t="shared" si="1"/>
        <v/>
      </c>
      <c r="AC8" s="508" t="str">
        <f t="shared" si="2"/>
        <v/>
      </c>
      <c r="AD8" s="585" t="s">
        <v>294</v>
      </c>
      <c r="AF8" s="510" t="str">
        <f t="shared" si="3"/>
        <v>PENDIENTE</v>
      </c>
      <c r="AG8" s="710" t="s">
        <v>867</v>
      </c>
      <c r="AH8" s="509" t="s">
        <v>1045</v>
      </c>
      <c r="AI8" s="512">
        <v>1</v>
      </c>
      <c r="AJ8" s="701">
        <f>(IF(AI8="","",IF(OR($M8=0,$M8="",AG8=""),"",AI8/$M8)))</f>
        <v>1</v>
      </c>
      <c r="AK8" s="699">
        <f t="shared" si="7"/>
        <v>1</v>
      </c>
      <c r="AL8" s="508" t="str">
        <f t="shared" si="8"/>
        <v>OK</v>
      </c>
      <c r="AM8" s="738" t="s">
        <v>1106</v>
      </c>
      <c r="AO8" s="510" t="str">
        <f>IF(AK8=100%,IF(AK8&gt;50%,"CUMPLIDA","PENDIENTE"),IF(AK8&lt;50%,"INCUMPLIDA","PENDIENTE"))</f>
        <v>CUMPLIDA</v>
      </c>
      <c r="BG8" s="510" t="str">
        <f>IF(AK8=100%,"CUMPLIDA","INCUMPLIDA")</f>
        <v>CUMPLIDA</v>
      </c>
      <c r="BI8" s="515" t="str">
        <f>IF(AO8="CUMPLIDA","CERRADO","ABIERTO")</f>
        <v>CERRADO</v>
      </c>
    </row>
    <row r="9" spans="1:63" s="512" customFormat="1" ht="35.1" customHeight="1" x14ac:dyDescent="0.2">
      <c r="A9" s="576"/>
      <c r="B9" s="576"/>
      <c r="C9" s="497" t="s">
        <v>154</v>
      </c>
      <c r="D9" s="576"/>
      <c r="E9" s="854"/>
      <c r="F9" s="576"/>
      <c r="G9" s="576">
        <v>2</v>
      </c>
      <c r="H9" s="577" t="s">
        <v>722</v>
      </c>
      <c r="I9" s="578" t="s">
        <v>270</v>
      </c>
      <c r="J9" s="586" t="s">
        <v>274</v>
      </c>
      <c r="K9" s="586" t="s">
        <v>1107</v>
      </c>
      <c r="L9" s="586" t="s">
        <v>285</v>
      </c>
      <c r="M9" s="576">
        <v>1</v>
      </c>
      <c r="N9" s="497" t="s">
        <v>69</v>
      </c>
      <c r="O9" s="497" t="str">
        <f>IF(H9="","",VLOOKUP(H9,'[1]Procedimientos Publicar'!$C$6:$E$85,3,FALSE))</f>
        <v>SECRETARIA GENERAL</v>
      </c>
      <c r="P9" s="577" t="s">
        <v>253</v>
      </c>
      <c r="Q9" s="576"/>
      <c r="R9" s="576"/>
      <c r="S9" s="586"/>
      <c r="T9" s="579">
        <v>1</v>
      </c>
      <c r="U9" s="586" t="s">
        <v>288</v>
      </c>
      <c r="V9" s="580">
        <v>43405</v>
      </c>
      <c r="W9" s="580">
        <v>44196</v>
      </c>
      <c r="X9" s="581">
        <v>43830</v>
      </c>
      <c r="Y9" s="587" t="s">
        <v>291</v>
      </c>
      <c r="Z9" s="576"/>
      <c r="AA9" s="583" t="str">
        <f t="shared" si="0"/>
        <v/>
      </c>
      <c r="AB9" s="584" t="str">
        <f t="shared" si="1"/>
        <v/>
      </c>
      <c r="AC9" s="508" t="str">
        <f t="shared" si="2"/>
        <v/>
      </c>
      <c r="AD9" s="588" t="s">
        <v>295</v>
      </c>
      <c r="AF9" s="510" t="str">
        <f t="shared" si="3"/>
        <v>PENDIENTE</v>
      </c>
      <c r="AG9" s="710" t="s">
        <v>867</v>
      </c>
      <c r="AH9" s="509" t="s">
        <v>1108</v>
      </c>
      <c r="AI9" s="512">
        <v>0.4</v>
      </c>
      <c r="AJ9" s="701">
        <f>(IF(AI9="","",IF(OR($M9=0,$M9="",AG9=""),"",AI9/$M9)))</f>
        <v>0.4</v>
      </c>
      <c r="AK9" s="699">
        <f t="shared" si="7"/>
        <v>0.4</v>
      </c>
      <c r="AL9" s="508" t="str">
        <f>IF(AI9="","",IF(AK9&lt;100%, IF(AK9&lt;50%, "ALERTA","EN TERMINO"), IF(AK9=100%, "OK", "EN TERMINO")))</f>
        <v>ALERTA</v>
      </c>
      <c r="AM9" s="401" t="s">
        <v>1103</v>
      </c>
      <c r="AO9" s="510" t="str">
        <f t="shared" si="9"/>
        <v>INCUMPLIDA</v>
      </c>
      <c r="BG9" s="807" t="str">
        <f>IF(AK9=100%,"CUMPLIDA","INCUMPLIDA")</f>
        <v>INCUMPLIDA</v>
      </c>
      <c r="BI9" s="515" t="str">
        <f t="shared" ref="BI9" si="11">IF(AO9="CUMPLIDA","CERRADO","ABIERTO")</f>
        <v>ABIERTO</v>
      </c>
    </row>
    <row r="10" spans="1:63" s="512" customFormat="1" ht="35.1" customHeight="1" x14ac:dyDescent="0.2">
      <c r="A10" s="576"/>
      <c r="B10" s="576"/>
      <c r="C10" s="497" t="s">
        <v>154</v>
      </c>
      <c r="D10" s="576"/>
      <c r="E10" s="854"/>
      <c r="F10" s="576"/>
      <c r="G10" s="576" t="s">
        <v>677</v>
      </c>
      <c r="H10" s="577" t="s">
        <v>722</v>
      </c>
      <c r="I10" s="578" t="s">
        <v>271</v>
      </c>
      <c r="J10" s="586" t="s">
        <v>275</v>
      </c>
      <c r="K10" s="586" t="s">
        <v>282</v>
      </c>
      <c r="L10" s="586" t="s">
        <v>286</v>
      </c>
      <c r="M10" s="576">
        <v>1</v>
      </c>
      <c r="N10" s="497" t="s">
        <v>69</v>
      </c>
      <c r="O10" s="497" t="str">
        <f>IF(H10="","",VLOOKUP(H10,'[1]Procedimientos Publicar'!$C$6:$E$85,3,FALSE))</f>
        <v>SECRETARIA GENERAL</v>
      </c>
      <c r="P10" s="577" t="s">
        <v>253</v>
      </c>
      <c r="Q10" s="576"/>
      <c r="R10" s="576"/>
      <c r="S10" s="586"/>
      <c r="T10" s="579">
        <v>1</v>
      </c>
      <c r="U10" s="576"/>
      <c r="V10" s="580">
        <v>43405</v>
      </c>
      <c r="W10" s="580" t="s">
        <v>289</v>
      </c>
      <c r="X10" s="581">
        <v>43830</v>
      </c>
      <c r="Y10" s="587" t="s">
        <v>292</v>
      </c>
      <c r="Z10" s="576">
        <v>1</v>
      </c>
      <c r="AA10" s="583">
        <f t="shared" si="0"/>
        <v>1</v>
      </c>
      <c r="AB10" s="584">
        <f t="shared" si="1"/>
        <v>1</v>
      </c>
      <c r="AC10" s="508" t="str">
        <f t="shared" si="2"/>
        <v>OK</v>
      </c>
      <c r="AD10" s="725" t="s">
        <v>296</v>
      </c>
      <c r="AF10" s="510" t="str">
        <f t="shared" si="3"/>
        <v>CUMPLIDA</v>
      </c>
      <c r="BG10" s="510" t="str">
        <f t="shared" si="4"/>
        <v>CUMPLIDA</v>
      </c>
      <c r="BI10" s="515" t="str">
        <f t="shared" si="5"/>
        <v>CERRADO</v>
      </c>
    </row>
    <row r="11" spans="1:63" s="512" customFormat="1" ht="35.1" customHeight="1" x14ac:dyDescent="0.2">
      <c r="A11" s="576"/>
      <c r="B11" s="576"/>
      <c r="C11" s="497" t="s">
        <v>154</v>
      </c>
      <c r="D11" s="576"/>
      <c r="E11" s="854"/>
      <c r="F11" s="576"/>
      <c r="G11" s="576" t="s">
        <v>678</v>
      </c>
      <c r="H11" s="577" t="s">
        <v>722</v>
      </c>
      <c r="I11" s="578" t="s">
        <v>272</v>
      </c>
      <c r="J11" s="87" t="s">
        <v>276</v>
      </c>
      <c r="K11" s="588" t="s">
        <v>283</v>
      </c>
      <c r="L11" s="88"/>
      <c r="M11" s="576">
        <v>1</v>
      </c>
      <c r="N11" s="497" t="s">
        <v>69</v>
      </c>
      <c r="O11" s="497" t="str">
        <f>IF(H11="","",VLOOKUP(H11,'[1]Procedimientos Publicar'!$C$6:$E$85,3,FALSE))</f>
        <v>SECRETARIA GENERAL</v>
      </c>
      <c r="P11" s="88"/>
      <c r="Q11" s="576"/>
      <c r="R11" s="576"/>
      <c r="S11" s="578"/>
      <c r="T11" s="579">
        <v>1</v>
      </c>
      <c r="U11" s="576"/>
      <c r="V11" s="89"/>
      <c r="W11" s="580" t="s">
        <v>289</v>
      </c>
      <c r="X11" s="581">
        <v>43830</v>
      </c>
      <c r="Y11" s="587" t="s">
        <v>293</v>
      </c>
      <c r="Z11" s="576">
        <v>1</v>
      </c>
      <c r="AA11" s="583">
        <f t="shared" si="0"/>
        <v>1</v>
      </c>
      <c r="AB11" s="584">
        <f t="shared" si="1"/>
        <v>1</v>
      </c>
      <c r="AC11" s="508" t="str">
        <f t="shared" si="2"/>
        <v>OK</v>
      </c>
      <c r="AD11" s="725" t="s">
        <v>296</v>
      </c>
      <c r="AF11" s="510" t="str">
        <f t="shared" si="3"/>
        <v>CUMPLIDA</v>
      </c>
      <c r="BG11" s="510" t="str">
        <f t="shared" si="4"/>
        <v>CUMPLIDA</v>
      </c>
      <c r="BI11" s="515" t="str">
        <f t="shared" si="5"/>
        <v>CERRADO</v>
      </c>
    </row>
    <row r="12" spans="1:63" s="512" customFormat="1" ht="35.1" customHeight="1" x14ac:dyDescent="0.2">
      <c r="A12" s="576"/>
      <c r="B12" s="576"/>
      <c r="C12" s="497" t="s">
        <v>154</v>
      </c>
      <c r="D12" s="576"/>
      <c r="E12" s="854"/>
      <c r="F12" s="576"/>
      <c r="G12" s="576" t="s">
        <v>679</v>
      </c>
      <c r="H12" s="577" t="s">
        <v>722</v>
      </c>
      <c r="I12" s="578" t="s">
        <v>1109</v>
      </c>
      <c r="J12" s="586" t="s">
        <v>277</v>
      </c>
      <c r="K12" s="586" t="s">
        <v>1110</v>
      </c>
      <c r="L12" s="586" t="s">
        <v>287</v>
      </c>
      <c r="M12" s="576">
        <v>1</v>
      </c>
      <c r="N12" s="497" t="s">
        <v>69</v>
      </c>
      <c r="O12" s="497" t="str">
        <f>IF(H12="","",VLOOKUP(H12,'[1]Procedimientos Publicar'!$C$6:$E$85,3,FALSE))</f>
        <v>SECRETARIA GENERAL</v>
      </c>
      <c r="P12" s="577" t="s">
        <v>253</v>
      </c>
      <c r="Q12" s="576"/>
      <c r="R12" s="576"/>
      <c r="S12" s="586"/>
      <c r="T12" s="579">
        <v>1</v>
      </c>
      <c r="U12" s="576"/>
      <c r="V12" s="580">
        <v>43405</v>
      </c>
      <c r="W12" s="589">
        <v>43951</v>
      </c>
      <c r="X12" s="581">
        <v>43830</v>
      </c>
      <c r="Y12" s="587" t="s">
        <v>1112</v>
      </c>
      <c r="Z12" s="576">
        <v>0</v>
      </c>
      <c r="AA12" s="583">
        <f t="shared" si="0"/>
        <v>0</v>
      </c>
      <c r="AB12" s="584">
        <f t="shared" si="1"/>
        <v>0</v>
      </c>
      <c r="AC12" s="508" t="str">
        <f t="shared" si="2"/>
        <v>ALERTA</v>
      </c>
      <c r="AD12" s="571" t="s">
        <v>268</v>
      </c>
      <c r="AF12" s="510" t="str">
        <f t="shared" si="3"/>
        <v>INCUMPLIDA</v>
      </c>
      <c r="AG12" s="710" t="s">
        <v>867</v>
      </c>
      <c r="AH12" s="509" t="s">
        <v>1111</v>
      </c>
      <c r="AI12" s="512">
        <v>0</v>
      </c>
      <c r="AJ12" s="701">
        <f t="shared" ref="AJ12" si="12">(IF(AI12="","",IF(OR($M12=0,$M12="",AG12=""),"",AI12/$M12)))</f>
        <v>0</v>
      </c>
      <c r="AK12" s="699">
        <f t="shared" ref="AK12" si="13">(IF(OR($T12="",AJ12=""),"",IF(OR($T12=0,AJ12=0),0,IF((AJ12*100%)/$T12&gt;100%,100%,(AJ12*100%)/$T12))))</f>
        <v>0</v>
      </c>
      <c r="AL12" s="508" t="str">
        <f t="shared" ref="AL12" si="14">IF(AI12="","",IF(AK12&lt;100%, IF(AK12&lt;50%, "ALERTA","EN TERMINO"), IF(AK12=100%, "OK", "EN TERMINO")))</f>
        <v>ALERTA</v>
      </c>
      <c r="AM12" s="401" t="s">
        <v>1113</v>
      </c>
      <c r="AO12" s="510" t="str">
        <f t="shared" ref="AO12" si="15">IF(AK12=100%,IF(AK12&gt;50%,"CUMPLIDA","PENDIENTE"),IF(AK12&lt;50%,"INCUMPLIDA","PENDIENTE"))</f>
        <v>INCUMPLIDA</v>
      </c>
      <c r="BG12" s="807" t="str">
        <f t="shared" si="4"/>
        <v>INCUMPLIDA</v>
      </c>
      <c r="BI12" s="515" t="str">
        <f t="shared" ref="BI12" si="16">IF(AO12="CUMPLIDA","CERRADO","ABIERTO")</f>
        <v>ABIERTO</v>
      </c>
    </row>
    <row r="13" spans="1:63" s="396" customFormat="1" ht="69" customHeight="1" x14ac:dyDescent="0.25">
      <c r="C13" s="394"/>
      <c r="E13" s="425"/>
      <c r="H13" s="209"/>
      <c r="I13" s="153"/>
      <c r="J13" s="153"/>
      <c r="K13" s="153"/>
      <c r="L13" s="321"/>
      <c r="N13" s="394"/>
      <c r="O13" s="394"/>
      <c r="P13" s="394"/>
      <c r="S13" s="153"/>
      <c r="T13" s="97"/>
      <c r="V13" s="419"/>
      <c r="W13" s="419"/>
      <c r="X13" s="98"/>
      <c r="Y13" s="395"/>
      <c r="AA13" s="307"/>
      <c r="AB13" s="310"/>
      <c r="AD13" s="395"/>
      <c r="BG13" s="399"/>
    </row>
    <row r="14" spans="1:63" s="396" customFormat="1" ht="69" customHeight="1" x14ac:dyDescent="0.25">
      <c r="C14" s="394"/>
      <c r="E14" s="425"/>
      <c r="H14" s="418"/>
      <c r="I14" s="312"/>
      <c r="J14" s="312"/>
      <c r="K14" s="312"/>
      <c r="L14" s="312"/>
      <c r="N14" s="394"/>
      <c r="O14" s="394"/>
      <c r="P14" s="418"/>
      <c r="S14" s="312"/>
      <c r="T14" s="97"/>
      <c r="V14" s="328"/>
      <c r="W14" s="328"/>
      <c r="X14" s="98"/>
      <c r="Y14" s="329"/>
      <c r="AA14" s="307"/>
      <c r="AB14" s="310"/>
      <c r="AD14" s="330"/>
      <c r="AF14" s="399"/>
      <c r="BG14" s="399"/>
    </row>
    <row r="15" spans="1:63" s="396" customFormat="1" ht="69" customHeight="1" x14ac:dyDescent="0.2">
      <c r="C15" s="394"/>
      <c r="E15" s="425"/>
      <c r="H15" s="418"/>
      <c r="I15" s="312"/>
      <c r="J15" s="331"/>
      <c r="K15" s="331"/>
      <c r="L15" s="331"/>
      <c r="N15" s="394"/>
      <c r="O15" s="394"/>
      <c r="P15" s="418"/>
      <c r="S15" s="331"/>
      <c r="T15" s="97"/>
      <c r="U15" s="331"/>
      <c r="V15" s="328"/>
      <c r="W15" s="328"/>
      <c r="X15" s="98"/>
      <c r="Y15" s="395"/>
      <c r="AA15" s="307"/>
      <c r="AB15" s="310"/>
      <c r="AD15" s="312"/>
      <c r="BG15" s="399"/>
    </row>
    <row r="16" spans="1:63" s="396" customFormat="1" ht="69" customHeight="1" x14ac:dyDescent="0.2">
      <c r="C16" s="394"/>
      <c r="E16" s="425"/>
      <c r="H16" s="418"/>
      <c r="I16" s="312"/>
      <c r="J16" s="331"/>
      <c r="K16" s="331"/>
      <c r="L16" s="331"/>
      <c r="N16" s="394"/>
      <c r="O16" s="394"/>
      <c r="P16" s="418"/>
      <c r="S16" s="331"/>
      <c r="T16" s="97"/>
      <c r="V16" s="328"/>
      <c r="W16" s="328"/>
      <c r="X16" s="98"/>
      <c r="Y16" s="395"/>
      <c r="AA16" s="307"/>
      <c r="AB16" s="310"/>
      <c r="AD16" s="395"/>
      <c r="AF16" s="399"/>
      <c r="BG16" s="399"/>
    </row>
    <row r="17" spans="3:59" s="396" customFormat="1" ht="69" customHeight="1" x14ac:dyDescent="0.2">
      <c r="C17" s="394"/>
      <c r="E17" s="425"/>
      <c r="H17" s="418"/>
      <c r="I17" s="312"/>
      <c r="J17" s="332"/>
      <c r="K17" s="312"/>
      <c r="L17" s="331"/>
      <c r="N17" s="394"/>
      <c r="O17" s="394"/>
      <c r="P17" s="331"/>
      <c r="S17" s="312"/>
      <c r="T17" s="97"/>
      <c r="V17" s="333"/>
      <c r="W17" s="333"/>
      <c r="X17" s="98"/>
      <c r="Y17" s="395"/>
      <c r="AA17" s="307"/>
      <c r="AB17" s="310"/>
      <c r="AD17" s="395"/>
      <c r="AF17" s="399"/>
      <c r="BG17" s="399"/>
    </row>
    <row r="18" spans="3:59" s="396" customFormat="1" ht="69" customHeight="1" x14ac:dyDescent="0.2">
      <c r="C18" s="394"/>
      <c r="E18" s="425"/>
      <c r="H18" s="418"/>
      <c r="I18" s="312"/>
      <c r="J18" s="331"/>
      <c r="K18" s="331"/>
      <c r="L18" s="331"/>
      <c r="N18" s="394"/>
      <c r="O18" s="394"/>
      <c r="P18" s="418"/>
      <c r="S18" s="331"/>
      <c r="T18" s="97"/>
      <c r="V18" s="328"/>
      <c r="W18" s="328"/>
      <c r="X18" s="98"/>
      <c r="Y18" s="395"/>
      <c r="AA18" s="307"/>
      <c r="AB18" s="310"/>
      <c r="AD18" s="306"/>
      <c r="AF18" s="399"/>
      <c r="BG18" s="399"/>
    </row>
    <row r="19" spans="3:59" s="396" customFormat="1" ht="69" customHeight="1" x14ac:dyDescent="0.2">
      <c r="C19" s="394"/>
      <c r="E19" s="425"/>
      <c r="H19" s="418"/>
      <c r="I19" s="314"/>
      <c r="J19" s="26"/>
      <c r="K19" s="27"/>
      <c r="L19" s="26"/>
      <c r="M19" s="148"/>
      <c r="N19" s="394"/>
      <c r="O19" s="394"/>
      <c r="P19" s="394"/>
      <c r="S19" s="27"/>
      <c r="T19" s="97"/>
      <c r="V19" s="18"/>
      <c r="W19" s="18"/>
      <c r="X19" s="98"/>
      <c r="Y19" s="317"/>
      <c r="AA19" s="307"/>
      <c r="AB19" s="310"/>
      <c r="AD19" s="106"/>
      <c r="BG19" s="399"/>
    </row>
    <row r="20" spans="3:59" s="396" customFormat="1" ht="69" customHeight="1" x14ac:dyDescent="0.25">
      <c r="C20" s="394"/>
      <c r="E20" s="425"/>
      <c r="H20" s="418"/>
      <c r="I20" s="315"/>
      <c r="J20" s="319"/>
      <c r="K20" s="26"/>
      <c r="L20" s="26"/>
      <c r="M20" s="148"/>
      <c r="N20" s="394"/>
      <c r="O20" s="394"/>
      <c r="P20" s="394"/>
      <c r="S20" s="26"/>
      <c r="T20" s="97"/>
      <c r="V20" s="18"/>
      <c r="W20" s="18"/>
      <c r="X20" s="98"/>
      <c r="Y20" s="320"/>
      <c r="AA20" s="307"/>
      <c r="AB20" s="310"/>
      <c r="AD20" s="27"/>
      <c r="AF20" s="399"/>
      <c r="BG20" s="399"/>
    </row>
    <row r="21" spans="3:59" s="396" customFormat="1" ht="69" customHeight="1" x14ac:dyDescent="0.25">
      <c r="C21" s="394"/>
      <c r="E21" s="425"/>
      <c r="H21" s="418"/>
      <c r="I21" s="315"/>
      <c r="J21" s="319"/>
      <c r="K21" s="26"/>
      <c r="L21" s="26"/>
      <c r="M21" s="148"/>
      <c r="N21" s="394"/>
      <c r="O21" s="394"/>
      <c r="P21" s="394"/>
      <c r="S21" s="26"/>
      <c r="T21" s="97"/>
      <c r="V21" s="18"/>
      <c r="W21" s="18"/>
      <c r="X21" s="98"/>
      <c r="Y21" s="320"/>
      <c r="AA21" s="307"/>
      <c r="AB21" s="310"/>
      <c r="AD21" s="27"/>
      <c r="AF21" s="399"/>
      <c r="BG21" s="399"/>
    </row>
    <row r="22" spans="3:59" s="396" customFormat="1" ht="69" customHeight="1" x14ac:dyDescent="0.25">
      <c r="C22" s="394"/>
      <c r="E22" s="425"/>
      <c r="H22" s="418"/>
      <c r="I22" s="153"/>
      <c r="J22" s="314"/>
      <c r="K22" s="26"/>
      <c r="L22" s="26"/>
      <c r="M22" s="148"/>
      <c r="N22" s="394"/>
      <c r="O22" s="394"/>
      <c r="P22" s="394"/>
      <c r="S22" s="26"/>
      <c r="T22" s="97"/>
      <c r="V22" s="18"/>
      <c r="W22" s="18"/>
      <c r="X22" s="98"/>
      <c r="Y22" s="27"/>
      <c r="AA22" s="307"/>
      <c r="AB22" s="310"/>
      <c r="AD22" s="153"/>
      <c r="AF22" s="399"/>
      <c r="BG22" s="399"/>
    </row>
    <row r="23" spans="3:59" s="396" customFormat="1" ht="69" customHeight="1" x14ac:dyDescent="0.25">
      <c r="C23" s="394"/>
      <c r="E23" s="425"/>
      <c r="H23" s="418"/>
      <c r="I23" s="153"/>
      <c r="J23" s="314"/>
      <c r="K23" s="26"/>
      <c r="L23" s="26"/>
      <c r="M23" s="148"/>
      <c r="N23" s="394"/>
      <c r="O23" s="394"/>
      <c r="P23" s="394"/>
      <c r="S23" s="26"/>
      <c r="T23" s="97"/>
      <c r="V23" s="18"/>
      <c r="W23" s="18"/>
      <c r="X23" s="98"/>
      <c r="Y23" s="27"/>
      <c r="AA23" s="307"/>
      <c r="AB23" s="310"/>
      <c r="AD23" s="153"/>
      <c r="AF23" s="399"/>
      <c r="BG23" s="399"/>
    </row>
    <row r="24" spans="3:59" s="396" customFormat="1" ht="69" customHeight="1" x14ac:dyDescent="0.25">
      <c r="C24" s="394"/>
      <c r="E24" s="425"/>
      <c r="H24" s="418"/>
      <c r="I24" s="153"/>
      <c r="J24" s="314"/>
      <c r="K24" s="26"/>
      <c r="L24" s="26"/>
      <c r="M24" s="148"/>
      <c r="N24" s="394"/>
      <c r="O24" s="394"/>
      <c r="P24" s="394"/>
      <c r="S24" s="26"/>
      <c r="T24" s="97"/>
      <c r="V24" s="18"/>
      <c r="W24" s="18"/>
      <c r="X24" s="98"/>
      <c r="Y24" s="27"/>
      <c r="AA24" s="307"/>
      <c r="AB24" s="310"/>
      <c r="AD24" s="153"/>
      <c r="AF24" s="399"/>
      <c r="BG24" s="399"/>
    </row>
    <row r="25" spans="3:59" s="396" customFormat="1" ht="69" customHeight="1" x14ac:dyDescent="0.2">
      <c r="C25" s="394"/>
      <c r="E25" s="425"/>
      <c r="H25" s="418"/>
      <c r="I25" s="153"/>
      <c r="J25" s="314"/>
      <c r="K25" s="27"/>
      <c r="L25" s="26"/>
      <c r="M25" s="148"/>
      <c r="N25" s="394"/>
      <c r="O25" s="394"/>
      <c r="P25" s="394"/>
      <c r="S25" s="27"/>
      <c r="T25" s="97"/>
      <c r="V25" s="18"/>
      <c r="W25" s="18"/>
      <c r="X25" s="98"/>
      <c r="Y25" s="317"/>
      <c r="AA25" s="307"/>
      <c r="AB25" s="310"/>
      <c r="AD25" s="106"/>
      <c r="BG25" s="399"/>
    </row>
    <row r="26" spans="3:59" s="396" customFormat="1" ht="69" customHeight="1" x14ac:dyDescent="0.25">
      <c r="C26" s="394"/>
      <c r="E26" s="425"/>
      <c r="H26" s="418"/>
      <c r="I26" s="153"/>
      <c r="N26" s="394"/>
      <c r="O26" s="394"/>
      <c r="P26" s="394"/>
      <c r="T26" s="97"/>
      <c r="X26" s="98"/>
      <c r="AA26" s="307"/>
      <c r="AB26" s="310"/>
      <c r="AF26" s="399"/>
      <c r="BG26" s="399"/>
    </row>
    <row r="27" spans="3:59" s="396" customFormat="1" ht="69" customHeight="1" x14ac:dyDescent="0.25">
      <c r="C27" s="394"/>
      <c r="E27" s="425"/>
      <c r="H27" s="418"/>
      <c r="I27" s="153"/>
      <c r="N27" s="394"/>
      <c r="O27" s="394"/>
      <c r="P27" s="394"/>
      <c r="T27" s="97"/>
      <c r="X27" s="98"/>
      <c r="AA27" s="307"/>
      <c r="AB27" s="310"/>
      <c r="AF27" s="399"/>
      <c r="BG27" s="399"/>
    </row>
    <row r="28" spans="3:59" s="396" customFormat="1" ht="69" customHeight="1" x14ac:dyDescent="0.25">
      <c r="C28" s="394"/>
      <c r="E28" s="425"/>
      <c r="H28" s="418"/>
      <c r="I28" s="321"/>
      <c r="N28" s="394"/>
      <c r="O28" s="394"/>
      <c r="P28" s="394"/>
      <c r="T28" s="97"/>
      <c r="X28" s="98"/>
      <c r="AA28" s="307"/>
      <c r="AB28" s="310"/>
      <c r="AF28" s="399"/>
      <c r="BG28" s="399"/>
    </row>
    <row r="29" spans="3:59" s="396" customFormat="1" ht="69" customHeight="1" x14ac:dyDescent="0.2">
      <c r="C29" s="394"/>
      <c r="E29" s="425"/>
      <c r="H29" s="418"/>
      <c r="I29" s="314"/>
      <c r="J29" s="316"/>
      <c r="K29" s="26"/>
      <c r="L29" s="26"/>
      <c r="M29" s="148"/>
      <c r="N29" s="394"/>
      <c r="O29" s="394"/>
      <c r="P29" s="394"/>
      <c r="S29" s="26"/>
      <c r="T29" s="97"/>
      <c r="V29" s="18"/>
      <c r="W29" s="18"/>
      <c r="X29" s="98"/>
      <c r="Y29" s="317"/>
      <c r="AA29" s="307"/>
      <c r="AB29" s="310"/>
      <c r="AD29" s="106"/>
      <c r="BG29" s="399"/>
    </row>
    <row r="30" spans="3:59" s="396" customFormat="1" ht="69" customHeight="1" x14ac:dyDescent="0.2">
      <c r="C30" s="394"/>
      <c r="E30" s="425"/>
      <c r="H30" s="418"/>
      <c r="I30" s="314"/>
      <c r="J30" s="316"/>
      <c r="K30" s="26"/>
      <c r="L30" s="26"/>
      <c r="M30" s="148"/>
      <c r="N30" s="394"/>
      <c r="O30" s="394"/>
      <c r="P30" s="394"/>
      <c r="S30" s="26"/>
      <c r="T30" s="97"/>
      <c r="V30" s="18"/>
      <c r="W30" s="18"/>
      <c r="X30" s="98"/>
      <c r="Y30" s="317"/>
      <c r="AA30" s="307"/>
      <c r="AB30" s="310"/>
      <c r="AD30" s="106"/>
      <c r="BG30" s="399"/>
    </row>
    <row r="31" spans="3:59" s="396" customFormat="1" ht="69" customHeight="1" x14ac:dyDescent="0.25">
      <c r="C31" s="394"/>
      <c r="E31" s="425"/>
      <c r="H31" s="418"/>
      <c r="I31" s="314"/>
      <c r="J31" s="314"/>
      <c r="K31" s="26"/>
      <c r="L31" s="26"/>
      <c r="M31" s="148"/>
      <c r="N31" s="394"/>
      <c r="O31" s="394"/>
      <c r="P31" s="394"/>
      <c r="S31" s="26"/>
      <c r="T31" s="97"/>
      <c r="V31" s="18"/>
      <c r="W31" s="18"/>
      <c r="X31" s="98"/>
      <c r="Y31" s="27"/>
      <c r="AA31" s="307"/>
      <c r="AB31" s="310"/>
      <c r="AD31" s="153"/>
      <c r="AF31" s="399"/>
      <c r="BG31" s="399"/>
    </row>
    <row r="32" spans="3:59" s="396" customFormat="1" ht="69" customHeight="1" x14ac:dyDescent="0.25">
      <c r="C32" s="394"/>
      <c r="E32" s="425"/>
      <c r="H32" s="418"/>
      <c r="I32" s="314"/>
      <c r="J32" s="314"/>
      <c r="K32" s="26"/>
      <c r="L32" s="26"/>
      <c r="M32" s="148"/>
      <c r="N32" s="394"/>
      <c r="O32" s="394"/>
      <c r="P32" s="394"/>
      <c r="S32" s="26"/>
      <c r="T32" s="97"/>
      <c r="V32" s="18"/>
      <c r="W32" s="18"/>
      <c r="X32" s="98"/>
      <c r="Y32" s="27"/>
      <c r="AA32" s="307"/>
      <c r="AB32" s="310"/>
      <c r="AD32" s="153"/>
      <c r="AF32" s="399"/>
      <c r="BG32" s="399"/>
    </row>
    <row r="33" spans="3:59" s="396" customFormat="1" ht="69" customHeight="1" x14ac:dyDescent="0.2">
      <c r="C33" s="394"/>
      <c r="E33" s="425"/>
      <c r="H33" s="418"/>
      <c r="I33" s="314"/>
      <c r="J33" s="314"/>
      <c r="K33" s="26"/>
      <c r="L33" s="26"/>
      <c r="M33" s="148"/>
      <c r="N33" s="394"/>
      <c r="O33" s="394"/>
      <c r="P33" s="394"/>
      <c r="S33" s="26"/>
      <c r="T33" s="97"/>
      <c r="V33" s="18"/>
      <c r="W33" s="18"/>
      <c r="X33" s="98"/>
      <c r="Y33" s="317"/>
      <c r="AA33" s="307"/>
      <c r="AB33" s="310"/>
      <c r="AD33" s="106"/>
      <c r="BG33" s="399"/>
    </row>
    <row r="34" spans="3:59" s="396" customFormat="1" ht="69" customHeight="1" x14ac:dyDescent="0.2">
      <c r="C34" s="394"/>
      <c r="E34" s="425"/>
      <c r="H34" s="418"/>
      <c r="I34" s="314"/>
      <c r="J34" s="26"/>
      <c r="K34" s="26"/>
      <c r="L34" s="26"/>
      <c r="M34" s="148"/>
      <c r="N34" s="394"/>
      <c r="O34" s="394"/>
      <c r="P34" s="394"/>
      <c r="S34" s="26"/>
      <c r="T34" s="97"/>
      <c r="V34" s="18"/>
      <c r="W34" s="18"/>
      <c r="X34" s="98"/>
      <c r="Y34" s="317"/>
      <c r="AA34" s="307"/>
      <c r="AB34" s="310"/>
      <c r="AD34" s="106"/>
      <c r="BG34" s="399"/>
    </row>
    <row r="35" spans="3:59" s="396" customFormat="1" ht="69" customHeight="1" x14ac:dyDescent="0.2">
      <c r="C35" s="394"/>
      <c r="E35" s="425"/>
      <c r="H35" s="418"/>
      <c r="I35" s="318"/>
      <c r="J35" s="26"/>
      <c r="K35" s="27"/>
      <c r="L35" s="26"/>
      <c r="M35" s="148"/>
      <c r="N35" s="394"/>
      <c r="O35" s="394"/>
      <c r="P35" s="394"/>
      <c r="S35" s="27"/>
      <c r="T35" s="97"/>
      <c r="V35" s="18"/>
      <c r="W35" s="18"/>
      <c r="X35" s="98"/>
      <c r="Y35" s="317"/>
      <c r="AA35" s="307"/>
      <c r="AB35" s="310"/>
      <c r="AD35" s="106"/>
      <c r="BG35" s="399"/>
    </row>
    <row r="36" spans="3:59" s="396" customFormat="1" ht="69" customHeight="1" x14ac:dyDescent="0.2">
      <c r="C36" s="394"/>
      <c r="E36" s="425"/>
      <c r="H36" s="418"/>
      <c r="I36" s="314"/>
      <c r="J36" s="26"/>
      <c r="K36" s="27"/>
      <c r="L36" s="26"/>
      <c r="M36" s="148"/>
      <c r="N36" s="394"/>
      <c r="O36" s="394"/>
      <c r="P36" s="394"/>
      <c r="S36" s="27"/>
      <c r="T36" s="97"/>
      <c r="V36" s="18"/>
      <c r="W36" s="18"/>
      <c r="X36" s="98"/>
      <c r="Y36" s="317"/>
      <c r="AA36" s="307"/>
      <c r="AB36" s="310"/>
      <c r="AD36" s="106"/>
      <c r="BG36" s="399"/>
    </row>
    <row r="37" spans="3:59" s="396" customFormat="1" ht="69" customHeight="1" x14ac:dyDescent="0.25">
      <c r="C37" s="394"/>
      <c r="E37" s="425"/>
      <c r="H37" s="418"/>
      <c r="I37" s="315"/>
      <c r="J37" s="319"/>
      <c r="K37" s="26"/>
      <c r="L37" s="26"/>
      <c r="M37" s="148"/>
      <c r="N37" s="394"/>
      <c r="O37" s="394"/>
      <c r="P37" s="394"/>
      <c r="S37" s="26"/>
      <c r="T37" s="97"/>
      <c r="V37" s="18"/>
      <c r="W37" s="18"/>
      <c r="X37" s="98"/>
      <c r="Y37" s="320"/>
      <c r="AA37" s="307"/>
      <c r="AB37" s="310"/>
      <c r="AD37" s="27"/>
      <c r="AF37" s="399"/>
      <c r="BG37" s="399"/>
    </row>
    <row r="38" spans="3:59" s="396" customFormat="1" ht="69" customHeight="1" x14ac:dyDescent="0.25">
      <c r="C38" s="394"/>
      <c r="E38" s="425"/>
      <c r="H38" s="418"/>
      <c r="I38" s="315"/>
      <c r="J38" s="319"/>
      <c r="K38" s="26"/>
      <c r="L38" s="26"/>
      <c r="M38" s="148"/>
      <c r="N38" s="394"/>
      <c r="O38" s="394"/>
      <c r="P38" s="394"/>
      <c r="S38" s="26"/>
      <c r="T38" s="97"/>
      <c r="V38" s="18"/>
      <c r="W38" s="18"/>
      <c r="X38" s="98"/>
      <c r="Y38" s="320"/>
      <c r="AA38" s="307"/>
      <c r="AB38" s="310"/>
      <c r="AD38" s="27"/>
      <c r="AF38" s="399"/>
      <c r="BG38" s="399"/>
    </row>
    <row r="39" spans="3:59" s="396" customFormat="1" ht="69" customHeight="1" x14ac:dyDescent="0.25">
      <c r="C39" s="394"/>
      <c r="E39" s="425"/>
      <c r="H39" s="418"/>
      <c r="I39" s="153"/>
      <c r="J39" s="314"/>
      <c r="K39" s="26"/>
      <c r="L39" s="26"/>
      <c r="M39" s="148"/>
      <c r="N39" s="394"/>
      <c r="O39" s="394"/>
      <c r="P39" s="394"/>
      <c r="S39" s="26"/>
      <c r="T39" s="97"/>
      <c r="V39" s="18"/>
      <c r="W39" s="18"/>
      <c r="X39" s="98"/>
      <c r="Y39" s="27"/>
      <c r="AA39" s="307"/>
      <c r="AB39" s="310"/>
      <c r="AD39" s="153"/>
      <c r="AF39" s="399"/>
      <c r="BG39" s="399"/>
    </row>
    <row r="40" spans="3:59" s="396" customFormat="1" ht="69" customHeight="1" x14ac:dyDescent="0.25">
      <c r="C40" s="394"/>
      <c r="E40" s="425"/>
      <c r="H40" s="418"/>
      <c r="I40" s="153"/>
      <c r="J40" s="314"/>
      <c r="K40" s="26"/>
      <c r="L40" s="26"/>
      <c r="M40" s="148"/>
      <c r="N40" s="394"/>
      <c r="O40" s="394"/>
      <c r="P40" s="394"/>
      <c r="S40" s="26"/>
      <c r="T40" s="97"/>
      <c r="V40" s="18"/>
      <c r="W40" s="18"/>
      <c r="X40" s="98"/>
      <c r="Y40" s="27"/>
      <c r="AA40" s="307"/>
      <c r="AB40" s="310"/>
      <c r="AD40" s="153"/>
      <c r="AF40" s="399"/>
      <c r="BG40" s="399"/>
    </row>
    <row r="41" spans="3:59" s="396" customFormat="1" ht="69" customHeight="1" x14ac:dyDescent="0.25">
      <c r="C41" s="394"/>
      <c r="E41" s="425"/>
      <c r="H41" s="418"/>
      <c r="I41" s="153"/>
      <c r="J41" s="314"/>
      <c r="K41" s="26"/>
      <c r="L41" s="26"/>
      <c r="M41" s="148"/>
      <c r="N41" s="394"/>
      <c r="O41" s="394"/>
      <c r="P41" s="394"/>
      <c r="S41" s="26"/>
      <c r="T41" s="97"/>
      <c r="V41" s="18"/>
      <c r="W41" s="18"/>
      <c r="X41" s="98"/>
      <c r="Y41" s="27"/>
      <c r="AA41" s="307"/>
      <c r="AB41" s="310"/>
      <c r="AD41" s="153"/>
      <c r="AF41" s="399"/>
      <c r="BG41" s="399"/>
    </row>
    <row r="42" spans="3:59" s="396" customFormat="1" ht="69" customHeight="1" x14ac:dyDescent="0.2">
      <c r="C42" s="394"/>
      <c r="E42" s="425"/>
      <c r="H42" s="418"/>
      <c r="I42" s="153"/>
      <c r="J42" s="314"/>
      <c r="K42" s="27"/>
      <c r="L42" s="26"/>
      <c r="M42" s="148"/>
      <c r="N42" s="394"/>
      <c r="O42" s="394"/>
      <c r="P42" s="394"/>
      <c r="S42" s="27"/>
      <c r="T42" s="97"/>
      <c r="V42" s="18"/>
      <c r="W42" s="18"/>
      <c r="X42" s="98"/>
      <c r="Y42" s="317"/>
      <c r="AA42" s="307"/>
      <c r="AB42" s="310"/>
      <c r="AD42" s="106"/>
      <c r="BG42" s="399"/>
    </row>
    <row r="43" spans="3:59" s="396" customFormat="1" ht="69" customHeight="1" x14ac:dyDescent="0.25">
      <c r="C43" s="394"/>
      <c r="E43" s="426"/>
      <c r="H43" s="418"/>
      <c r="I43" s="153"/>
      <c r="N43" s="394"/>
      <c r="O43" s="394"/>
      <c r="P43" s="394"/>
      <c r="T43" s="97"/>
      <c r="X43" s="98"/>
      <c r="AA43" s="307"/>
      <c r="AB43" s="310"/>
      <c r="AF43" s="399"/>
      <c r="BG43" s="399"/>
    </row>
    <row r="44" spans="3:59" s="396" customFormat="1" ht="69" customHeight="1" x14ac:dyDescent="0.25">
      <c r="C44" s="394"/>
      <c r="E44" s="426"/>
      <c r="H44" s="418"/>
      <c r="I44" s="153"/>
      <c r="N44" s="394"/>
      <c r="O44" s="394"/>
      <c r="P44" s="394"/>
      <c r="T44" s="97"/>
      <c r="X44" s="98"/>
      <c r="AA44" s="307"/>
      <c r="AB44" s="310"/>
      <c r="AF44" s="399"/>
      <c r="BG44" s="399"/>
    </row>
    <row r="45" spans="3:59" s="396" customFormat="1" ht="69" customHeight="1" x14ac:dyDescent="0.25">
      <c r="C45" s="394"/>
      <c r="E45" s="426"/>
      <c r="H45" s="418"/>
      <c r="I45" s="321"/>
      <c r="N45" s="394"/>
      <c r="O45" s="394"/>
      <c r="P45" s="394"/>
      <c r="T45" s="97"/>
      <c r="X45" s="98"/>
      <c r="AA45" s="307"/>
      <c r="AB45" s="310"/>
      <c r="AF45" s="399"/>
      <c r="BG45" s="399"/>
    </row>
    <row r="46" spans="3:59" s="396" customFormat="1" ht="69" customHeight="1" x14ac:dyDescent="0.25">
      <c r="C46" s="394"/>
      <c r="E46" s="420"/>
      <c r="H46" s="209"/>
      <c r="I46" s="395"/>
      <c r="J46" s="395"/>
      <c r="K46" s="395"/>
      <c r="L46" s="322"/>
      <c r="N46" s="394"/>
      <c r="O46" s="394"/>
      <c r="P46" s="394"/>
      <c r="S46" s="395"/>
      <c r="T46" s="97"/>
      <c r="V46" s="419"/>
      <c r="W46" s="419"/>
      <c r="X46" s="98"/>
      <c r="Y46" s="395"/>
      <c r="AA46" s="307"/>
      <c r="AB46" s="310"/>
      <c r="AD46" s="306"/>
      <c r="AF46" s="399"/>
      <c r="BG46" s="399"/>
    </row>
    <row r="47" spans="3:59" s="396" customFormat="1" ht="69" customHeight="1" x14ac:dyDescent="0.25">
      <c r="C47" s="394"/>
      <c r="E47" s="420"/>
      <c r="H47" s="209"/>
      <c r="I47" s="324"/>
      <c r="J47" s="395"/>
      <c r="K47" s="395"/>
      <c r="L47" s="325"/>
      <c r="N47" s="394"/>
      <c r="O47" s="394"/>
      <c r="P47" s="394"/>
      <c r="S47" s="395"/>
      <c r="T47" s="97"/>
      <c r="V47" s="326"/>
      <c r="W47" s="327"/>
      <c r="X47" s="98"/>
      <c r="Y47" s="395"/>
      <c r="AA47" s="307"/>
      <c r="AB47" s="310"/>
      <c r="AD47" s="306"/>
      <c r="AF47" s="399"/>
      <c r="BG47" s="399"/>
    </row>
    <row r="48" spans="3:59" s="396" customFormat="1" ht="69" customHeight="1" x14ac:dyDescent="0.25">
      <c r="C48" s="394"/>
      <c r="E48" s="420"/>
      <c r="H48" s="209"/>
      <c r="I48" s="153"/>
      <c r="J48" s="153"/>
      <c r="K48" s="153"/>
      <c r="L48" s="321"/>
      <c r="N48" s="394"/>
      <c r="O48" s="394"/>
      <c r="P48" s="394"/>
      <c r="S48" s="153"/>
      <c r="T48" s="97"/>
      <c r="V48" s="419"/>
      <c r="W48" s="419"/>
      <c r="X48" s="98"/>
      <c r="Y48" s="395"/>
      <c r="AA48" s="307"/>
      <c r="AB48" s="310"/>
      <c r="AD48" s="395"/>
      <c r="BG48" s="399"/>
    </row>
    <row r="49" spans="3:59" s="396" customFormat="1" ht="69" customHeight="1" x14ac:dyDescent="0.25">
      <c r="C49" s="394"/>
      <c r="E49" s="425"/>
      <c r="H49" s="418"/>
      <c r="I49" s="312"/>
      <c r="J49" s="312"/>
      <c r="K49" s="312"/>
      <c r="L49" s="312"/>
      <c r="N49" s="394"/>
      <c r="O49" s="394"/>
      <c r="P49" s="418"/>
      <c r="S49" s="312"/>
      <c r="T49" s="97"/>
      <c r="V49" s="328"/>
      <c r="W49" s="328"/>
      <c r="X49" s="98"/>
      <c r="Y49" s="329"/>
      <c r="AA49" s="307"/>
      <c r="AB49" s="310"/>
      <c r="AD49" s="330"/>
      <c r="AF49" s="399"/>
      <c r="BG49" s="399"/>
    </row>
    <row r="50" spans="3:59" s="396" customFormat="1" ht="69" customHeight="1" x14ac:dyDescent="0.2">
      <c r="C50" s="394"/>
      <c r="E50" s="425"/>
      <c r="H50" s="418"/>
      <c r="I50" s="312"/>
      <c r="J50" s="331"/>
      <c r="K50" s="331"/>
      <c r="L50" s="331"/>
      <c r="N50" s="394"/>
      <c r="O50" s="394"/>
      <c r="P50" s="418"/>
      <c r="S50" s="331"/>
      <c r="T50" s="97"/>
      <c r="U50" s="331"/>
      <c r="V50" s="328"/>
      <c r="W50" s="328"/>
      <c r="X50" s="98"/>
      <c r="Y50" s="395"/>
      <c r="AA50" s="307"/>
      <c r="AB50" s="310"/>
      <c r="AD50" s="312"/>
      <c r="BG50" s="399"/>
    </row>
    <row r="51" spans="3:59" s="396" customFormat="1" ht="69" customHeight="1" x14ac:dyDescent="0.2">
      <c r="C51" s="394"/>
      <c r="E51" s="425"/>
      <c r="H51" s="418"/>
      <c r="I51" s="312"/>
      <c r="J51" s="331"/>
      <c r="K51" s="331"/>
      <c r="L51" s="331"/>
      <c r="N51" s="394"/>
      <c r="O51" s="394"/>
      <c r="P51" s="418"/>
      <c r="S51" s="331"/>
      <c r="T51" s="97"/>
      <c r="V51" s="328"/>
      <c r="W51" s="328"/>
      <c r="X51" s="98"/>
      <c r="Y51" s="395"/>
      <c r="AA51" s="307"/>
      <c r="AB51" s="310"/>
      <c r="AD51" s="395"/>
      <c r="AF51" s="399"/>
      <c r="BG51" s="399"/>
    </row>
    <row r="52" spans="3:59" s="396" customFormat="1" ht="69" customHeight="1" x14ac:dyDescent="0.2">
      <c r="C52" s="394"/>
      <c r="E52" s="425"/>
      <c r="H52" s="418"/>
      <c r="I52" s="312"/>
      <c r="J52" s="332"/>
      <c r="K52" s="312"/>
      <c r="L52" s="331"/>
      <c r="N52" s="394"/>
      <c r="O52" s="394"/>
      <c r="P52" s="331"/>
      <c r="S52" s="312"/>
      <c r="T52" s="97"/>
      <c r="V52" s="333"/>
      <c r="W52" s="333"/>
      <c r="X52" s="98"/>
      <c r="Y52" s="395"/>
      <c r="AA52" s="307"/>
      <c r="AB52" s="310"/>
      <c r="AD52" s="395"/>
      <c r="AF52" s="399"/>
      <c r="BG52" s="399"/>
    </row>
    <row r="53" spans="3:59" s="396" customFormat="1" ht="69" customHeight="1" x14ac:dyDescent="0.2">
      <c r="C53" s="394"/>
      <c r="E53" s="425"/>
      <c r="H53" s="418"/>
      <c r="I53" s="312"/>
      <c r="J53" s="331"/>
      <c r="K53" s="331"/>
      <c r="L53" s="331"/>
      <c r="N53" s="394"/>
      <c r="O53" s="394"/>
      <c r="P53" s="418"/>
      <c r="S53" s="331"/>
      <c r="T53" s="97"/>
      <c r="V53" s="328"/>
      <c r="W53" s="328"/>
      <c r="X53" s="98"/>
      <c r="Y53" s="395"/>
      <c r="AA53" s="307"/>
      <c r="AB53" s="310"/>
      <c r="AD53" s="306"/>
      <c r="AF53" s="399"/>
      <c r="BG53" s="399"/>
    </row>
    <row r="54" spans="3:59" s="396" customFormat="1" ht="69" customHeight="1" x14ac:dyDescent="0.25">
      <c r="C54" s="394"/>
      <c r="E54" s="427"/>
      <c r="H54" s="418"/>
      <c r="I54" s="153"/>
      <c r="J54" s="104"/>
      <c r="K54" s="104"/>
      <c r="L54" s="104"/>
      <c r="M54" s="105"/>
      <c r="N54" s="394"/>
      <c r="O54" s="394"/>
      <c r="P54" s="394"/>
      <c r="S54" s="104"/>
      <c r="T54" s="97"/>
      <c r="V54" s="18"/>
      <c r="W54" s="18"/>
      <c r="X54" s="98"/>
      <c r="Y54" s="15"/>
      <c r="AA54" s="307"/>
      <c r="AB54" s="310"/>
      <c r="AD54" s="309"/>
      <c r="AF54" s="399"/>
      <c r="BG54" s="399"/>
    </row>
    <row r="55" spans="3:59" s="396" customFormat="1" ht="69" customHeight="1" x14ac:dyDescent="0.25">
      <c r="C55" s="394"/>
      <c r="E55" s="427"/>
      <c r="H55" s="418"/>
      <c r="I55" s="153"/>
      <c r="J55" s="334"/>
      <c r="K55" s="104"/>
      <c r="L55" s="104"/>
      <c r="M55" s="108"/>
      <c r="N55" s="394"/>
      <c r="O55" s="394"/>
      <c r="P55" s="394"/>
      <c r="S55" s="104"/>
      <c r="T55" s="97"/>
      <c r="V55" s="109"/>
      <c r="W55" s="109"/>
      <c r="X55" s="98"/>
      <c r="Y55" s="15"/>
      <c r="AA55" s="307"/>
      <c r="AB55" s="310"/>
      <c r="AD55" s="309"/>
      <c r="AF55" s="399"/>
      <c r="BG55" s="399"/>
    </row>
    <row r="56" spans="3:59" s="396" customFormat="1" ht="69" customHeight="1" x14ac:dyDescent="0.25">
      <c r="C56" s="394"/>
      <c r="E56" s="427"/>
      <c r="H56" s="418"/>
      <c r="I56" s="321"/>
      <c r="J56" s="321"/>
      <c r="K56" s="15"/>
      <c r="L56" s="104"/>
      <c r="M56" s="105"/>
      <c r="N56" s="394"/>
      <c r="O56" s="394"/>
      <c r="P56" s="394"/>
      <c r="S56" s="15"/>
      <c r="T56" s="97"/>
      <c r="V56" s="18"/>
      <c r="W56" s="18"/>
      <c r="X56" s="98"/>
      <c r="Y56" s="15"/>
      <c r="AA56" s="307"/>
      <c r="AB56" s="310"/>
      <c r="AD56" s="17"/>
      <c r="AF56" s="399"/>
      <c r="BG56" s="399"/>
    </row>
    <row r="57" spans="3:59" s="396" customFormat="1" ht="69" customHeight="1" x14ac:dyDescent="0.25">
      <c r="C57" s="394"/>
      <c r="E57" s="427"/>
      <c r="H57" s="418"/>
      <c r="I57" s="335"/>
      <c r="J57" s="15"/>
      <c r="K57" s="15"/>
      <c r="L57" s="17"/>
      <c r="M57" s="113"/>
      <c r="N57" s="394"/>
      <c r="O57" s="394"/>
      <c r="P57" s="394"/>
      <c r="S57" s="15"/>
      <c r="T57" s="97"/>
      <c r="V57" s="18"/>
      <c r="W57" s="18"/>
      <c r="X57" s="98"/>
      <c r="Y57" s="15"/>
      <c r="AA57" s="307"/>
      <c r="AB57" s="310"/>
      <c r="AD57" s="309"/>
      <c r="AF57" s="399"/>
      <c r="BG57" s="399"/>
    </row>
    <row r="58" spans="3:59" s="396" customFormat="1" ht="69" customHeight="1" x14ac:dyDescent="0.25">
      <c r="C58" s="394"/>
      <c r="E58" s="427"/>
      <c r="H58" s="418"/>
      <c r="I58" s="153"/>
      <c r="J58" s="15"/>
      <c r="K58" s="15"/>
      <c r="L58" s="336"/>
      <c r="M58" s="115"/>
      <c r="N58" s="394"/>
      <c r="O58" s="394"/>
      <c r="P58" s="394"/>
      <c r="S58" s="15"/>
      <c r="T58" s="97"/>
      <c r="V58" s="18"/>
      <c r="W58" s="106"/>
      <c r="X58" s="98"/>
      <c r="Y58" s="15"/>
      <c r="AA58" s="307"/>
      <c r="AB58" s="310"/>
      <c r="AD58" s="17"/>
      <c r="AF58" s="399"/>
      <c r="BG58" s="399"/>
    </row>
    <row r="59" spans="3:59" s="396" customFormat="1" ht="69" customHeight="1" x14ac:dyDescent="0.25">
      <c r="C59" s="394"/>
      <c r="E59" s="427"/>
      <c r="H59" s="418"/>
      <c r="I59" s="321"/>
      <c r="J59" s="15"/>
      <c r="K59" s="26"/>
      <c r="L59" s="26"/>
      <c r="M59" s="105"/>
      <c r="N59" s="394"/>
      <c r="O59" s="394"/>
      <c r="P59" s="394"/>
      <c r="S59" s="26"/>
      <c r="T59" s="97"/>
      <c r="V59" s="18"/>
      <c r="W59" s="18"/>
      <c r="X59" s="98"/>
      <c r="Y59" s="15"/>
      <c r="AA59" s="307"/>
      <c r="AB59" s="310"/>
      <c r="AD59" s="17"/>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row>
    <row r="60" spans="3:59" s="396" customFormat="1" ht="69" customHeight="1" x14ac:dyDescent="0.25">
      <c r="C60" s="394"/>
      <c r="E60" s="427"/>
      <c r="H60" s="418"/>
      <c r="I60" s="153"/>
      <c r="J60" s="15"/>
      <c r="K60" s="15"/>
      <c r="L60" s="15"/>
      <c r="M60" s="113"/>
      <c r="N60" s="394"/>
      <c r="O60" s="394"/>
      <c r="P60" s="394"/>
      <c r="S60" s="15"/>
      <c r="T60" s="97"/>
      <c r="V60" s="18"/>
      <c r="W60" s="18"/>
      <c r="X60" s="98"/>
      <c r="Y60" s="15"/>
      <c r="AA60" s="307"/>
      <c r="AB60" s="310"/>
      <c r="AD60" s="17"/>
      <c r="AF60" s="399"/>
      <c r="BG60" s="399"/>
    </row>
    <row r="61" spans="3:59" s="396" customFormat="1" ht="69" customHeight="1" x14ac:dyDescent="0.25">
      <c r="C61" s="394"/>
      <c r="E61" s="427"/>
      <c r="H61" s="418"/>
      <c r="I61" s="153"/>
      <c r="J61" s="15"/>
      <c r="K61" s="15"/>
      <c r="L61" s="15"/>
      <c r="M61" s="113"/>
      <c r="N61" s="394"/>
      <c r="O61" s="394"/>
      <c r="P61" s="394"/>
      <c r="S61" s="15"/>
      <c r="T61" s="97"/>
      <c r="V61" s="18"/>
      <c r="W61" s="18"/>
      <c r="X61" s="98"/>
      <c r="Y61" s="15"/>
      <c r="AA61" s="307"/>
      <c r="AB61" s="310"/>
      <c r="AD61" s="17"/>
      <c r="AF61" s="399"/>
      <c r="BG61" s="399"/>
    </row>
    <row r="62" spans="3:59" s="396" customFormat="1" ht="69" customHeight="1" x14ac:dyDescent="0.25">
      <c r="C62" s="394"/>
      <c r="E62" s="427"/>
      <c r="H62" s="418"/>
      <c r="I62" s="153"/>
      <c r="J62" s="15"/>
      <c r="K62" s="15"/>
      <c r="L62" s="15"/>
      <c r="M62" s="113"/>
      <c r="N62" s="394"/>
      <c r="O62" s="394"/>
      <c r="P62" s="394"/>
      <c r="S62" s="15"/>
      <c r="T62" s="97"/>
      <c r="V62" s="18"/>
      <c r="W62" s="18"/>
      <c r="X62" s="98"/>
      <c r="Y62" s="15"/>
      <c r="AA62" s="307"/>
      <c r="AB62" s="310"/>
      <c r="AD62" s="126"/>
      <c r="AF62" s="399"/>
      <c r="BG62" s="399"/>
    </row>
    <row r="63" spans="3:59" s="396" customFormat="1" ht="69" customHeight="1" x14ac:dyDescent="0.25">
      <c r="C63" s="394"/>
      <c r="E63" s="427"/>
      <c r="H63" s="418"/>
      <c r="I63" s="153"/>
      <c r="J63" s="26"/>
      <c r="K63" s="26"/>
      <c r="L63" s="26"/>
      <c r="M63" s="115"/>
      <c r="N63" s="394"/>
      <c r="O63" s="394"/>
      <c r="P63" s="394"/>
      <c r="S63" s="26"/>
      <c r="T63" s="97"/>
      <c r="V63" s="18"/>
      <c r="W63" s="18"/>
      <c r="X63" s="98"/>
      <c r="Y63" s="15"/>
      <c r="AA63" s="307"/>
      <c r="AB63" s="310"/>
      <c r="AD63" s="17"/>
      <c r="AF63" s="399"/>
      <c r="BG63" s="399"/>
    </row>
    <row r="64" spans="3:59" s="396" customFormat="1" ht="69" customHeight="1" x14ac:dyDescent="0.25">
      <c r="C64" s="394"/>
      <c r="E64" s="425"/>
      <c r="H64" s="418"/>
      <c r="I64" s="312"/>
      <c r="J64" s="337"/>
      <c r="N64" s="394"/>
      <c r="O64" s="394"/>
      <c r="P64" s="394"/>
      <c r="T64" s="97"/>
      <c r="X64" s="98"/>
      <c r="Y64" s="154"/>
      <c r="AA64" s="307"/>
      <c r="AB64" s="310"/>
      <c r="AD64" s="15"/>
      <c r="AF64" s="399"/>
      <c r="BG64" s="399"/>
    </row>
    <row r="65" spans="3:59" s="396" customFormat="1" ht="69" customHeight="1" x14ac:dyDescent="0.25">
      <c r="C65" s="394"/>
      <c r="E65" s="425"/>
      <c r="H65" s="418"/>
      <c r="I65" s="153"/>
      <c r="J65" s="337"/>
      <c r="N65" s="394"/>
      <c r="O65" s="394"/>
      <c r="P65" s="394"/>
      <c r="T65" s="97"/>
      <c r="X65" s="98"/>
      <c r="Y65" s="154"/>
      <c r="AA65" s="307"/>
      <c r="AB65" s="310"/>
      <c r="AD65" s="15"/>
      <c r="AF65" s="399"/>
      <c r="BG65" s="399"/>
    </row>
    <row r="66" spans="3:59" s="396" customFormat="1" ht="69" customHeight="1" x14ac:dyDescent="0.25">
      <c r="C66" s="394"/>
      <c r="E66" s="425"/>
      <c r="H66" s="418"/>
      <c r="I66" s="153"/>
      <c r="J66" s="337"/>
      <c r="N66" s="394"/>
      <c r="O66" s="394"/>
      <c r="P66" s="394"/>
      <c r="T66" s="97"/>
      <c r="X66" s="98"/>
      <c r="Y66" s="154"/>
      <c r="AA66" s="307"/>
      <c r="AB66" s="310"/>
      <c r="AD66" s="15"/>
      <c r="AF66" s="399"/>
      <c r="BG66" s="399"/>
    </row>
    <row r="67" spans="3:59" s="396" customFormat="1" ht="69" customHeight="1" x14ac:dyDescent="0.25">
      <c r="C67" s="394"/>
      <c r="E67" s="425"/>
      <c r="H67" s="418"/>
      <c r="I67" s="153"/>
      <c r="J67" s="337"/>
      <c r="N67" s="394"/>
      <c r="O67" s="394"/>
      <c r="P67" s="394"/>
      <c r="T67" s="97"/>
      <c r="X67" s="98"/>
      <c r="Y67" s="154"/>
      <c r="AA67" s="307"/>
      <c r="AB67" s="310"/>
      <c r="AD67" s="15"/>
      <c r="AF67" s="399"/>
      <c r="BG67" s="399"/>
    </row>
    <row r="68" spans="3:59" s="396" customFormat="1" ht="69" customHeight="1" x14ac:dyDescent="0.2">
      <c r="C68" s="394"/>
      <c r="E68" s="420"/>
      <c r="H68" s="418"/>
      <c r="I68" s="315"/>
      <c r="N68" s="394"/>
      <c r="O68" s="394"/>
      <c r="P68" s="394"/>
      <c r="T68" s="97"/>
      <c r="X68" s="98"/>
      <c r="Y68" s="317"/>
      <c r="AA68" s="307"/>
      <c r="AB68" s="310"/>
      <c r="AF68" s="399"/>
      <c r="BG68" s="399"/>
    </row>
    <row r="69" spans="3:59" s="396" customFormat="1" ht="69" customHeight="1" x14ac:dyDescent="0.25">
      <c r="C69" s="394"/>
      <c r="E69" s="420"/>
      <c r="H69" s="418"/>
      <c r="I69" s="153"/>
      <c r="J69" s="154"/>
      <c r="K69" s="26"/>
      <c r="L69" s="20"/>
      <c r="M69" s="148"/>
      <c r="N69" s="394"/>
      <c r="O69" s="394"/>
      <c r="P69" s="394"/>
      <c r="T69" s="97"/>
      <c r="U69" s="26"/>
      <c r="V69" s="338"/>
      <c r="W69" s="338"/>
      <c r="X69" s="98"/>
      <c r="Y69" s="26"/>
      <c r="AA69" s="307"/>
      <c r="AB69" s="310"/>
      <c r="AF69" s="399"/>
      <c r="BG69" s="399"/>
    </row>
    <row r="70" spans="3:59" s="396" customFormat="1" ht="69" customHeight="1" x14ac:dyDescent="0.25">
      <c r="C70" s="394"/>
      <c r="E70" s="420"/>
      <c r="H70" s="418"/>
      <c r="I70" s="153"/>
      <c r="J70" s="154"/>
      <c r="K70" s="17"/>
      <c r="L70" s="150"/>
      <c r="M70" s="115"/>
      <c r="N70" s="394"/>
      <c r="O70" s="394"/>
      <c r="P70" s="394"/>
      <c r="T70" s="97"/>
      <c r="U70" s="17"/>
      <c r="V70" s="338"/>
      <c r="W70" s="338"/>
      <c r="X70" s="98"/>
      <c r="Y70" s="26"/>
      <c r="AA70" s="307"/>
      <c r="AB70" s="310"/>
      <c r="AF70" s="399"/>
      <c r="BG70" s="399"/>
    </row>
    <row r="71" spans="3:59" s="396" customFormat="1" ht="69" customHeight="1" x14ac:dyDescent="0.2">
      <c r="C71" s="394"/>
      <c r="E71" s="420"/>
      <c r="H71" s="418"/>
      <c r="I71" s="395"/>
      <c r="J71" s="154"/>
      <c r="K71" s="395"/>
      <c r="L71" s="151"/>
      <c r="M71" s="395"/>
      <c r="N71" s="394"/>
      <c r="O71" s="394"/>
      <c r="P71" s="340"/>
      <c r="T71" s="97"/>
      <c r="U71" s="395"/>
      <c r="V71" s="323"/>
      <c r="W71" s="152"/>
      <c r="X71" s="98"/>
      <c r="Y71" s="348"/>
      <c r="AA71" s="307"/>
      <c r="AB71" s="310"/>
      <c r="AF71" s="399"/>
      <c r="BG71" s="399"/>
    </row>
    <row r="72" spans="3:59" s="396" customFormat="1" ht="69" customHeight="1" x14ac:dyDescent="0.2">
      <c r="C72" s="394"/>
      <c r="E72" s="420"/>
      <c r="H72" s="418"/>
      <c r="I72" s="153"/>
      <c r="J72" s="150"/>
      <c r="K72" s="16"/>
      <c r="L72" s="150"/>
      <c r="M72" s="115"/>
      <c r="N72" s="394"/>
      <c r="O72" s="394"/>
      <c r="P72" s="394"/>
      <c r="T72" s="97"/>
      <c r="U72" s="16"/>
      <c r="V72" s="338"/>
      <c r="W72" s="338"/>
      <c r="X72" s="98"/>
      <c r="Y72" s="348"/>
      <c r="AA72" s="307"/>
      <c r="AB72" s="310"/>
      <c r="AF72" s="399"/>
      <c r="BG72" s="399"/>
    </row>
    <row r="73" spans="3:59" s="396" customFormat="1" ht="69" customHeight="1" x14ac:dyDescent="0.2">
      <c r="C73" s="394"/>
      <c r="E73" s="420"/>
      <c r="H73" s="418"/>
      <c r="I73" s="315"/>
      <c r="N73" s="394"/>
      <c r="O73" s="394"/>
      <c r="T73" s="97"/>
      <c r="X73" s="98"/>
      <c r="Y73" s="317"/>
      <c r="AA73" s="307"/>
      <c r="AB73" s="310"/>
      <c r="AF73" s="399"/>
      <c r="BG73" s="399"/>
    </row>
    <row r="74" spans="3:59" s="396" customFormat="1" ht="69" customHeight="1" x14ac:dyDescent="0.2">
      <c r="C74" s="394"/>
      <c r="E74" s="420"/>
      <c r="H74" s="418"/>
      <c r="I74" s="315"/>
      <c r="N74" s="394"/>
      <c r="O74" s="394"/>
      <c r="T74" s="97"/>
      <c r="X74" s="98"/>
      <c r="Y74" s="317"/>
      <c r="AA74" s="307"/>
      <c r="AB74" s="310"/>
      <c r="AF74" s="399"/>
      <c r="BG74" s="399"/>
    </row>
    <row r="75" spans="3:59" s="396" customFormat="1" ht="69" customHeight="1" x14ac:dyDescent="0.25">
      <c r="C75" s="394"/>
      <c r="E75" s="420"/>
      <c r="H75" s="418"/>
      <c r="I75" s="153"/>
      <c r="N75" s="394"/>
      <c r="O75" s="394"/>
      <c r="P75" s="340"/>
      <c r="T75" s="97"/>
      <c r="X75" s="98"/>
      <c r="Y75" s="311"/>
      <c r="AA75" s="307"/>
      <c r="AB75" s="310"/>
      <c r="AF75" s="399"/>
      <c r="BG75" s="399"/>
    </row>
    <row r="76" spans="3:59" s="396" customFormat="1" ht="69" customHeight="1" x14ac:dyDescent="0.2">
      <c r="C76" s="394"/>
      <c r="E76" s="420"/>
      <c r="H76" s="209"/>
      <c r="I76" s="331"/>
      <c r="J76" s="150"/>
      <c r="K76" s="17"/>
      <c r="L76" s="17"/>
      <c r="N76" s="394"/>
      <c r="O76" s="394"/>
      <c r="P76" s="394"/>
      <c r="T76" s="97"/>
      <c r="U76" s="17"/>
      <c r="V76" s="338"/>
      <c r="W76" s="338"/>
      <c r="X76" s="98"/>
      <c r="Y76" s="311"/>
      <c r="AA76" s="307"/>
      <c r="AB76" s="310"/>
      <c r="AF76" s="399"/>
      <c r="BG76" s="399"/>
    </row>
    <row r="77" spans="3:59" s="396" customFormat="1" ht="69" customHeight="1" x14ac:dyDescent="0.25">
      <c r="C77" s="394"/>
      <c r="E77" s="420"/>
      <c r="H77" s="209"/>
      <c r="I77" s="315"/>
      <c r="J77" s="341"/>
      <c r="N77" s="394"/>
      <c r="O77" s="394"/>
      <c r="P77" s="394"/>
      <c r="T77" s="97"/>
      <c r="X77" s="98"/>
      <c r="AA77" s="307"/>
      <c r="AB77" s="310"/>
      <c r="AF77" s="399"/>
      <c r="BG77" s="399"/>
    </row>
    <row r="78" spans="3:59" s="396" customFormat="1" ht="69" customHeight="1" x14ac:dyDescent="0.2">
      <c r="C78" s="394"/>
      <c r="E78" s="420"/>
      <c r="H78" s="209"/>
      <c r="I78" s="342"/>
      <c r="J78" s="150"/>
      <c r="K78" s="17"/>
      <c r="L78" s="17"/>
      <c r="N78" s="394"/>
      <c r="O78" s="394"/>
      <c r="P78" s="394"/>
      <c r="T78" s="97"/>
      <c r="U78" s="17"/>
      <c r="V78" s="338"/>
      <c r="W78" s="338"/>
      <c r="X78" s="98"/>
      <c r="Y78" s="306"/>
      <c r="AA78" s="307"/>
      <c r="AB78" s="310"/>
      <c r="AF78" s="399"/>
      <c r="BG78" s="399"/>
    </row>
    <row r="79" spans="3:59" s="396" customFormat="1" ht="69" customHeight="1" x14ac:dyDescent="0.2">
      <c r="C79" s="394"/>
      <c r="E79" s="420"/>
      <c r="H79" s="209"/>
      <c r="I79" s="331"/>
      <c r="J79" s="343"/>
      <c r="K79" s="343"/>
      <c r="N79" s="394"/>
      <c r="O79" s="394"/>
      <c r="P79" s="394"/>
      <c r="T79" s="97"/>
      <c r="X79" s="98"/>
      <c r="AA79" s="307"/>
      <c r="AB79" s="310"/>
      <c r="AF79" s="399"/>
      <c r="BG79" s="399"/>
    </row>
    <row r="80" spans="3:59" s="396" customFormat="1" ht="69" customHeight="1" x14ac:dyDescent="0.2">
      <c r="C80" s="394"/>
      <c r="E80" s="427"/>
      <c r="H80" s="209"/>
      <c r="I80" s="344"/>
      <c r="K80" s="420"/>
      <c r="M80" s="345"/>
      <c r="N80" s="394"/>
      <c r="O80" s="394"/>
      <c r="P80" s="394"/>
      <c r="T80" s="97"/>
      <c r="V80" s="327"/>
      <c r="W80" s="327"/>
      <c r="X80" s="98"/>
      <c r="Y80" s="147"/>
      <c r="AA80" s="307"/>
      <c r="AB80" s="310"/>
      <c r="AF80" s="399"/>
      <c r="BG80" s="399"/>
    </row>
    <row r="81" spans="3:59" s="396" customFormat="1" ht="69" customHeight="1" x14ac:dyDescent="0.25">
      <c r="C81" s="394"/>
      <c r="E81" s="427"/>
      <c r="H81" s="209"/>
      <c r="I81" s="346"/>
      <c r="K81" s="420"/>
      <c r="M81" s="345"/>
      <c r="N81" s="394"/>
      <c r="O81" s="394"/>
      <c r="P81" s="394"/>
      <c r="T81" s="97"/>
      <c r="V81" s="327"/>
      <c r="W81" s="327"/>
      <c r="X81" s="98"/>
      <c r="Y81" s="147"/>
      <c r="AA81" s="307"/>
      <c r="AB81" s="310"/>
      <c r="AF81" s="399"/>
      <c r="BG81" s="399"/>
    </row>
    <row r="82" spans="3:59" s="396" customFormat="1" ht="69" customHeight="1" x14ac:dyDescent="0.25">
      <c r="C82" s="394"/>
      <c r="E82" s="427"/>
      <c r="H82" s="209"/>
      <c r="I82" s="346"/>
      <c r="K82" s="325"/>
      <c r="M82" s="345"/>
      <c r="N82" s="394"/>
      <c r="O82" s="394"/>
      <c r="P82" s="340"/>
      <c r="T82" s="97"/>
      <c r="V82" s="327"/>
      <c r="W82" s="327"/>
      <c r="X82" s="98"/>
      <c r="Y82" s="147"/>
      <c r="AA82" s="307"/>
      <c r="AB82" s="310"/>
      <c r="AF82" s="399"/>
      <c r="BG82" s="399"/>
    </row>
    <row r="83" spans="3:59" s="396" customFormat="1" ht="69" customHeight="1" x14ac:dyDescent="0.2">
      <c r="C83" s="394"/>
      <c r="E83" s="427"/>
      <c r="H83" s="209"/>
      <c r="I83" s="347"/>
      <c r="M83" s="345"/>
      <c r="N83" s="394"/>
      <c r="O83" s="394"/>
      <c r="P83" s="394"/>
      <c r="T83" s="97"/>
      <c r="V83" s="327"/>
      <c r="W83" s="327"/>
      <c r="X83" s="98"/>
      <c r="Y83" s="317"/>
      <c r="AA83" s="307"/>
      <c r="AB83" s="310"/>
      <c r="AF83" s="399"/>
      <c r="BG83" s="399"/>
    </row>
    <row r="84" spans="3:59" s="396" customFormat="1" ht="69" customHeight="1" x14ac:dyDescent="0.2">
      <c r="C84" s="394"/>
      <c r="E84" s="427"/>
      <c r="H84" s="209"/>
      <c r="I84" s="347"/>
      <c r="M84" s="345"/>
      <c r="N84" s="394"/>
      <c r="O84" s="394"/>
      <c r="P84" s="394"/>
      <c r="T84" s="97"/>
      <c r="V84" s="327"/>
      <c r="W84" s="327"/>
      <c r="X84" s="98"/>
      <c r="Y84" s="317"/>
      <c r="AA84" s="307"/>
      <c r="AB84" s="310"/>
      <c r="AF84" s="399"/>
      <c r="BG84" s="399"/>
    </row>
    <row r="85" spans="3:59" s="396" customFormat="1" ht="69" customHeight="1" x14ac:dyDescent="0.25">
      <c r="C85" s="394"/>
      <c r="E85" s="427"/>
      <c r="H85" s="209"/>
      <c r="I85" s="346"/>
      <c r="M85" s="345"/>
      <c r="N85" s="394"/>
      <c r="O85" s="394"/>
      <c r="P85" s="339"/>
      <c r="T85" s="97"/>
      <c r="V85" s="327"/>
      <c r="W85" s="327"/>
      <c r="X85" s="98"/>
      <c r="Y85" s="147"/>
      <c r="AA85" s="307"/>
      <c r="AB85" s="310"/>
      <c r="AF85" s="399"/>
      <c r="BG85" s="399"/>
    </row>
    <row r="86" spans="3:59" s="396" customFormat="1" ht="69" customHeight="1" x14ac:dyDescent="0.25">
      <c r="C86" s="394"/>
      <c r="E86" s="427"/>
      <c r="H86" s="209"/>
      <c r="I86" s="346"/>
      <c r="M86" s="345"/>
      <c r="N86" s="394"/>
      <c r="O86" s="394"/>
      <c r="P86" s="339"/>
      <c r="T86" s="97"/>
      <c r="V86" s="327"/>
      <c r="W86" s="327"/>
      <c r="X86" s="98"/>
      <c r="Y86" s="147"/>
      <c r="AA86" s="307"/>
      <c r="AB86" s="310"/>
      <c r="AF86" s="399"/>
      <c r="BG86" s="399"/>
    </row>
    <row r="87" spans="3:59" s="396" customFormat="1" ht="69" customHeight="1" x14ac:dyDescent="0.25">
      <c r="C87" s="394"/>
      <c r="E87" s="427"/>
      <c r="H87" s="209"/>
      <c r="I87" s="346"/>
      <c r="J87" s="150"/>
      <c r="K87" s="394"/>
      <c r="L87" s="325"/>
      <c r="M87" s="345"/>
      <c r="N87" s="394"/>
      <c r="O87" s="394"/>
      <c r="P87" s="209"/>
      <c r="S87" s="394"/>
      <c r="T87" s="97"/>
      <c r="V87" s="338"/>
      <c r="W87" s="338"/>
      <c r="X87" s="98"/>
      <c r="Y87" s="147"/>
      <c r="AA87" s="307"/>
      <c r="AB87" s="310"/>
      <c r="AF87" s="399"/>
      <c r="BG87" s="399"/>
    </row>
    <row r="88" spans="3:59" s="396" customFormat="1" ht="69" customHeight="1" x14ac:dyDescent="0.2">
      <c r="C88" s="394"/>
      <c r="E88" s="427"/>
      <c r="H88" s="209"/>
      <c r="I88" s="348"/>
      <c r="J88" s="340"/>
      <c r="K88" s="340"/>
      <c r="L88" s="340"/>
      <c r="M88" s="209"/>
      <c r="N88" s="394"/>
      <c r="O88" s="394"/>
      <c r="P88" s="394"/>
      <c r="T88" s="97"/>
      <c r="V88" s="338"/>
      <c r="W88" s="338"/>
      <c r="X88" s="98"/>
      <c r="Y88" s="317"/>
      <c r="AA88" s="307"/>
      <c r="AB88" s="310"/>
      <c r="AF88" s="399"/>
      <c r="BG88" s="399"/>
    </row>
    <row r="89" spans="3:59" s="396" customFormat="1" ht="69" customHeight="1" x14ac:dyDescent="0.25">
      <c r="C89" s="394"/>
      <c r="E89" s="427"/>
      <c r="H89" s="209"/>
      <c r="I89" s="321"/>
      <c r="J89" s="150"/>
      <c r="K89" s="209"/>
      <c r="L89" s="209"/>
      <c r="M89" s="209"/>
      <c r="N89" s="394"/>
      <c r="O89" s="394"/>
      <c r="P89" s="209"/>
      <c r="S89" s="209"/>
      <c r="T89" s="97"/>
      <c r="V89" s="338"/>
      <c r="W89" s="338"/>
      <c r="X89" s="98"/>
      <c r="Y89" s="147"/>
      <c r="AA89" s="307"/>
      <c r="AB89" s="310"/>
      <c r="AF89" s="399"/>
      <c r="BG89" s="399"/>
    </row>
    <row r="90" spans="3:59" s="396" customFormat="1" ht="69" customHeight="1" x14ac:dyDescent="0.25">
      <c r="C90" s="394"/>
      <c r="E90" s="427"/>
      <c r="H90" s="209"/>
      <c r="I90" s="321"/>
      <c r="J90" s="150"/>
      <c r="K90" s="209"/>
      <c r="L90" s="209"/>
      <c r="M90" s="209"/>
      <c r="N90" s="394"/>
      <c r="O90" s="394"/>
      <c r="P90" s="209"/>
      <c r="S90" s="209"/>
      <c r="T90" s="97"/>
      <c r="V90" s="338"/>
      <c r="W90" s="338"/>
      <c r="X90" s="98"/>
      <c r="Y90" s="209"/>
      <c r="AA90" s="307"/>
      <c r="AB90" s="310"/>
      <c r="AF90" s="399"/>
      <c r="BG90" s="399"/>
    </row>
    <row r="91" spans="3:59" s="396" customFormat="1" ht="69" customHeight="1" x14ac:dyDescent="0.25">
      <c r="C91" s="394"/>
      <c r="E91" s="427"/>
      <c r="H91" s="209"/>
      <c r="I91" s="321"/>
      <c r="J91" s="150"/>
      <c r="K91" s="209"/>
      <c r="L91" s="209"/>
      <c r="M91" s="209"/>
      <c r="N91" s="394"/>
      <c r="O91" s="394"/>
      <c r="P91" s="209"/>
      <c r="S91" s="209"/>
      <c r="T91" s="97"/>
      <c r="V91" s="338"/>
      <c r="W91" s="338"/>
      <c r="X91" s="98"/>
      <c r="Y91" s="26"/>
      <c r="AA91" s="307"/>
      <c r="AB91" s="310"/>
      <c r="AF91" s="399"/>
      <c r="BG91" s="399"/>
    </row>
    <row r="92" spans="3:59" s="396" customFormat="1" ht="69" customHeight="1" x14ac:dyDescent="0.25">
      <c r="C92" s="394"/>
      <c r="E92" s="427"/>
      <c r="H92" s="209"/>
      <c r="I92" s="321"/>
      <c r="J92" s="150"/>
      <c r="K92" s="209"/>
      <c r="L92" s="209"/>
      <c r="M92" s="209"/>
      <c r="N92" s="394"/>
      <c r="O92" s="394"/>
      <c r="P92" s="209"/>
      <c r="S92" s="209"/>
      <c r="T92" s="97"/>
      <c r="V92" s="338"/>
      <c r="W92" s="338"/>
      <c r="X92" s="98"/>
      <c r="Y92" s="26"/>
      <c r="AA92" s="307"/>
      <c r="AB92" s="310"/>
      <c r="AF92" s="399"/>
      <c r="BG92" s="399"/>
    </row>
    <row r="93" spans="3:59" s="396" customFormat="1" ht="69" customHeight="1" x14ac:dyDescent="0.25">
      <c r="C93" s="394"/>
      <c r="E93" s="427"/>
      <c r="H93" s="209"/>
      <c r="I93" s="321"/>
      <c r="J93" s="150"/>
      <c r="K93" s="209"/>
      <c r="L93" s="209"/>
      <c r="M93" s="209"/>
      <c r="N93" s="394"/>
      <c r="O93" s="394"/>
      <c r="P93" s="209"/>
      <c r="S93" s="209"/>
      <c r="T93" s="97"/>
      <c r="V93" s="338"/>
      <c r="W93" s="338"/>
      <c r="X93" s="98"/>
      <c r="Y93" s="26"/>
      <c r="AA93" s="307"/>
      <c r="AB93" s="310"/>
      <c r="AF93" s="399"/>
      <c r="BG93" s="399"/>
    </row>
    <row r="94" spans="3:59" s="396" customFormat="1" ht="69" customHeight="1" x14ac:dyDescent="0.25">
      <c r="C94" s="394"/>
      <c r="E94" s="427"/>
      <c r="H94" s="209"/>
      <c r="I94" s="321"/>
      <c r="J94" s="150"/>
      <c r="K94" s="209"/>
      <c r="L94" s="209"/>
      <c r="M94" s="209"/>
      <c r="N94" s="394"/>
      <c r="O94" s="394"/>
      <c r="P94" s="209"/>
      <c r="S94" s="209"/>
      <c r="T94" s="97"/>
      <c r="V94" s="338"/>
      <c r="W94" s="338"/>
      <c r="X94" s="98"/>
      <c r="Y94" s="209"/>
      <c r="AA94" s="307"/>
      <c r="AB94" s="310"/>
      <c r="AF94" s="399"/>
      <c r="BG94" s="399"/>
    </row>
    <row r="95" spans="3:59" s="396" customFormat="1" ht="69" customHeight="1" x14ac:dyDescent="0.25">
      <c r="C95" s="394"/>
      <c r="E95" s="420"/>
      <c r="H95" s="418"/>
      <c r="I95" s="333"/>
      <c r="J95" s="150"/>
      <c r="N95" s="394"/>
      <c r="O95" s="394"/>
      <c r="P95" s="394"/>
      <c r="T95" s="97"/>
      <c r="X95" s="98"/>
      <c r="Y95" s="209"/>
      <c r="AA95" s="307"/>
      <c r="AB95" s="310"/>
      <c r="AF95" s="399"/>
      <c r="BG95" s="399"/>
    </row>
    <row r="96" spans="3:59" s="396" customFormat="1" ht="69" customHeight="1" x14ac:dyDescent="0.25">
      <c r="C96" s="394"/>
      <c r="E96" s="420"/>
      <c r="H96" s="418"/>
      <c r="I96" s="421"/>
      <c r="N96" s="394"/>
      <c r="O96" s="394"/>
      <c r="P96" s="394"/>
      <c r="T96" s="97"/>
      <c r="X96" s="98"/>
      <c r="AA96" s="307"/>
      <c r="AB96" s="310"/>
      <c r="AF96" s="399"/>
      <c r="BG96" s="399"/>
    </row>
    <row r="97" spans="3:59" s="396" customFormat="1" ht="69" customHeight="1" x14ac:dyDescent="0.25">
      <c r="C97" s="394"/>
      <c r="E97" s="420"/>
      <c r="H97" s="418"/>
      <c r="I97" s="333"/>
      <c r="J97" s="150"/>
      <c r="K97" s="209"/>
      <c r="L97" s="209"/>
      <c r="M97" s="209"/>
      <c r="N97" s="394"/>
      <c r="O97" s="394"/>
      <c r="P97" s="209"/>
      <c r="S97" s="209"/>
      <c r="T97" s="97"/>
      <c r="V97" s="338"/>
      <c r="W97" s="338"/>
      <c r="X97" s="98"/>
      <c r="Y97" s="209"/>
      <c r="AA97" s="307"/>
      <c r="AB97" s="310"/>
      <c r="AF97" s="399"/>
      <c r="BG97" s="399"/>
    </row>
    <row r="98" spans="3:59" s="396" customFormat="1" ht="69" customHeight="1" x14ac:dyDescent="0.25">
      <c r="C98" s="394"/>
      <c r="E98" s="420"/>
      <c r="H98" s="418"/>
      <c r="I98" s="333"/>
      <c r="J98" s="150"/>
      <c r="K98" s="209"/>
      <c r="L98" s="209"/>
      <c r="M98" s="354"/>
      <c r="N98" s="394"/>
      <c r="O98" s="394"/>
      <c r="P98" s="209"/>
      <c r="S98" s="209"/>
      <c r="T98" s="97"/>
      <c r="V98" s="338"/>
      <c r="W98" s="338"/>
      <c r="X98" s="98"/>
      <c r="Y98" s="209"/>
      <c r="AA98" s="307"/>
      <c r="AB98" s="310"/>
      <c r="AF98" s="399"/>
      <c r="BG98" s="399"/>
    </row>
    <row r="99" spans="3:59" s="396" customFormat="1" ht="69" customHeight="1" x14ac:dyDescent="0.25">
      <c r="C99" s="394"/>
      <c r="E99" s="420"/>
      <c r="H99" s="418"/>
      <c r="I99" s="333"/>
      <c r="J99" s="150"/>
      <c r="K99" s="209"/>
      <c r="L99" s="209"/>
      <c r="M99" s="354"/>
      <c r="N99" s="394"/>
      <c r="O99" s="394"/>
      <c r="P99" s="209"/>
      <c r="S99" s="209"/>
      <c r="T99" s="97"/>
      <c r="V99" s="338"/>
      <c r="W99" s="338"/>
      <c r="X99" s="98"/>
      <c r="Y99" s="209"/>
      <c r="AA99" s="307"/>
      <c r="AB99" s="310"/>
      <c r="AF99" s="399"/>
      <c r="BG99" s="399"/>
    </row>
    <row r="100" spans="3:59" s="396" customFormat="1" ht="69" customHeight="1" x14ac:dyDescent="0.25">
      <c r="C100" s="394"/>
      <c r="E100" s="420"/>
      <c r="H100" s="209"/>
      <c r="I100" s="311"/>
      <c r="J100" s="150"/>
      <c r="K100" s="209"/>
      <c r="L100" s="209"/>
      <c r="M100" s="354"/>
      <c r="N100" s="394"/>
      <c r="O100" s="394"/>
      <c r="P100" s="394"/>
      <c r="S100" s="209"/>
      <c r="T100" s="97"/>
      <c r="V100" s="338"/>
      <c r="W100" s="338"/>
      <c r="X100" s="98"/>
      <c r="Y100" s="209"/>
      <c r="AA100" s="307"/>
      <c r="AB100" s="310"/>
      <c r="AF100" s="399"/>
      <c r="BG100" s="399"/>
    </row>
    <row r="101" spans="3:59" s="396" customFormat="1" ht="69" customHeight="1" x14ac:dyDescent="0.25">
      <c r="C101" s="394"/>
      <c r="E101" s="420"/>
      <c r="H101" s="209"/>
      <c r="I101" s="311"/>
      <c r="J101" s="150"/>
      <c r="K101" s="209"/>
      <c r="L101" s="209"/>
      <c r="M101" s="354"/>
      <c r="N101" s="394"/>
      <c r="O101" s="394"/>
      <c r="P101" s="394"/>
      <c r="S101" s="209"/>
      <c r="T101" s="97"/>
      <c r="V101" s="338"/>
      <c r="W101" s="338"/>
      <c r="X101" s="98"/>
      <c r="Y101" s="209"/>
      <c r="AA101" s="307"/>
      <c r="AB101" s="310"/>
      <c r="AF101" s="399"/>
      <c r="BG101" s="399"/>
    </row>
    <row r="102" spans="3:59" s="396" customFormat="1" ht="69" customHeight="1" x14ac:dyDescent="0.25">
      <c r="C102" s="394"/>
      <c r="E102" s="420"/>
      <c r="H102" s="209"/>
      <c r="I102" s="309"/>
      <c r="J102" s="150"/>
      <c r="K102" s="209"/>
      <c r="L102" s="394"/>
      <c r="M102" s="354"/>
      <c r="N102" s="394"/>
      <c r="O102" s="394"/>
      <c r="P102" s="394"/>
      <c r="S102" s="209"/>
      <c r="T102" s="97"/>
      <c r="U102" s="209"/>
      <c r="V102" s="338"/>
      <c r="W102" s="338"/>
      <c r="X102" s="98"/>
      <c r="Y102" s="209"/>
      <c r="AA102" s="307"/>
      <c r="AB102" s="310"/>
      <c r="AF102" s="399"/>
      <c r="BG102" s="399"/>
    </row>
    <row r="103" spans="3:59" s="396" customFormat="1" ht="69" customHeight="1" x14ac:dyDescent="0.25">
      <c r="C103" s="394"/>
      <c r="E103" s="420"/>
      <c r="H103" s="209"/>
      <c r="I103" s="309"/>
      <c r="J103" s="150"/>
      <c r="K103" s="209"/>
      <c r="L103" s="394"/>
      <c r="M103" s="354"/>
      <c r="N103" s="394"/>
      <c r="O103" s="394"/>
      <c r="P103" s="394"/>
      <c r="S103" s="209"/>
      <c r="T103" s="97"/>
      <c r="U103" s="209"/>
      <c r="V103" s="338"/>
      <c r="W103" s="338"/>
      <c r="X103" s="98"/>
      <c r="Y103" s="209"/>
      <c r="AA103" s="307"/>
      <c r="AB103" s="310"/>
      <c r="AF103" s="399"/>
      <c r="BG103" s="399"/>
    </row>
    <row r="104" spans="3:59" s="396" customFormat="1" ht="69" customHeight="1" x14ac:dyDescent="0.25">
      <c r="C104" s="394"/>
      <c r="E104" s="420"/>
      <c r="H104" s="209"/>
      <c r="I104" s="309"/>
      <c r="J104" s="150"/>
      <c r="K104" s="209"/>
      <c r="L104" s="394"/>
      <c r="M104" s="354"/>
      <c r="N104" s="394"/>
      <c r="O104" s="394"/>
      <c r="P104" s="394"/>
      <c r="S104" s="209"/>
      <c r="T104" s="97"/>
      <c r="U104" s="209"/>
      <c r="V104" s="338"/>
      <c r="W104" s="338"/>
      <c r="X104" s="98"/>
      <c r="Y104" s="209"/>
      <c r="AA104" s="307"/>
      <c r="AB104" s="310"/>
      <c r="AF104" s="399"/>
      <c r="BG104" s="399"/>
    </row>
    <row r="105" spans="3:59" s="396" customFormat="1" ht="69" customHeight="1" x14ac:dyDescent="0.25">
      <c r="C105" s="394"/>
      <c r="E105" s="420"/>
      <c r="H105" s="209"/>
      <c r="I105" s="309"/>
      <c r="J105" s="150"/>
      <c r="K105" s="209"/>
      <c r="L105" s="394"/>
      <c r="M105" s="354"/>
      <c r="N105" s="394"/>
      <c r="O105" s="394"/>
      <c r="P105" s="394"/>
      <c r="S105" s="209"/>
      <c r="T105" s="97"/>
      <c r="U105" s="209"/>
      <c r="V105" s="338"/>
      <c r="W105" s="338"/>
      <c r="X105" s="98"/>
      <c r="Y105" s="209"/>
      <c r="AA105" s="307"/>
      <c r="AB105" s="310"/>
      <c r="AF105" s="399"/>
      <c r="BG105" s="399"/>
    </row>
    <row r="106" spans="3:59" s="396" customFormat="1" ht="69" customHeight="1" x14ac:dyDescent="0.25">
      <c r="C106" s="394"/>
      <c r="E106" s="420"/>
      <c r="H106" s="209"/>
      <c r="I106" s="309"/>
      <c r="J106" s="150"/>
      <c r="K106" s="150"/>
      <c r="L106" s="209"/>
      <c r="M106" s="422"/>
      <c r="N106" s="394"/>
      <c r="O106" s="394"/>
      <c r="P106" s="394"/>
      <c r="S106" s="150"/>
      <c r="T106" s="97"/>
      <c r="V106" s="338"/>
      <c r="W106" s="338"/>
      <c r="X106" s="98"/>
      <c r="Y106" s="209"/>
      <c r="Z106" s="310"/>
      <c r="AA106" s="307"/>
      <c r="AB106" s="310"/>
      <c r="AF106" s="399"/>
      <c r="BG106" s="399"/>
    </row>
    <row r="107" spans="3:59" s="396" customFormat="1" ht="69" customHeight="1" x14ac:dyDescent="0.25">
      <c r="C107" s="394"/>
      <c r="E107" s="420"/>
      <c r="H107" s="209"/>
      <c r="I107" s="309"/>
      <c r="J107" s="150"/>
      <c r="K107" s="150"/>
      <c r="L107" s="150"/>
      <c r="M107" s="354"/>
      <c r="N107" s="394"/>
      <c r="O107" s="394"/>
      <c r="P107" s="394"/>
      <c r="S107" s="150"/>
      <c r="T107" s="97"/>
      <c r="V107" s="338"/>
      <c r="W107" s="338"/>
      <c r="X107" s="98"/>
      <c r="Y107" s="209"/>
      <c r="AA107" s="307"/>
      <c r="AB107" s="310"/>
      <c r="AF107" s="399"/>
      <c r="BG107" s="399"/>
    </row>
    <row r="108" spans="3:59" s="396" customFormat="1" ht="69" customHeight="1" x14ac:dyDescent="0.25">
      <c r="C108" s="394"/>
      <c r="E108" s="426"/>
      <c r="H108" s="418"/>
      <c r="I108" s="153"/>
      <c r="N108" s="394"/>
      <c r="O108" s="394"/>
      <c r="P108" s="394"/>
      <c r="T108" s="97"/>
      <c r="X108" s="98"/>
      <c r="AA108" s="307"/>
      <c r="AB108" s="310"/>
      <c r="AF108" s="399"/>
      <c r="BG108" s="399"/>
    </row>
    <row r="109" spans="3:59" s="396" customFormat="1" ht="69" customHeight="1" x14ac:dyDescent="0.25">
      <c r="C109" s="394"/>
      <c r="E109" s="426"/>
      <c r="H109" s="418"/>
      <c r="I109" s="153"/>
      <c r="N109" s="394"/>
      <c r="O109" s="394"/>
      <c r="P109" s="394"/>
      <c r="T109" s="97"/>
      <c r="X109" s="98"/>
      <c r="AA109" s="307"/>
      <c r="AB109" s="310"/>
      <c r="AF109" s="399"/>
      <c r="BG109" s="399"/>
    </row>
    <row r="110" spans="3:59" s="396" customFormat="1" ht="69" customHeight="1" x14ac:dyDescent="0.25">
      <c r="C110" s="394"/>
      <c r="E110" s="426"/>
      <c r="H110" s="418"/>
      <c r="I110" s="153"/>
      <c r="N110" s="394"/>
      <c r="O110" s="394"/>
      <c r="P110" s="394"/>
      <c r="T110" s="97"/>
      <c r="X110" s="98"/>
      <c r="AA110" s="307"/>
      <c r="AB110" s="310"/>
      <c r="AF110" s="399"/>
      <c r="BG110" s="399"/>
    </row>
    <row r="111" spans="3:59" s="396" customFormat="1" ht="69" customHeight="1" x14ac:dyDescent="0.25">
      <c r="C111" s="394"/>
      <c r="E111" s="426"/>
      <c r="H111" s="418"/>
      <c r="I111" s="153"/>
      <c r="N111" s="394"/>
      <c r="O111" s="394"/>
      <c r="P111" s="394"/>
      <c r="T111" s="97"/>
      <c r="X111" s="98"/>
      <c r="AA111" s="307"/>
      <c r="AB111" s="310"/>
      <c r="AF111" s="399"/>
      <c r="BG111" s="399"/>
    </row>
    <row r="112" spans="3:59" s="396" customFormat="1" ht="69" customHeight="1" x14ac:dyDescent="0.25">
      <c r="C112" s="394"/>
      <c r="E112" s="426"/>
      <c r="H112" s="418"/>
      <c r="I112" s="153"/>
      <c r="N112" s="394"/>
      <c r="O112" s="394"/>
      <c r="P112" s="394"/>
      <c r="T112" s="97"/>
      <c r="X112" s="98"/>
      <c r="AA112" s="307"/>
      <c r="AB112" s="310"/>
      <c r="AF112" s="399"/>
      <c r="BG112" s="399"/>
    </row>
    <row r="113" spans="3:59" s="396" customFormat="1" ht="69" customHeight="1" x14ac:dyDescent="0.25">
      <c r="C113" s="394"/>
      <c r="E113" s="420"/>
      <c r="H113" s="209"/>
      <c r="I113" s="153"/>
      <c r="J113" s="26"/>
      <c r="K113" s="26"/>
      <c r="L113" s="26"/>
      <c r="N113" s="394"/>
      <c r="O113" s="394"/>
      <c r="P113" s="111"/>
      <c r="S113" s="26"/>
      <c r="T113" s="97"/>
      <c r="V113" s="349"/>
      <c r="W113" s="18"/>
      <c r="X113" s="98"/>
      <c r="Y113" s="306"/>
      <c r="AA113" s="307"/>
      <c r="AB113" s="310"/>
      <c r="AF113" s="399"/>
      <c r="BG113" s="399"/>
    </row>
    <row r="114" spans="3:59" s="396" customFormat="1" ht="69" customHeight="1" x14ac:dyDescent="0.25">
      <c r="C114" s="394"/>
      <c r="E114" s="420"/>
      <c r="H114" s="209"/>
      <c r="I114" s="153"/>
      <c r="K114" s="26"/>
      <c r="N114" s="394"/>
      <c r="O114" s="394"/>
      <c r="P114" s="111"/>
      <c r="S114" s="26"/>
      <c r="T114" s="97"/>
      <c r="V114" s="18"/>
      <c r="W114" s="349"/>
      <c r="X114" s="98"/>
      <c r="Y114" s="306"/>
      <c r="AA114" s="307"/>
      <c r="AB114" s="310"/>
      <c r="AF114" s="399"/>
      <c r="BG114" s="399"/>
    </row>
    <row r="115" spans="3:59" s="396" customFormat="1" ht="69" customHeight="1" x14ac:dyDescent="0.25">
      <c r="C115" s="394"/>
      <c r="E115" s="420"/>
      <c r="H115" s="209"/>
      <c r="I115" s="153"/>
      <c r="K115" s="26"/>
      <c r="N115" s="394"/>
      <c r="O115" s="394"/>
      <c r="P115" s="111"/>
      <c r="S115" s="26"/>
      <c r="T115" s="97"/>
      <c r="V115" s="349"/>
      <c r="W115" s="349"/>
      <c r="X115" s="98"/>
      <c r="Y115" s="306"/>
      <c r="AA115" s="307"/>
      <c r="AB115" s="310"/>
      <c r="AF115" s="399"/>
      <c r="BG115" s="399"/>
    </row>
    <row r="116" spans="3:59" s="396" customFormat="1" ht="69" customHeight="1" x14ac:dyDescent="0.25">
      <c r="C116" s="394"/>
      <c r="E116" s="427"/>
      <c r="G116" s="877"/>
      <c r="H116" s="418"/>
      <c r="I116" s="306"/>
      <c r="J116" s="311"/>
      <c r="K116" s="311"/>
      <c r="N116" s="394"/>
      <c r="O116" s="394"/>
      <c r="P116" s="209"/>
      <c r="T116" s="97"/>
      <c r="V116" s="350"/>
      <c r="W116" s="313"/>
      <c r="X116" s="98"/>
      <c r="Y116" s="306"/>
      <c r="AA116" s="307"/>
      <c r="AB116" s="310"/>
      <c r="AF116" s="399"/>
      <c r="BG116" s="399"/>
    </row>
    <row r="117" spans="3:59" s="396" customFormat="1" ht="69" customHeight="1" x14ac:dyDescent="0.25">
      <c r="C117" s="394"/>
      <c r="E117" s="427"/>
      <c r="G117" s="877"/>
      <c r="H117" s="418"/>
      <c r="I117" s="351"/>
      <c r="J117" s="351"/>
      <c r="K117" s="352"/>
      <c r="N117" s="394"/>
      <c r="O117" s="394"/>
      <c r="P117" s="209"/>
      <c r="T117" s="97"/>
      <c r="V117" s="350"/>
      <c r="W117" s="313"/>
      <c r="X117" s="98"/>
      <c r="Y117" s="306"/>
      <c r="AA117" s="307"/>
      <c r="AB117" s="310"/>
      <c r="AF117" s="399"/>
      <c r="BG117" s="399"/>
    </row>
    <row r="118" spans="3:59" s="396" customFormat="1" ht="69" customHeight="1" x14ac:dyDescent="0.25">
      <c r="C118" s="394"/>
      <c r="E118" s="427"/>
      <c r="G118" s="877"/>
      <c r="H118" s="418"/>
      <c r="I118" s="351"/>
      <c r="J118" s="351"/>
      <c r="K118" s="352"/>
      <c r="N118" s="394"/>
      <c r="O118" s="394"/>
      <c r="P118" s="209"/>
      <c r="T118" s="97"/>
      <c r="V118" s="350"/>
      <c r="W118" s="313"/>
      <c r="X118" s="98"/>
      <c r="Y118" s="306"/>
      <c r="AA118" s="307"/>
      <c r="AB118" s="310"/>
      <c r="AF118" s="399"/>
      <c r="BG118" s="399"/>
    </row>
    <row r="119" spans="3:59" s="396" customFormat="1" ht="69" customHeight="1" x14ac:dyDescent="0.25">
      <c r="C119" s="394"/>
      <c r="E119" s="427"/>
      <c r="G119" s="877"/>
      <c r="H119" s="418"/>
      <c r="I119" s="324"/>
      <c r="J119" s="353"/>
      <c r="K119" s="311"/>
      <c r="N119" s="394"/>
      <c r="O119" s="394"/>
      <c r="P119" s="354"/>
      <c r="T119" s="97"/>
      <c r="V119" s="308"/>
      <c r="W119" s="309"/>
      <c r="X119" s="98"/>
      <c r="Y119" s="306"/>
      <c r="AA119" s="307"/>
      <c r="AB119" s="310"/>
      <c r="AF119" s="399"/>
      <c r="BG119" s="399"/>
    </row>
    <row r="120" spans="3:59" s="396" customFormat="1" ht="69" customHeight="1" x14ac:dyDescent="0.25">
      <c r="C120" s="394"/>
      <c r="E120" s="427"/>
      <c r="G120" s="877"/>
      <c r="H120" s="418"/>
      <c r="I120" s="324"/>
      <c r="J120" s="330"/>
      <c r="K120" s="330"/>
      <c r="N120" s="394"/>
      <c r="O120" s="394"/>
      <c r="P120" s="209"/>
      <c r="T120" s="97"/>
      <c r="V120" s="350"/>
      <c r="W120" s="313"/>
      <c r="X120" s="98"/>
      <c r="Y120" s="306"/>
      <c r="AA120" s="307"/>
      <c r="AB120" s="310"/>
      <c r="AF120" s="399"/>
      <c r="BG120" s="399"/>
    </row>
    <row r="121" spans="3:59" s="396" customFormat="1" ht="69" customHeight="1" x14ac:dyDescent="0.25">
      <c r="C121" s="394"/>
      <c r="E121" s="427"/>
      <c r="G121" s="877"/>
      <c r="H121" s="418"/>
      <c r="I121" s="324"/>
      <c r="J121" s="330"/>
      <c r="K121" s="311"/>
      <c r="N121" s="394"/>
      <c r="O121" s="394"/>
      <c r="P121" s="209"/>
      <c r="T121" s="97"/>
      <c r="V121" s="350"/>
      <c r="W121" s="313"/>
      <c r="X121" s="98"/>
      <c r="Y121" s="306"/>
      <c r="AA121" s="307"/>
      <c r="AB121" s="310"/>
      <c r="AF121" s="399"/>
      <c r="BG121" s="399"/>
    </row>
    <row r="122" spans="3:59" s="396" customFormat="1" ht="69" customHeight="1" x14ac:dyDescent="0.25">
      <c r="C122" s="394"/>
      <c r="E122" s="427"/>
      <c r="G122" s="877"/>
      <c r="H122" s="418"/>
      <c r="I122" s="324"/>
      <c r="J122" s="321"/>
      <c r="K122" s="311"/>
      <c r="N122" s="394"/>
      <c r="O122" s="394"/>
      <c r="P122" s="209"/>
      <c r="T122" s="97"/>
      <c r="V122" s="350"/>
      <c r="W122" s="313"/>
      <c r="X122" s="98"/>
      <c r="Y122" s="306"/>
      <c r="AA122" s="307"/>
      <c r="AB122" s="310"/>
      <c r="AF122" s="399"/>
      <c r="BG122" s="399"/>
    </row>
    <row r="123" spans="3:59" s="396" customFormat="1" ht="69" customHeight="1" x14ac:dyDescent="0.25">
      <c r="C123" s="394"/>
      <c r="E123" s="427"/>
      <c r="G123" s="877"/>
      <c r="H123" s="418"/>
      <c r="I123" s="324"/>
      <c r="J123" s="330"/>
      <c r="K123" s="311"/>
      <c r="N123" s="394"/>
      <c r="O123" s="394"/>
      <c r="P123" s="209"/>
      <c r="T123" s="97"/>
      <c r="V123" s="350"/>
      <c r="W123" s="313"/>
      <c r="X123" s="98"/>
      <c r="Y123" s="306"/>
      <c r="AA123" s="307"/>
      <c r="AB123" s="310"/>
      <c r="AF123" s="399"/>
      <c r="BG123" s="399"/>
    </row>
    <row r="124" spans="3:59" s="396" customFormat="1" ht="69" customHeight="1" x14ac:dyDescent="0.2">
      <c r="C124" s="394"/>
      <c r="E124" s="427"/>
      <c r="H124" s="418"/>
      <c r="I124" s="355"/>
      <c r="J124" s="311"/>
      <c r="K124" s="311"/>
      <c r="N124" s="394"/>
      <c r="O124" s="394"/>
      <c r="P124" s="209"/>
      <c r="T124" s="97"/>
      <c r="V124" s="350"/>
      <c r="W124" s="356"/>
      <c r="X124" s="98"/>
      <c r="Y124" s="306"/>
      <c r="AA124" s="307"/>
      <c r="AB124" s="310"/>
      <c r="AF124" s="399"/>
      <c r="BG124" s="399"/>
    </row>
    <row r="125" spans="3:59" s="396" customFormat="1" ht="69" customHeight="1" x14ac:dyDescent="0.25">
      <c r="C125" s="394"/>
      <c r="E125" s="427"/>
      <c r="H125" s="418"/>
      <c r="I125" s="306"/>
      <c r="J125" s="311"/>
      <c r="K125" s="311"/>
      <c r="N125" s="394"/>
      <c r="O125" s="394"/>
      <c r="P125" s="209"/>
      <c r="T125" s="97"/>
      <c r="V125" s="350"/>
      <c r="W125" s="350"/>
      <c r="X125" s="98"/>
      <c r="Y125" s="306"/>
      <c r="AA125" s="307"/>
      <c r="AB125" s="310"/>
      <c r="AF125" s="399"/>
      <c r="BG125" s="399"/>
    </row>
    <row r="126" spans="3:59" s="396" customFormat="1" ht="69" customHeight="1" x14ac:dyDescent="0.25">
      <c r="C126" s="394"/>
      <c r="E126" s="427"/>
      <c r="H126" s="418"/>
      <c r="I126" s="306"/>
      <c r="J126" s="311"/>
      <c r="K126" s="311"/>
      <c r="N126" s="394"/>
      <c r="O126" s="394"/>
      <c r="P126" s="209"/>
      <c r="T126" s="97"/>
      <c r="V126" s="350"/>
      <c r="W126" s="356"/>
      <c r="X126" s="98"/>
      <c r="Y126" s="306"/>
      <c r="AA126" s="307"/>
      <c r="AB126" s="310"/>
      <c r="AF126" s="399"/>
      <c r="BG126" s="399"/>
    </row>
    <row r="127" spans="3:59" s="396" customFormat="1" ht="69" customHeight="1" x14ac:dyDescent="0.25">
      <c r="C127" s="394"/>
      <c r="E127" s="428"/>
      <c r="H127" s="209"/>
      <c r="I127" s="395"/>
      <c r="K127" s="15"/>
      <c r="N127" s="394"/>
      <c r="O127" s="394"/>
      <c r="P127" s="394"/>
      <c r="T127" s="97"/>
      <c r="X127" s="98"/>
      <c r="AA127" s="307"/>
      <c r="AB127" s="310"/>
      <c r="AF127" s="399"/>
      <c r="BG127" s="399"/>
    </row>
    <row r="128" spans="3:59" s="396" customFormat="1" ht="69" customHeight="1" x14ac:dyDescent="0.25">
      <c r="C128" s="394"/>
      <c r="E128" s="428"/>
      <c r="H128" s="209"/>
      <c r="I128" s="395"/>
      <c r="K128" s="15"/>
      <c r="N128" s="394"/>
      <c r="O128" s="394"/>
      <c r="P128" s="394"/>
      <c r="T128" s="97"/>
      <c r="X128" s="98"/>
      <c r="AA128" s="307"/>
      <c r="AB128" s="310"/>
      <c r="AF128" s="399"/>
      <c r="BG128" s="399"/>
    </row>
    <row r="129" spans="3:59" s="396" customFormat="1" ht="69" customHeight="1" x14ac:dyDescent="0.25">
      <c r="C129" s="394"/>
      <c r="E129" s="428"/>
      <c r="H129" s="209"/>
      <c r="I129" s="321"/>
      <c r="K129" s="15"/>
      <c r="N129" s="394"/>
      <c r="O129" s="394"/>
      <c r="P129" s="394"/>
      <c r="T129" s="97"/>
      <c r="X129" s="98"/>
      <c r="AA129" s="307"/>
      <c r="AB129" s="310"/>
      <c r="AF129" s="399"/>
      <c r="BG129" s="399"/>
    </row>
    <row r="130" spans="3:59" s="396" customFormat="1" ht="69" customHeight="1" x14ac:dyDescent="0.25">
      <c r="C130" s="394"/>
      <c r="E130" s="428"/>
      <c r="H130" s="209"/>
      <c r="I130" s="321"/>
      <c r="K130" s="15"/>
      <c r="N130" s="394"/>
      <c r="O130" s="394"/>
      <c r="P130" s="394"/>
      <c r="T130" s="97"/>
      <c r="X130" s="98"/>
      <c r="AA130" s="307"/>
      <c r="AB130" s="310"/>
      <c r="AF130" s="399"/>
      <c r="BG130" s="399"/>
    </row>
    <row r="131" spans="3:59" s="396" customFormat="1" ht="69" customHeight="1" x14ac:dyDescent="0.25">
      <c r="C131" s="394"/>
      <c r="E131" s="428"/>
      <c r="H131" s="209"/>
      <c r="I131" s="321"/>
      <c r="N131" s="394"/>
      <c r="O131" s="394"/>
      <c r="P131" s="394"/>
      <c r="T131" s="97"/>
      <c r="X131" s="98"/>
      <c r="AA131" s="307"/>
      <c r="AB131" s="310"/>
      <c r="AF131" s="399"/>
      <c r="BG131" s="399"/>
    </row>
    <row r="132" spans="3:59" s="396" customFormat="1" ht="69" customHeight="1" x14ac:dyDescent="0.25">
      <c r="C132" s="394"/>
      <c r="E132" s="428"/>
      <c r="H132" s="209"/>
      <c r="I132" s="324"/>
      <c r="N132" s="394"/>
      <c r="O132" s="394"/>
      <c r="P132" s="394"/>
      <c r="T132" s="97"/>
      <c r="X132" s="98"/>
      <c r="AA132" s="307"/>
      <c r="AB132" s="310"/>
      <c r="AF132" s="399"/>
      <c r="BG132" s="399"/>
    </row>
    <row r="133" spans="3:59" s="396" customFormat="1" ht="69" customHeight="1" x14ac:dyDescent="0.25">
      <c r="C133" s="394"/>
      <c r="E133" s="428"/>
      <c r="H133" s="209"/>
      <c r="I133" s="321"/>
      <c r="N133" s="394"/>
      <c r="O133" s="394"/>
      <c r="P133" s="394"/>
      <c r="T133" s="97"/>
      <c r="X133" s="98"/>
      <c r="AA133" s="307"/>
      <c r="AB133" s="310"/>
      <c r="AF133" s="399"/>
      <c r="BG133" s="399"/>
    </row>
    <row r="134" spans="3:59" s="396" customFormat="1" ht="69" customHeight="1" x14ac:dyDescent="0.25">
      <c r="C134" s="394"/>
      <c r="E134" s="428"/>
      <c r="H134" s="423"/>
      <c r="I134" s="321"/>
      <c r="N134" s="394"/>
      <c r="O134" s="394"/>
      <c r="P134" s="394"/>
      <c r="T134" s="97"/>
      <c r="X134" s="98"/>
      <c r="AA134" s="307"/>
      <c r="AB134" s="310"/>
      <c r="AF134" s="399"/>
      <c r="BG134" s="399"/>
    </row>
    <row r="135" spans="3:59" s="396" customFormat="1" ht="69" customHeight="1" x14ac:dyDescent="0.25">
      <c r="C135" s="394"/>
      <c r="E135" s="428"/>
      <c r="H135" s="209"/>
      <c r="I135" s="321"/>
      <c r="N135" s="394"/>
      <c r="O135" s="394"/>
      <c r="P135" s="394"/>
      <c r="T135" s="97"/>
      <c r="X135" s="98"/>
      <c r="AA135" s="307"/>
      <c r="AB135" s="310"/>
      <c r="AF135" s="399"/>
      <c r="BG135" s="399"/>
    </row>
    <row r="136" spans="3:59" s="396" customFormat="1" ht="69" customHeight="1" x14ac:dyDescent="0.25">
      <c r="C136" s="394"/>
      <c r="E136" s="428"/>
      <c r="H136" s="209"/>
      <c r="I136" s="321"/>
      <c r="N136" s="394"/>
      <c r="O136" s="394"/>
      <c r="P136" s="394"/>
      <c r="T136" s="97"/>
      <c r="X136" s="98"/>
      <c r="AA136" s="307"/>
      <c r="AB136" s="310"/>
      <c r="AF136" s="399"/>
      <c r="BG136" s="399"/>
    </row>
    <row r="137" spans="3:59" s="396" customFormat="1" ht="69" customHeight="1" x14ac:dyDescent="0.25">
      <c r="C137" s="394"/>
      <c r="E137" s="428"/>
      <c r="H137" s="209"/>
      <c r="I137" s="321"/>
      <c r="N137" s="394"/>
      <c r="O137" s="394"/>
      <c r="P137" s="394"/>
      <c r="T137" s="97"/>
      <c r="X137" s="98"/>
      <c r="AA137" s="307"/>
      <c r="AB137" s="310"/>
      <c r="AF137" s="399"/>
      <c r="BG137" s="399"/>
    </row>
    <row r="138" spans="3:59" s="396" customFormat="1" ht="69" customHeight="1" x14ac:dyDescent="0.25">
      <c r="C138" s="394"/>
      <c r="E138" s="427"/>
      <c r="H138" s="209"/>
      <c r="I138" s="153"/>
      <c r="N138" s="394"/>
      <c r="O138" s="394"/>
      <c r="P138" s="394"/>
      <c r="T138" s="97"/>
      <c r="X138" s="98"/>
      <c r="AA138" s="307"/>
      <c r="AB138" s="310"/>
      <c r="AF138" s="399"/>
      <c r="BG138" s="399"/>
    </row>
    <row r="139" spans="3:59" s="396" customFormat="1" ht="69" customHeight="1" x14ac:dyDescent="0.25">
      <c r="C139" s="394"/>
      <c r="E139" s="427"/>
      <c r="H139" s="209"/>
      <c r="I139" s="153"/>
      <c r="N139" s="394"/>
      <c r="O139" s="394"/>
      <c r="P139" s="394"/>
      <c r="T139" s="97"/>
      <c r="X139" s="98"/>
      <c r="AA139" s="307"/>
      <c r="AB139" s="310"/>
      <c r="AF139" s="399"/>
      <c r="BG139" s="399"/>
    </row>
    <row r="140" spans="3:59" s="396" customFormat="1" ht="69" customHeight="1" x14ac:dyDescent="0.25">
      <c r="C140" s="394"/>
      <c r="E140" s="427"/>
      <c r="H140" s="209"/>
      <c r="I140" s="321"/>
      <c r="N140" s="394"/>
      <c r="O140" s="394"/>
      <c r="P140" s="394"/>
      <c r="T140" s="97"/>
      <c r="X140" s="98"/>
      <c r="AA140" s="307"/>
      <c r="AB140" s="310"/>
      <c r="AF140" s="399"/>
      <c r="BG140" s="399"/>
    </row>
    <row r="141" spans="3:59" s="396" customFormat="1" ht="69" customHeight="1" x14ac:dyDescent="0.25">
      <c r="C141" s="394"/>
      <c r="E141" s="427"/>
      <c r="H141" s="209"/>
      <c r="I141" s="153"/>
      <c r="N141" s="394"/>
      <c r="O141" s="394"/>
      <c r="P141" s="394"/>
      <c r="T141" s="97"/>
      <c r="X141" s="98"/>
      <c r="AA141" s="307"/>
      <c r="AB141" s="310"/>
      <c r="AF141" s="399"/>
      <c r="BG141" s="399"/>
    </row>
    <row r="142" spans="3:59" s="396" customFormat="1" ht="69" customHeight="1" x14ac:dyDescent="0.25">
      <c r="C142" s="394"/>
      <c r="E142" s="427"/>
      <c r="H142" s="209"/>
      <c r="I142" s="321"/>
      <c r="N142" s="394"/>
      <c r="O142" s="394"/>
      <c r="P142" s="394"/>
      <c r="T142" s="97"/>
      <c r="X142" s="98"/>
      <c r="AA142" s="307"/>
      <c r="AB142" s="310"/>
      <c r="AF142" s="399"/>
      <c r="BG142" s="399"/>
    </row>
    <row r="143" spans="3:59" s="396" customFormat="1" ht="69" customHeight="1" x14ac:dyDescent="0.25">
      <c r="C143" s="394"/>
      <c r="E143" s="427"/>
      <c r="H143" s="209"/>
      <c r="I143" s="153"/>
      <c r="N143" s="394"/>
      <c r="O143" s="394"/>
      <c r="P143" s="394"/>
      <c r="T143" s="97"/>
      <c r="X143" s="98"/>
      <c r="AA143" s="307"/>
      <c r="AB143" s="310"/>
      <c r="AF143" s="399"/>
      <c r="BG143" s="399"/>
    </row>
    <row r="144" spans="3:59" s="396" customFormat="1" ht="69" customHeight="1" x14ac:dyDescent="0.25">
      <c r="C144" s="394"/>
      <c r="E144" s="427"/>
      <c r="H144" s="209"/>
      <c r="I144" s="321"/>
      <c r="N144" s="394"/>
      <c r="O144" s="394"/>
      <c r="P144" s="394"/>
      <c r="T144" s="97"/>
      <c r="X144" s="98"/>
      <c r="AA144" s="307"/>
      <c r="AB144" s="310"/>
      <c r="AF144" s="399"/>
      <c r="BG144" s="399"/>
    </row>
    <row r="145" spans="3:59" s="396" customFormat="1" ht="69" customHeight="1" x14ac:dyDescent="0.25">
      <c r="C145" s="394"/>
      <c r="E145" s="427"/>
      <c r="H145" s="209"/>
      <c r="I145" s="153"/>
      <c r="N145" s="394"/>
      <c r="O145" s="394"/>
      <c r="P145" s="394"/>
      <c r="T145" s="97"/>
      <c r="X145" s="98"/>
      <c r="AA145" s="307"/>
      <c r="AB145" s="310"/>
      <c r="AF145" s="399"/>
      <c r="BG145" s="399"/>
    </row>
    <row r="146" spans="3:59" s="396" customFormat="1" ht="69" customHeight="1" x14ac:dyDescent="0.25">
      <c r="C146" s="394"/>
      <c r="E146" s="427"/>
      <c r="H146" s="209"/>
      <c r="I146" s="153"/>
      <c r="N146" s="394"/>
      <c r="O146" s="394"/>
      <c r="P146" s="394"/>
      <c r="T146" s="97"/>
      <c r="X146" s="98"/>
      <c r="AA146" s="307"/>
      <c r="AB146" s="310"/>
      <c r="AF146" s="399"/>
      <c r="BG146" s="399"/>
    </row>
    <row r="147" spans="3:59" s="396" customFormat="1" ht="69" customHeight="1" x14ac:dyDescent="0.25">
      <c r="C147" s="394"/>
      <c r="E147" s="429"/>
      <c r="H147" s="418"/>
      <c r="I147" s="357"/>
      <c r="J147" s="357"/>
      <c r="K147" s="209"/>
      <c r="L147" s="209"/>
      <c r="M147" s="354"/>
      <c r="N147" s="394"/>
      <c r="O147" s="394"/>
      <c r="P147" s="361"/>
      <c r="T147" s="97"/>
      <c r="V147" s="358"/>
      <c r="W147" s="359"/>
      <c r="X147" s="98"/>
      <c r="Y147" s="306"/>
      <c r="AA147" s="307"/>
      <c r="AB147" s="310"/>
      <c r="AF147" s="399"/>
      <c r="BG147" s="399"/>
    </row>
    <row r="148" spans="3:59" s="396" customFormat="1" ht="69" customHeight="1" x14ac:dyDescent="0.25">
      <c r="C148" s="394"/>
      <c r="E148" s="429"/>
      <c r="G148" s="877"/>
      <c r="H148" s="418"/>
      <c r="I148" s="357"/>
      <c r="J148" s="397"/>
      <c r="K148" s="209"/>
      <c r="L148" s="354"/>
      <c r="M148" s="354"/>
      <c r="N148" s="394"/>
      <c r="O148" s="394"/>
      <c r="P148" s="361"/>
      <c r="T148" s="97"/>
      <c r="W148" s="359"/>
      <c r="X148" s="98"/>
      <c r="Y148" s="306"/>
      <c r="AA148" s="307"/>
      <c r="AB148" s="310"/>
      <c r="AF148" s="399"/>
      <c r="BG148" s="399"/>
    </row>
    <row r="149" spans="3:59" s="396" customFormat="1" ht="69" customHeight="1" x14ac:dyDescent="0.25">
      <c r="C149" s="394"/>
      <c r="E149" s="429"/>
      <c r="G149" s="877"/>
      <c r="H149" s="418"/>
      <c r="I149" s="209"/>
      <c r="J149" s="397"/>
      <c r="K149" s="209"/>
      <c r="L149" s="209"/>
      <c r="M149" s="354"/>
      <c r="N149" s="394"/>
      <c r="O149" s="394"/>
      <c r="P149" s="361"/>
      <c r="T149" s="97"/>
      <c r="W149" s="359"/>
      <c r="X149" s="98"/>
      <c r="Y149" s="306"/>
      <c r="AA149" s="307"/>
      <c r="AB149" s="310"/>
      <c r="AF149" s="399"/>
      <c r="BG149" s="399"/>
    </row>
    <row r="150" spans="3:59" s="396" customFormat="1" ht="69" customHeight="1" x14ac:dyDescent="0.25">
      <c r="C150" s="394"/>
      <c r="E150" s="429"/>
      <c r="G150" s="877"/>
      <c r="H150" s="418"/>
      <c r="I150" s="209"/>
      <c r="J150" s="397"/>
      <c r="K150" s="209"/>
      <c r="L150" s="209"/>
      <c r="M150" s="354"/>
      <c r="N150" s="394"/>
      <c r="O150" s="394"/>
      <c r="P150" s="361"/>
      <c r="T150" s="97"/>
      <c r="W150" s="359"/>
      <c r="X150" s="98"/>
      <c r="Y150" s="306"/>
      <c r="AA150" s="307"/>
      <c r="AB150" s="310"/>
      <c r="AF150" s="399"/>
      <c r="BG150" s="399"/>
    </row>
    <row r="151" spans="3:59" s="396" customFormat="1" ht="69" customHeight="1" x14ac:dyDescent="0.25">
      <c r="C151" s="394"/>
      <c r="E151" s="429"/>
      <c r="H151" s="418"/>
      <c r="I151" s="357"/>
      <c r="J151" s="209"/>
      <c r="K151" s="209"/>
      <c r="L151" s="209"/>
      <c r="M151" s="354"/>
      <c r="N151" s="394"/>
      <c r="O151" s="394"/>
      <c r="P151" s="361"/>
      <c r="T151" s="97"/>
      <c r="W151" s="359"/>
      <c r="X151" s="98"/>
      <c r="Y151" s="306"/>
      <c r="AA151" s="307"/>
      <c r="AB151" s="310"/>
      <c r="AF151" s="399"/>
      <c r="BG151" s="399"/>
    </row>
    <row r="152" spans="3:59" s="396" customFormat="1" ht="69" customHeight="1" x14ac:dyDescent="0.25">
      <c r="C152" s="394"/>
      <c r="E152" s="429"/>
      <c r="H152" s="418"/>
      <c r="I152" s="209"/>
      <c r="J152" s="209"/>
      <c r="K152" s="209"/>
      <c r="L152" s="209"/>
      <c r="M152" s="354"/>
      <c r="N152" s="394"/>
      <c r="O152" s="394"/>
      <c r="P152" s="361"/>
      <c r="T152" s="97"/>
      <c r="W152" s="359"/>
      <c r="X152" s="98"/>
      <c r="Y152" s="306"/>
      <c r="AA152" s="307"/>
      <c r="AB152" s="310"/>
      <c r="AF152" s="399"/>
      <c r="BG152" s="399"/>
    </row>
    <row r="153" spans="3:59" s="396" customFormat="1" ht="69" customHeight="1" x14ac:dyDescent="0.25">
      <c r="C153" s="394"/>
      <c r="E153" s="429"/>
      <c r="H153" s="418"/>
      <c r="I153" s="360"/>
      <c r="J153" s="360"/>
      <c r="K153" s="360"/>
      <c r="L153" s="360"/>
      <c r="M153" s="361"/>
      <c r="N153" s="394"/>
      <c r="O153" s="394"/>
      <c r="P153" s="361"/>
      <c r="T153" s="97"/>
      <c r="W153" s="359"/>
      <c r="X153" s="98"/>
      <c r="Y153" s="306"/>
      <c r="AA153" s="307"/>
      <c r="AB153" s="310"/>
      <c r="AF153" s="399"/>
      <c r="BG153" s="399"/>
    </row>
    <row r="154" spans="3:59" s="396" customFormat="1" ht="69" customHeight="1" x14ac:dyDescent="0.25">
      <c r="C154" s="394"/>
      <c r="E154" s="429"/>
      <c r="H154" s="418"/>
      <c r="I154" s="361"/>
      <c r="J154" s="361"/>
      <c r="K154" s="361"/>
      <c r="L154" s="361"/>
      <c r="M154" s="361"/>
      <c r="N154" s="394"/>
      <c r="O154" s="394"/>
      <c r="P154" s="361"/>
      <c r="T154" s="97"/>
      <c r="W154" s="362"/>
      <c r="X154" s="98"/>
      <c r="Y154" s="306"/>
      <c r="AA154" s="307"/>
      <c r="AB154" s="310"/>
      <c r="AF154" s="399"/>
      <c r="BG154" s="399"/>
    </row>
    <row r="155" spans="3:59" s="396" customFormat="1" ht="69" customHeight="1" x14ac:dyDescent="0.25">
      <c r="C155" s="394"/>
      <c r="E155" s="425"/>
      <c r="H155" s="209"/>
      <c r="I155" s="330"/>
      <c r="N155" s="394"/>
      <c r="O155" s="394"/>
      <c r="P155" s="394"/>
      <c r="T155" s="97"/>
      <c r="X155" s="98"/>
      <c r="Y155" s="311"/>
      <c r="AA155" s="307"/>
      <c r="AB155" s="310"/>
      <c r="AF155" s="399"/>
      <c r="BG155" s="399"/>
    </row>
    <row r="156" spans="3:59" s="396" customFormat="1" ht="69" customHeight="1" x14ac:dyDescent="0.25">
      <c r="C156" s="394"/>
      <c r="E156" s="425"/>
      <c r="H156" s="209"/>
      <c r="I156" s="330"/>
      <c r="N156" s="394"/>
      <c r="O156" s="394"/>
      <c r="P156" s="394"/>
      <c r="T156" s="97"/>
      <c r="X156" s="98"/>
      <c r="Y156" s="311"/>
      <c r="AA156" s="307"/>
      <c r="AB156" s="310"/>
      <c r="AF156" s="399"/>
      <c r="BG156" s="399"/>
    </row>
    <row r="157" spans="3:59" s="396" customFormat="1" ht="69" customHeight="1" x14ac:dyDescent="0.25">
      <c r="C157" s="394"/>
      <c r="E157" s="425"/>
      <c r="H157" s="209"/>
      <c r="I157" s="330"/>
      <c r="N157" s="394"/>
      <c r="O157" s="394"/>
      <c r="P157" s="394"/>
      <c r="T157" s="97"/>
      <c r="X157" s="98"/>
      <c r="Y157" s="311"/>
      <c r="AA157" s="307"/>
      <c r="AB157" s="310"/>
      <c r="AF157" s="399"/>
      <c r="BG157" s="399"/>
    </row>
    <row r="158" spans="3:59" s="396" customFormat="1" ht="69" customHeight="1" x14ac:dyDescent="0.25">
      <c r="C158" s="394"/>
      <c r="E158" s="425"/>
      <c r="H158" s="209"/>
      <c r="I158" s="330"/>
      <c r="N158" s="394"/>
      <c r="O158" s="394"/>
      <c r="P158" s="394"/>
      <c r="T158" s="97"/>
      <c r="X158" s="98"/>
      <c r="Y158" s="311"/>
      <c r="AA158" s="307"/>
      <c r="AB158" s="310"/>
      <c r="AF158" s="399"/>
      <c r="BG158" s="399"/>
    </row>
    <row r="159" spans="3:59" s="396" customFormat="1" ht="69" customHeight="1" x14ac:dyDescent="0.25">
      <c r="C159" s="394"/>
      <c r="E159" s="425"/>
      <c r="H159" s="209"/>
      <c r="I159" s="330"/>
      <c r="N159" s="394"/>
      <c r="O159" s="394"/>
      <c r="P159" s="394"/>
      <c r="T159" s="97"/>
      <c r="X159" s="98"/>
      <c r="Y159" s="363"/>
      <c r="AA159" s="307"/>
      <c r="AB159" s="310"/>
      <c r="AF159" s="399"/>
      <c r="BG159" s="399"/>
    </row>
    <row r="160" spans="3:59" s="396" customFormat="1" ht="69" customHeight="1" x14ac:dyDescent="0.25">
      <c r="C160" s="394"/>
      <c r="E160" s="425"/>
      <c r="H160" s="209"/>
      <c r="I160" s="330"/>
      <c r="N160" s="394"/>
      <c r="O160" s="394"/>
      <c r="P160" s="394"/>
      <c r="T160" s="97"/>
      <c r="X160" s="98"/>
      <c r="Y160" s="311"/>
      <c r="AA160" s="307"/>
      <c r="AB160" s="310"/>
      <c r="AF160" s="399"/>
      <c r="BG160" s="399"/>
    </row>
    <row r="161" spans="3:59" s="396" customFormat="1" ht="69" customHeight="1" x14ac:dyDescent="0.25">
      <c r="C161" s="394"/>
      <c r="E161" s="425"/>
      <c r="H161" s="209"/>
      <c r="I161" s="330"/>
      <c r="N161" s="394"/>
      <c r="O161" s="394"/>
      <c r="P161" s="394"/>
      <c r="T161" s="97"/>
      <c r="X161" s="98"/>
      <c r="Y161" s="311"/>
      <c r="AA161" s="307"/>
      <c r="AB161" s="310"/>
      <c r="AF161" s="399"/>
      <c r="BG161" s="399"/>
    </row>
    <row r="162" spans="3:59" s="396" customFormat="1" ht="69" customHeight="1" x14ac:dyDescent="0.25">
      <c r="C162" s="394"/>
      <c r="E162" s="425"/>
      <c r="H162" s="209"/>
      <c r="I162" s="330"/>
      <c r="N162" s="394"/>
      <c r="O162" s="394"/>
      <c r="P162" s="394"/>
      <c r="T162" s="97"/>
      <c r="X162" s="98"/>
      <c r="Y162" s="311"/>
      <c r="AA162" s="307"/>
      <c r="AB162" s="310"/>
      <c r="AF162" s="399"/>
      <c r="BG162" s="399"/>
    </row>
    <row r="163" spans="3:59" s="396" customFormat="1" ht="69" customHeight="1" x14ac:dyDescent="0.25">
      <c r="C163" s="394"/>
      <c r="E163" s="425"/>
      <c r="H163" s="209"/>
      <c r="I163" s="311"/>
      <c r="N163" s="394"/>
      <c r="O163" s="394"/>
      <c r="P163" s="394"/>
      <c r="T163" s="97"/>
      <c r="X163" s="98"/>
      <c r="Y163" s="311"/>
      <c r="AA163" s="307"/>
      <c r="AB163" s="310"/>
      <c r="AF163" s="399"/>
      <c r="BG163" s="399"/>
    </row>
    <row r="164" spans="3:59" s="396" customFormat="1" ht="69" customHeight="1" x14ac:dyDescent="0.25">
      <c r="C164" s="394"/>
      <c r="E164" s="425"/>
      <c r="H164" s="209"/>
      <c r="I164" s="311"/>
      <c r="N164" s="394"/>
      <c r="O164" s="394"/>
      <c r="P164" s="394"/>
      <c r="T164" s="97"/>
      <c r="X164" s="98"/>
      <c r="Y164" s="311"/>
      <c r="AA164" s="307"/>
      <c r="AB164" s="310"/>
      <c r="AF164" s="399"/>
      <c r="BG164" s="399"/>
    </row>
    <row r="165" spans="3:59" s="396" customFormat="1" ht="69" customHeight="1" x14ac:dyDescent="0.25">
      <c r="C165" s="394"/>
      <c r="E165" s="425"/>
      <c r="H165" s="209"/>
      <c r="I165" s="330"/>
      <c r="N165" s="394"/>
      <c r="O165" s="394"/>
      <c r="P165" s="394"/>
      <c r="T165" s="97"/>
      <c r="X165" s="98"/>
      <c r="Y165" s="311"/>
      <c r="AA165" s="307"/>
      <c r="AB165" s="310"/>
      <c r="AF165" s="399"/>
      <c r="BG165" s="399"/>
    </row>
    <row r="166" spans="3:59" s="396" customFormat="1" ht="69" customHeight="1" x14ac:dyDescent="0.25">
      <c r="C166" s="394"/>
      <c r="E166" s="425"/>
      <c r="H166" s="209"/>
      <c r="I166" s="330"/>
      <c r="N166" s="394"/>
      <c r="O166" s="394"/>
      <c r="P166" s="394"/>
      <c r="T166" s="97"/>
      <c r="X166" s="98"/>
      <c r="Y166" s="311"/>
      <c r="AA166" s="307"/>
      <c r="AB166" s="310"/>
      <c r="AF166" s="399"/>
      <c r="BG166" s="399"/>
    </row>
    <row r="167" spans="3:59" s="396" customFormat="1" ht="69" customHeight="1" x14ac:dyDescent="0.25">
      <c r="C167" s="394"/>
      <c r="E167" s="425"/>
      <c r="H167" s="209"/>
      <c r="I167" s="330"/>
      <c r="N167" s="394"/>
      <c r="O167" s="394"/>
      <c r="P167" s="394"/>
      <c r="T167" s="97"/>
      <c r="X167" s="98"/>
      <c r="Y167" s="311"/>
      <c r="AA167" s="307"/>
      <c r="AB167" s="310"/>
      <c r="AF167" s="399"/>
      <c r="BG167" s="399"/>
    </row>
    <row r="168" spans="3:59" s="396" customFormat="1" ht="69" customHeight="1" x14ac:dyDescent="0.25">
      <c r="C168" s="394"/>
      <c r="E168" s="425"/>
      <c r="H168" s="209"/>
      <c r="I168" s="311"/>
      <c r="N168" s="394"/>
      <c r="O168" s="394"/>
      <c r="P168" s="394"/>
      <c r="T168" s="97"/>
      <c r="X168" s="98"/>
      <c r="Y168" s="311"/>
      <c r="AA168" s="307"/>
      <c r="AB168" s="310"/>
      <c r="AF168" s="399"/>
      <c r="BG168" s="399"/>
    </row>
    <row r="169" spans="3:59" s="396" customFormat="1" ht="69" customHeight="1" x14ac:dyDescent="0.25">
      <c r="C169" s="394"/>
      <c r="E169" s="425"/>
      <c r="H169" s="209"/>
      <c r="I169" s="311"/>
      <c r="N169" s="394"/>
      <c r="O169" s="394"/>
      <c r="P169" s="394"/>
      <c r="T169" s="97"/>
      <c r="X169" s="98"/>
      <c r="Y169" s="311"/>
      <c r="AA169" s="307"/>
      <c r="AB169" s="310"/>
      <c r="AF169" s="399"/>
      <c r="BG169" s="399"/>
    </row>
    <row r="170" spans="3:59" s="396" customFormat="1" ht="69" customHeight="1" x14ac:dyDescent="0.25">
      <c r="C170" s="394"/>
      <c r="E170" s="425"/>
      <c r="H170" s="209"/>
      <c r="I170" s="311"/>
      <c r="N170" s="394"/>
      <c r="O170" s="394"/>
      <c r="P170" s="394"/>
      <c r="T170" s="97"/>
      <c r="X170" s="98"/>
      <c r="Y170" s="311"/>
      <c r="AA170" s="307"/>
      <c r="AB170" s="310"/>
      <c r="AF170" s="399"/>
      <c r="BG170" s="399"/>
    </row>
    <row r="171" spans="3:59" s="396" customFormat="1" ht="69" customHeight="1" x14ac:dyDescent="0.25">
      <c r="C171" s="394"/>
      <c r="E171" s="425"/>
      <c r="H171" s="209"/>
      <c r="I171" s="311"/>
      <c r="N171" s="394"/>
      <c r="O171" s="394"/>
      <c r="P171" s="394"/>
      <c r="T171" s="97"/>
      <c r="X171" s="98"/>
      <c r="Y171" s="352"/>
      <c r="AA171" s="307"/>
      <c r="AB171" s="310"/>
      <c r="AF171" s="399"/>
      <c r="BG171" s="399"/>
    </row>
    <row r="172" spans="3:59" s="396" customFormat="1" ht="69" customHeight="1" x14ac:dyDescent="0.25">
      <c r="C172" s="394"/>
      <c r="E172" s="425"/>
      <c r="H172" s="209"/>
      <c r="I172" s="311"/>
      <c r="N172" s="394"/>
      <c r="O172" s="394"/>
      <c r="P172" s="394"/>
      <c r="T172" s="97"/>
      <c r="X172" s="98"/>
      <c r="Y172" s="311"/>
      <c r="AA172" s="307"/>
      <c r="AB172" s="310"/>
      <c r="AF172" s="399"/>
      <c r="BG172" s="399"/>
    </row>
    <row r="173" spans="3:59" s="396" customFormat="1" ht="69" customHeight="1" x14ac:dyDescent="0.25">
      <c r="C173" s="394"/>
      <c r="E173" s="425"/>
      <c r="H173" s="209"/>
      <c r="I173" s="311"/>
      <c r="N173" s="394"/>
      <c r="O173" s="394"/>
      <c r="P173" s="394"/>
      <c r="T173" s="97"/>
      <c r="X173" s="98"/>
      <c r="Y173" s="311"/>
      <c r="AA173" s="307"/>
      <c r="AB173" s="310"/>
      <c r="AF173" s="399"/>
      <c r="BG173" s="399"/>
    </row>
    <row r="174" spans="3:59" s="396" customFormat="1" ht="69" customHeight="1" x14ac:dyDescent="0.25">
      <c r="C174" s="394"/>
      <c r="E174" s="425"/>
      <c r="H174" s="209"/>
      <c r="I174" s="311"/>
      <c r="N174" s="394"/>
      <c r="O174" s="394"/>
      <c r="P174" s="394"/>
      <c r="T174" s="97"/>
      <c r="X174" s="98"/>
      <c r="Y174" s="311"/>
      <c r="AA174" s="307"/>
      <c r="AB174" s="310"/>
      <c r="AF174" s="399"/>
      <c r="BG174" s="399"/>
    </row>
    <row r="175" spans="3:59" s="396" customFormat="1" ht="69" customHeight="1" x14ac:dyDescent="0.25">
      <c r="C175" s="394"/>
      <c r="E175" s="425"/>
      <c r="H175" s="209"/>
      <c r="I175" s="330"/>
      <c r="N175" s="394"/>
      <c r="O175" s="394"/>
      <c r="P175" s="394"/>
      <c r="T175" s="97"/>
      <c r="X175" s="98"/>
      <c r="Y175" s="306"/>
      <c r="AA175" s="307"/>
      <c r="AB175" s="310"/>
      <c r="AF175" s="399"/>
      <c r="BG175" s="399"/>
    </row>
    <row r="176" spans="3:59" s="396" customFormat="1" ht="69" customHeight="1" x14ac:dyDescent="0.25">
      <c r="C176" s="394"/>
      <c r="E176" s="425"/>
      <c r="H176" s="209"/>
      <c r="I176" s="364"/>
      <c r="N176" s="394"/>
      <c r="O176" s="394"/>
      <c r="P176" s="394"/>
      <c r="T176" s="97"/>
      <c r="X176" s="98"/>
      <c r="Y176" s="351"/>
      <c r="AA176" s="307"/>
      <c r="AB176" s="310"/>
      <c r="AF176" s="399"/>
      <c r="BG176" s="399"/>
    </row>
    <row r="177" spans="3:59" s="396" customFormat="1" ht="69" customHeight="1" x14ac:dyDescent="0.25">
      <c r="C177" s="394"/>
      <c r="E177" s="425"/>
      <c r="H177" s="209"/>
      <c r="I177" s="364"/>
      <c r="N177" s="394"/>
      <c r="O177" s="394"/>
      <c r="P177" s="394"/>
      <c r="T177" s="97"/>
      <c r="X177" s="98"/>
      <c r="Y177" s="306"/>
      <c r="AA177" s="307"/>
      <c r="AB177" s="310"/>
      <c r="AF177" s="399"/>
      <c r="BG177" s="399"/>
    </row>
    <row r="178" spans="3:59" s="396" customFormat="1" ht="69" customHeight="1" x14ac:dyDescent="0.25">
      <c r="C178" s="394"/>
      <c r="E178" s="425"/>
      <c r="H178" s="209"/>
      <c r="I178" s="364"/>
      <c r="N178" s="394"/>
      <c r="O178" s="394"/>
      <c r="P178" s="394"/>
      <c r="T178" s="97"/>
      <c r="X178" s="98"/>
      <c r="Y178" s="306"/>
      <c r="AA178" s="307"/>
      <c r="AB178" s="310"/>
      <c r="AF178" s="399"/>
      <c r="BG178" s="399"/>
    </row>
    <row r="179" spans="3:59" s="396" customFormat="1" ht="69" customHeight="1" x14ac:dyDescent="0.25">
      <c r="C179" s="394"/>
      <c r="E179" s="425"/>
      <c r="H179" s="209"/>
      <c r="I179" s="330"/>
      <c r="N179" s="394"/>
      <c r="O179" s="394"/>
      <c r="P179" s="394"/>
      <c r="T179" s="97"/>
      <c r="X179" s="98"/>
      <c r="Y179" s="306"/>
      <c r="AA179" s="307"/>
      <c r="AB179" s="310"/>
      <c r="AF179" s="399"/>
      <c r="BG179" s="399"/>
    </row>
    <row r="180" spans="3:59" s="396" customFormat="1" ht="69" customHeight="1" x14ac:dyDescent="0.25">
      <c r="C180" s="394"/>
      <c r="E180" s="425"/>
      <c r="H180" s="209"/>
      <c r="I180" s="330"/>
      <c r="N180" s="394"/>
      <c r="O180" s="394"/>
      <c r="P180" s="394"/>
      <c r="T180" s="97"/>
      <c r="X180" s="98"/>
      <c r="Y180" s="306"/>
      <c r="AA180" s="307"/>
      <c r="AB180" s="310"/>
      <c r="AF180" s="399"/>
      <c r="BG180" s="399"/>
    </row>
    <row r="181" spans="3:59" s="396" customFormat="1" ht="69" customHeight="1" x14ac:dyDescent="0.25">
      <c r="C181" s="394"/>
      <c r="E181" s="425"/>
      <c r="H181" s="209"/>
      <c r="I181" s="330"/>
      <c r="N181" s="394"/>
      <c r="O181" s="394"/>
      <c r="P181" s="394"/>
      <c r="T181" s="97"/>
      <c r="X181" s="98"/>
      <c r="Y181" s="306"/>
      <c r="AA181" s="307"/>
      <c r="AB181" s="310"/>
      <c r="AF181" s="399"/>
      <c r="BG181" s="399"/>
    </row>
    <row r="182" spans="3:59" s="396" customFormat="1" ht="69" customHeight="1" x14ac:dyDescent="0.25">
      <c r="C182" s="394"/>
      <c r="E182" s="425"/>
      <c r="H182" s="209"/>
      <c r="I182" s="321"/>
      <c r="N182" s="394"/>
      <c r="O182" s="394"/>
      <c r="P182" s="394"/>
      <c r="T182" s="97"/>
      <c r="X182" s="98"/>
      <c r="Y182" s="306"/>
      <c r="AA182" s="307"/>
      <c r="AB182" s="310"/>
      <c r="AF182" s="399"/>
      <c r="BG182" s="399"/>
    </row>
    <row r="183" spans="3:59" s="396" customFormat="1" ht="69" customHeight="1" x14ac:dyDescent="0.25">
      <c r="C183" s="394"/>
      <c r="E183" s="425"/>
      <c r="H183" s="209"/>
      <c r="I183" s="330"/>
      <c r="N183" s="394"/>
      <c r="O183" s="394"/>
      <c r="P183" s="394"/>
      <c r="T183" s="97"/>
      <c r="X183" s="98"/>
      <c r="Y183" s="306"/>
      <c r="AA183" s="307"/>
      <c r="AB183" s="310"/>
      <c r="AF183" s="399"/>
      <c r="BG183" s="399"/>
    </row>
    <row r="184" spans="3:59" s="396" customFormat="1" ht="69" customHeight="1" x14ac:dyDescent="0.25">
      <c r="C184" s="394"/>
      <c r="E184" s="425"/>
      <c r="H184" s="209"/>
      <c r="I184" s="330"/>
      <c r="N184" s="394"/>
      <c r="O184" s="394"/>
      <c r="P184" s="394"/>
      <c r="T184" s="97"/>
      <c r="X184" s="98"/>
      <c r="Y184" s="306"/>
      <c r="AA184" s="307"/>
      <c r="AB184" s="310"/>
      <c r="AF184" s="399"/>
      <c r="BG184" s="399"/>
    </row>
    <row r="185" spans="3:59" s="396" customFormat="1" ht="69" customHeight="1" x14ac:dyDescent="0.25">
      <c r="C185" s="394"/>
      <c r="E185" s="425"/>
      <c r="H185" s="209"/>
      <c r="I185" s="330"/>
      <c r="N185" s="394"/>
      <c r="O185" s="394"/>
      <c r="P185" s="394"/>
      <c r="T185" s="97"/>
      <c r="X185" s="98"/>
      <c r="Y185" s="306"/>
      <c r="AA185" s="307"/>
      <c r="AB185" s="310"/>
      <c r="AF185" s="399"/>
      <c r="BG185" s="399"/>
    </row>
    <row r="186" spans="3:59" s="396" customFormat="1" ht="69" customHeight="1" x14ac:dyDescent="0.25">
      <c r="C186" s="394"/>
      <c r="E186" s="425"/>
      <c r="H186" s="209"/>
      <c r="I186" s="321"/>
      <c r="N186" s="394"/>
      <c r="O186" s="394"/>
      <c r="P186" s="394"/>
      <c r="T186" s="97"/>
      <c r="X186" s="98"/>
      <c r="Y186" s="324"/>
      <c r="AA186" s="307"/>
      <c r="AB186" s="310"/>
      <c r="AF186" s="399"/>
      <c r="BG186" s="399"/>
    </row>
    <row r="187" spans="3:59" s="396" customFormat="1" ht="69" customHeight="1" x14ac:dyDescent="0.25">
      <c r="C187" s="394"/>
      <c r="E187" s="425"/>
      <c r="H187" s="209"/>
      <c r="I187" s="330"/>
      <c r="N187" s="394"/>
      <c r="O187" s="394"/>
      <c r="P187" s="394"/>
      <c r="T187" s="97"/>
      <c r="X187" s="98"/>
      <c r="Y187" s="351"/>
      <c r="AA187" s="307"/>
      <c r="AB187" s="310"/>
      <c r="AF187" s="399"/>
      <c r="BG187" s="399"/>
    </row>
    <row r="188" spans="3:59" s="396" customFormat="1" ht="69" customHeight="1" x14ac:dyDescent="0.25">
      <c r="C188" s="394"/>
      <c r="E188" s="425"/>
      <c r="H188" s="209"/>
      <c r="I188" s="330"/>
      <c r="N188" s="394"/>
      <c r="O188" s="394"/>
      <c r="P188" s="394"/>
      <c r="T188" s="97"/>
      <c r="X188" s="98"/>
      <c r="Y188" s="324"/>
      <c r="AA188" s="307"/>
      <c r="AB188" s="310"/>
      <c r="AF188" s="399"/>
      <c r="BG188" s="399"/>
    </row>
    <row r="189" spans="3:59" s="396" customFormat="1" ht="69" customHeight="1" x14ac:dyDescent="0.25">
      <c r="C189" s="394"/>
      <c r="E189" s="425"/>
      <c r="H189" s="209"/>
      <c r="I189" s="330"/>
      <c r="N189" s="394"/>
      <c r="O189" s="394"/>
      <c r="P189" s="394"/>
      <c r="T189" s="97"/>
      <c r="X189" s="98"/>
      <c r="Y189" s="306"/>
      <c r="AA189" s="307"/>
      <c r="AB189" s="310"/>
      <c r="AF189" s="399"/>
      <c r="BG189" s="399"/>
    </row>
    <row r="190" spans="3:59" s="396" customFormat="1" ht="69" customHeight="1" x14ac:dyDescent="0.25">
      <c r="C190" s="394"/>
      <c r="E190" s="425"/>
      <c r="H190" s="209"/>
      <c r="I190" s="330"/>
      <c r="N190" s="394"/>
      <c r="O190" s="394"/>
      <c r="P190" s="394"/>
      <c r="T190" s="97"/>
      <c r="X190" s="98"/>
      <c r="Y190" s="306"/>
      <c r="AA190" s="307"/>
      <c r="AB190" s="310"/>
      <c r="AF190" s="399"/>
      <c r="BG190" s="399"/>
    </row>
    <row r="191" spans="3:59" s="396" customFormat="1" ht="69" customHeight="1" x14ac:dyDescent="0.25">
      <c r="C191" s="394"/>
      <c r="E191" s="425"/>
      <c r="H191" s="424"/>
      <c r="I191" s="330"/>
      <c r="N191" s="394"/>
      <c r="O191" s="394"/>
      <c r="P191" s="394"/>
      <c r="T191" s="97"/>
      <c r="X191" s="98"/>
      <c r="Y191" s="306"/>
      <c r="AA191" s="307"/>
      <c r="AB191" s="310"/>
      <c r="AF191" s="399"/>
      <c r="BG191" s="399"/>
    </row>
  </sheetData>
  <autoFilter ref="A3:CX191"/>
  <mergeCells count="70">
    <mergeCell ref="X1:AF1"/>
    <mergeCell ref="AY1:BF1"/>
    <mergeCell ref="Q2:Q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C2:BC3"/>
    <mergeCell ref="BD2:BD3"/>
    <mergeCell ref="AR2:AR3"/>
    <mergeCell ref="AS2:AS3"/>
    <mergeCell ref="AT2:AT3"/>
    <mergeCell ref="AU2:AU3"/>
    <mergeCell ref="AV2:AV3"/>
    <mergeCell ref="AW2:AW3"/>
    <mergeCell ref="G148:G150"/>
    <mergeCell ref="E5:E7"/>
    <mergeCell ref="E8:E12"/>
    <mergeCell ref="BK2:BK4"/>
    <mergeCell ref="G116:G118"/>
    <mergeCell ref="G119:G123"/>
    <mergeCell ref="BE2:BE3"/>
    <mergeCell ref="BF2:BF3"/>
    <mergeCell ref="BG2:BG3"/>
    <mergeCell ref="BH2:BH3"/>
    <mergeCell ref="BI2:BI3"/>
    <mergeCell ref="BJ2:BJ3"/>
    <mergeCell ref="AY2:AY3"/>
    <mergeCell ref="AZ2:AZ3"/>
    <mergeCell ref="BA2:BA3"/>
    <mergeCell ref="BB2:BB3"/>
  </mergeCells>
  <conditionalFormatting sqref="AC29:AC191">
    <cfRule type="containsText" dxfId="822" priority="148" stopIfTrue="1" operator="containsText" text="EN TERMINO">
      <formula>NOT(ISERROR(SEARCH("EN TERMINO",AC29)))</formula>
    </cfRule>
    <cfRule type="containsText" priority="149" operator="containsText" text="AMARILLO">
      <formula>NOT(ISERROR(SEARCH("AMARILLO",AC29)))</formula>
    </cfRule>
    <cfRule type="containsText" dxfId="821" priority="150" stopIfTrue="1" operator="containsText" text="ALERTA">
      <formula>NOT(ISERROR(SEARCH("ALERTA",AC29)))</formula>
    </cfRule>
    <cfRule type="containsText" dxfId="820" priority="151" stopIfTrue="1" operator="containsText" text="OK">
      <formula>NOT(ISERROR(SEARCH("OK",AC29)))</formula>
    </cfRule>
  </conditionalFormatting>
  <conditionalFormatting sqref="AF60:AF191 AF56:AF58 BG29:BG191 AF59:BF59">
    <cfRule type="containsText" dxfId="819" priority="145" operator="containsText" text="Cumplida">
      <formula>NOT(ISERROR(SEARCH("Cumplida",AF29)))</formula>
    </cfRule>
    <cfRule type="containsText" dxfId="818" priority="146" operator="containsText" text="Pendiente">
      <formula>NOT(ISERROR(SEARCH("Pendiente",AF29)))</formula>
    </cfRule>
    <cfRule type="containsText" dxfId="817" priority="147" operator="containsText" text="Cumplida">
      <formula>NOT(ISERROR(SEARCH("Cumplida",AF29)))</formula>
    </cfRule>
  </conditionalFormatting>
  <conditionalFormatting sqref="AF60:AF191 AF30:AF47 AF49:AF58 BG29:BG191 AF59:BF59">
    <cfRule type="containsText" dxfId="816" priority="144" stopIfTrue="1" operator="containsText" text="CUMPLIDA">
      <formula>NOT(ISERROR(SEARCH("CUMPLIDA",AF29)))</formula>
    </cfRule>
  </conditionalFormatting>
  <conditionalFormatting sqref="AF60:AF191 AF30:AF47 AF49:AF58 BG29:BG191 AF59:BF59">
    <cfRule type="containsText" dxfId="815" priority="143" stopIfTrue="1" operator="containsText" text="INCUMPLIDA">
      <formula>NOT(ISERROR(SEARCH("INCUMPLIDA",AF29)))</formula>
    </cfRule>
  </conditionalFormatting>
  <conditionalFormatting sqref="AF48 AF29:AF30 AF33:AF36 AF42 AF50">
    <cfRule type="containsText" dxfId="814" priority="142" operator="containsText" text="PENDIENTE">
      <formula>NOT(ISERROR(SEARCH("PENDIENTE",AF29)))</formula>
    </cfRule>
  </conditionalFormatting>
  <conditionalFormatting sqref="AC19:AC28">
    <cfRule type="containsText" dxfId="813" priority="138" stopIfTrue="1" operator="containsText" text="EN TERMINO">
      <formula>NOT(ISERROR(SEARCH("EN TERMINO",AC19)))</formula>
    </cfRule>
    <cfRule type="containsText" priority="139" operator="containsText" text="AMARILLO">
      <formula>NOT(ISERROR(SEARCH("AMARILLO",AC19)))</formula>
    </cfRule>
    <cfRule type="containsText" dxfId="812" priority="140" stopIfTrue="1" operator="containsText" text="ALERTA">
      <formula>NOT(ISERROR(SEARCH("ALERTA",AC19)))</formula>
    </cfRule>
    <cfRule type="containsText" dxfId="811" priority="141" stopIfTrue="1" operator="containsText" text="OK">
      <formula>NOT(ISERROR(SEARCH("OK",AC19)))</formula>
    </cfRule>
  </conditionalFormatting>
  <conditionalFormatting sqref="BG19:BG28">
    <cfRule type="containsText" dxfId="810" priority="135" operator="containsText" text="Cumplida">
      <formula>NOT(ISERROR(SEARCH("Cumplida",BG19)))</formula>
    </cfRule>
    <cfRule type="containsText" dxfId="809" priority="136" operator="containsText" text="Pendiente">
      <formula>NOT(ISERROR(SEARCH("Pendiente",BG19)))</formula>
    </cfRule>
    <cfRule type="containsText" dxfId="808" priority="137" operator="containsText" text="Cumplida">
      <formula>NOT(ISERROR(SEARCH("Cumplida",BG19)))</formula>
    </cfRule>
  </conditionalFormatting>
  <conditionalFormatting sqref="AF19:AF28 BG19:BG28">
    <cfRule type="containsText" dxfId="807" priority="134" stopIfTrue="1" operator="containsText" text="CUMPLIDA">
      <formula>NOT(ISERROR(SEARCH("CUMPLIDA",AF19)))</formula>
    </cfRule>
  </conditionalFormatting>
  <conditionalFormatting sqref="AF19:AF28 BG19:BG28">
    <cfRule type="containsText" dxfId="806" priority="133" stopIfTrue="1" operator="containsText" text="INCUMPLIDA">
      <formula>NOT(ISERROR(SEARCH("INCUMPLIDA",AF19)))</formula>
    </cfRule>
  </conditionalFormatting>
  <conditionalFormatting sqref="AF19 AF25">
    <cfRule type="containsText" dxfId="805" priority="132" operator="containsText" text="PENDIENTE">
      <formula>NOT(ISERROR(SEARCH("PENDIENTE",AF19)))</formula>
    </cfRule>
  </conditionalFormatting>
  <conditionalFormatting sqref="AC13:AC18">
    <cfRule type="containsText" dxfId="804" priority="128" stopIfTrue="1" operator="containsText" text="EN TERMINO">
      <formula>NOT(ISERROR(SEARCH("EN TERMINO",AC13)))</formula>
    </cfRule>
    <cfRule type="containsText" priority="129" operator="containsText" text="AMARILLO">
      <formula>NOT(ISERROR(SEARCH("AMARILLO",AC13)))</formula>
    </cfRule>
    <cfRule type="containsText" dxfId="803" priority="130" stopIfTrue="1" operator="containsText" text="ALERTA">
      <formula>NOT(ISERROR(SEARCH("ALERTA",AC13)))</formula>
    </cfRule>
    <cfRule type="containsText" dxfId="802" priority="131" stopIfTrue="1" operator="containsText" text="OK">
      <formula>NOT(ISERROR(SEARCH("OK",AC13)))</formula>
    </cfRule>
  </conditionalFormatting>
  <conditionalFormatting sqref="BG13:BG18">
    <cfRule type="containsText" dxfId="801" priority="125" operator="containsText" text="Cumplida">
      <formula>NOT(ISERROR(SEARCH("Cumplida",BG13)))</formula>
    </cfRule>
    <cfRule type="containsText" dxfId="800" priority="126" operator="containsText" text="Pendiente">
      <formula>NOT(ISERROR(SEARCH("Pendiente",BG13)))</formula>
    </cfRule>
    <cfRule type="containsText" dxfId="799" priority="127" operator="containsText" text="Cumplida">
      <formula>NOT(ISERROR(SEARCH("Cumplida",BG13)))</formula>
    </cfRule>
  </conditionalFormatting>
  <conditionalFormatting sqref="BG13:BG18 AF14:AF18">
    <cfRule type="containsText" dxfId="798" priority="124" stopIfTrue="1" operator="containsText" text="CUMPLIDA">
      <formula>NOT(ISERROR(SEARCH("CUMPLIDA",AF13)))</formula>
    </cfRule>
  </conditionalFormatting>
  <conditionalFormatting sqref="BG13:BG18 AF14:AF18">
    <cfRule type="containsText" dxfId="797" priority="123" stopIfTrue="1" operator="containsText" text="INCUMPLIDA">
      <formula>NOT(ISERROR(SEARCH("INCUMPLIDA",AF13)))</formula>
    </cfRule>
  </conditionalFormatting>
  <conditionalFormatting sqref="AF13 AF15">
    <cfRule type="containsText" dxfId="796" priority="122" operator="containsText" text="PENDIENTE">
      <formula>NOT(ISERROR(SEARCH("PENDIENTE",AF13)))</formula>
    </cfRule>
  </conditionalFormatting>
  <conditionalFormatting sqref="AC5:AC12">
    <cfRule type="containsText" dxfId="795" priority="86" stopIfTrue="1" operator="containsText" text="EN TERMINO">
      <formula>NOT(ISERROR(SEARCH("EN TERMINO",AC5)))</formula>
    </cfRule>
    <cfRule type="containsText" priority="87" operator="containsText" text="AMARILLO">
      <formula>NOT(ISERROR(SEARCH("AMARILLO",AC5)))</formula>
    </cfRule>
    <cfRule type="containsText" dxfId="794" priority="88" stopIfTrue="1" operator="containsText" text="ALERTA">
      <formula>NOT(ISERROR(SEARCH("ALERTA",AC5)))</formula>
    </cfRule>
    <cfRule type="containsText" dxfId="793" priority="89" stopIfTrue="1" operator="containsText" text="OK">
      <formula>NOT(ISERROR(SEARCH("OK",AC5)))</formula>
    </cfRule>
  </conditionalFormatting>
  <conditionalFormatting sqref="BG5 BG10:BG12">
    <cfRule type="containsText" dxfId="792" priority="83" operator="containsText" text="Cumplida">
      <formula>NOT(ISERROR(SEARCH("Cumplida",BG5)))</formula>
    </cfRule>
    <cfRule type="containsText" dxfId="791" priority="84" operator="containsText" text="Pendiente">
      <formula>NOT(ISERROR(SEARCH("Pendiente",BG5)))</formula>
    </cfRule>
    <cfRule type="containsText" dxfId="790" priority="85" operator="containsText" text="Cumplida">
      <formula>NOT(ISERROR(SEARCH("Cumplida",BG5)))</formula>
    </cfRule>
  </conditionalFormatting>
  <conditionalFormatting sqref="AF5:AF12 BG5 BG10:BG12">
    <cfRule type="containsText" dxfId="789" priority="82" stopIfTrue="1" operator="containsText" text="CUMPLIDA">
      <formula>NOT(ISERROR(SEARCH("CUMPLIDA",AF5)))</formula>
    </cfRule>
  </conditionalFormatting>
  <conditionalFormatting sqref="AF5:AF12 BG5 BG10:BG12">
    <cfRule type="containsText" dxfId="788" priority="81" stopIfTrue="1" operator="containsText" text="INCUMPLIDA">
      <formula>NOT(ISERROR(SEARCH("INCUMPLIDA",AF5)))</formula>
    </cfRule>
  </conditionalFormatting>
  <conditionalFormatting sqref="AF5:AF12">
    <cfRule type="containsText" dxfId="787" priority="80" operator="containsText" text="PENDIENTE">
      <formula>NOT(ISERROR(SEARCH("PENDIENTE",AF5)))</formula>
    </cfRule>
  </conditionalFormatting>
  <conditionalFormatting sqref="AF5:AF12">
    <cfRule type="containsText" dxfId="786" priority="79" stopIfTrue="1" operator="containsText" text="PENDIENTE">
      <formula>NOT(ISERROR(SEARCH("PENDIENTE",AF5)))</formula>
    </cfRule>
  </conditionalFormatting>
  <conditionalFormatting sqref="BI5 BI10:BI11">
    <cfRule type="containsText" dxfId="785" priority="76" operator="containsText" text="cerrada">
      <formula>NOT(ISERROR(SEARCH("cerrada",BI5)))</formula>
    </cfRule>
    <cfRule type="containsText" dxfId="784" priority="77" operator="containsText" text="cerrado">
      <formula>NOT(ISERROR(SEARCH("cerrado",BI5)))</formula>
    </cfRule>
    <cfRule type="containsText" dxfId="783" priority="78" operator="containsText" text="Abierto">
      <formula>NOT(ISERROR(SEARCH("Abierto",BI5)))</formula>
    </cfRule>
  </conditionalFormatting>
  <conditionalFormatting sqref="BI5 BI10:BI11">
    <cfRule type="containsText" dxfId="782" priority="73" operator="containsText" text="cerrada">
      <formula>NOT(ISERROR(SEARCH("cerrada",BI5)))</formula>
    </cfRule>
    <cfRule type="containsText" dxfId="781" priority="74" operator="containsText" text="cerrado">
      <formula>NOT(ISERROR(SEARCH("cerrado",BI5)))</formula>
    </cfRule>
    <cfRule type="containsText" dxfId="780" priority="75" operator="containsText" text="Abierto">
      <formula>NOT(ISERROR(SEARCH("Abierto",BI5)))</formula>
    </cfRule>
  </conditionalFormatting>
  <conditionalFormatting sqref="BG6:BG7">
    <cfRule type="containsText" dxfId="779" priority="70" operator="containsText" text="Cumplida">
      <formula>NOT(ISERROR(SEARCH("Cumplida",BG6)))</formula>
    </cfRule>
    <cfRule type="containsText" dxfId="778" priority="71" operator="containsText" text="Pendiente">
      <formula>NOT(ISERROR(SEARCH("Pendiente",BG6)))</formula>
    </cfRule>
    <cfRule type="containsText" dxfId="777" priority="72" operator="containsText" text="Cumplida">
      <formula>NOT(ISERROR(SEARCH("Cumplida",BG6)))</formula>
    </cfRule>
  </conditionalFormatting>
  <conditionalFormatting sqref="BG6:BG7">
    <cfRule type="containsText" dxfId="776" priority="69" stopIfTrue="1" operator="containsText" text="CUMPLIDA">
      <formula>NOT(ISERROR(SEARCH("CUMPLIDA",BG6)))</formula>
    </cfRule>
  </conditionalFormatting>
  <conditionalFormatting sqref="BG6:BG7">
    <cfRule type="containsText" dxfId="775" priority="68" stopIfTrue="1" operator="containsText" text="INCUMPLIDA">
      <formula>NOT(ISERROR(SEARCH("INCUMPLIDA",BG6)))</formula>
    </cfRule>
  </conditionalFormatting>
  <conditionalFormatting sqref="AO6">
    <cfRule type="containsText" dxfId="774" priority="67" stopIfTrue="1" operator="containsText" text="CUMPLIDA">
      <formula>NOT(ISERROR(SEARCH("CUMPLIDA",AO6)))</formula>
    </cfRule>
  </conditionalFormatting>
  <conditionalFormatting sqref="AO6">
    <cfRule type="containsText" dxfId="773" priority="66" stopIfTrue="1" operator="containsText" text="INCUMPLIDA">
      <formula>NOT(ISERROR(SEARCH("INCUMPLIDA",AO6)))</formula>
    </cfRule>
  </conditionalFormatting>
  <conditionalFormatting sqref="AO6">
    <cfRule type="containsText" dxfId="772" priority="65" stopIfTrue="1" operator="containsText" text="PENDIENTE">
      <formula>NOT(ISERROR(SEARCH("PENDIENTE",AO6)))</formula>
    </cfRule>
  </conditionalFormatting>
  <conditionalFormatting sqref="BI6">
    <cfRule type="containsText" dxfId="771" priority="62" operator="containsText" text="cerrada">
      <formula>NOT(ISERROR(SEARCH("cerrada",BI6)))</formula>
    </cfRule>
    <cfRule type="containsText" dxfId="770" priority="63" operator="containsText" text="cerrado">
      <formula>NOT(ISERROR(SEARCH("cerrado",BI6)))</formula>
    </cfRule>
    <cfRule type="containsText" dxfId="769" priority="64" operator="containsText" text="Abierto">
      <formula>NOT(ISERROR(SEARCH("Abierto",BI6)))</formula>
    </cfRule>
  </conditionalFormatting>
  <conditionalFormatting sqref="BI6">
    <cfRule type="containsText" dxfId="768" priority="59" operator="containsText" text="cerrada">
      <formula>NOT(ISERROR(SEARCH("cerrada",BI6)))</formula>
    </cfRule>
    <cfRule type="containsText" dxfId="767" priority="60" operator="containsText" text="cerrado">
      <formula>NOT(ISERROR(SEARCH("cerrado",BI6)))</formula>
    </cfRule>
    <cfRule type="containsText" dxfId="766" priority="61" operator="containsText" text="Abierto">
      <formula>NOT(ISERROR(SEARCH("Abierto",BI6)))</formula>
    </cfRule>
  </conditionalFormatting>
  <conditionalFormatting sqref="AL6">
    <cfRule type="containsText" dxfId="765" priority="55" stopIfTrue="1" operator="containsText" text="EN TERMINO">
      <formula>NOT(ISERROR(SEARCH("EN TERMINO",AL6)))</formula>
    </cfRule>
    <cfRule type="containsText" priority="56" operator="containsText" text="AMARILLO">
      <formula>NOT(ISERROR(SEARCH("AMARILLO",AL6)))</formula>
    </cfRule>
    <cfRule type="containsText" dxfId="764" priority="57" stopIfTrue="1" operator="containsText" text="ALERTA">
      <formula>NOT(ISERROR(SEARCH("ALERTA",AL6)))</formula>
    </cfRule>
    <cfRule type="containsText" dxfId="763" priority="58" stopIfTrue="1" operator="containsText" text="OK">
      <formula>NOT(ISERROR(SEARCH("OK",AL6)))</formula>
    </cfRule>
  </conditionalFormatting>
  <conditionalFormatting sqref="AL7">
    <cfRule type="containsText" dxfId="762" priority="51" stopIfTrue="1" operator="containsText" text="EN TERMINO">
      <formula>NOT(ISERROR(SEARCH("EN TERMINO",AL7)))</formula>
    </cfRule>
    <cfRule type="containsText" priority="52" operator="containsText" text="AMARILLO">
      <formula>NOT(ISERROR(SEARCH("AMARILLO",AL7)))</formula>
    </cfRule>
    <cfRule type="containsText" dxfId="761" priority="53" stopIfTrue="1" operator="containsText" text="ALERTA">
      <formula>NOT(ISERROR(SEARCH("ALERTA",AL7)))</formula>
    </cfRule>
    <cfRule type="containsText" dxfId="760" priority="54" stopIfTrue="1" operator="containsText" text="OK">
      <formula>NOT(ISERROR(SEARCH("OK",AL7)))</formula>
    </cfRule>
  </conditionalFormatting>
  <conditionalFormatting sqref="AO7">
    <cfRule type="containsText" dxfId="759" priority="50" stopIfTrue="1" operator="containsText" text="CUMPLIDA">
      <formula>NOT(ISERROR(SEARCH("CUMPLIDA",AO7)))</formula>
    </cfRule>
  </conditionalFormatting>
  <conditionalFormatting sqref="AO7">
    <cfRule type="containsText" dxfId="758" priority="49" stopIfTrue="1" operator="containsText" text="INCUMPLIDA">
      <formula>NOT(ISERROR(SEARCH("INCUMPLIDA",AO7)))</formula>
    </cfRule>
  </conditionalFormatting>
  <conditionalFormatting sqref="AO7">
    <cfRule type="containsText" dxfId="757" priority="48" stopIfTrue="1" operator="containsText" text="PENDIENTE">
      <formula>NOT(ISERROR(SEARCH("PENDIENTE",AO7)))</formula>
    </cfRule>
  </conditionalFormatting>
  <conditionalFormatting sqref="BI7">
    <cfRule type="containsText" dxfId="756" priority="45" operator="containsText" text="cerrada">
      <formula>NOT(ISERROR(SEARCH("cerrada",BI7)))</formula>
    </cfRule>
    <cfRule type="containsText" dxfId="755" priority="46" operator="containsText" text="cerrado">
      <formula>NOT(ISERROR(SEARCH("cerrado",BI7)))</formula>
    </cfRule>
    <cfRule type="containsText" dxfId="754" priority="47" operator="containsText" text="Abierto">
      <formula>NOT(ISERROR(SEARCH("Abierto",BI7)))</formula>
    </cfRule>
  </conditionalFormatting>
  <conditionalFormatting sqref="BG8:BG9">
    <cfRule type="containsText" dxfId="753" priority="42" operator="containsText" text="Cumplida">
      <formula>NOT(ISERROR(SEARCH("Cumplida",BG8)))</formula>
    </cfRule>
    <cfRule type="containsText" dxfId="752" priority="43" operator="containsText" text="Pendiente">
      <formula>NOT(ISERROR(SEARCH("Pendiente",BG8)))</formula>
    </cfRule>
    <cfRule type="containsText" dxfId="751" priority="44" operator="containsText" text="Cumplida">
      <formula>NOT(ISERROR(SEARCH("Cumplida",BG8)))</formula>
    </cfRule>
  </conditionalFormatting>
  <conditionalFormatting sqref="BG8:BG9">
    <cfRule type="containsText" dxfId="750" priority="41" stopIfTrue="1" operator="containsText" text="CUMPLIDA">
      <formula>NOT(ISERROR(SEARCH("CUMPLIDA",BG8)))</formula>
    </cfRule>
  </conditionalFormatting>
  <conditionalFormatting sqref="BG8:BG9">
    <cfRule type="containsText" dxfId="749" priority="40" stopIfTrue="1" operator="containsText" text="INCUMPLIDA">
      <formula>NOT(ISERROR(SEARCH("INCUMPLIDA",BG8)))</formula>
    </cfRule>
  </conditionalFormatting>
  <conditionalFormatting sqref="AL8:AL9">
    <cfRule type="containsText" dxfId="748" priority="36" stopIfTrue="1" operator="containsText" text="EN TERMINO">
      <formula>NOT(ISERROR(SEARCH("EN TERMINO",AL8)))</formula>
    </cfRule>
    <cfRule type="containsText" priority="37" operator="containsText" text="AMARILLO">
      <formula>NOT(ISERROR(SEARCH("AMARILLO",AL8)))</formula>
    </cfRule>
    <cfRule type="containsText" dxfId="747" priority="38" stopIfTrue="1" operator="containsText" text="ALERTA">
      <formula>NOT(ISERROR(SEARCH("ALERTA",AL8)))</formula>
    </cfRule>
    <cfRule type="containsText" dxfId="746" priority="39" stopIfTrue="1" operator="containsText" text="OK">
      <formula>NOT(ISERROR(SEARCH("OK",AL8)))</formula>
    </cfRule>
  </conditionalFormatting>
  <conditionalFormatting sqref="AO8">
    <cfRule type="containsText" dxfId="745" priority="35" stopIfTrue="1" operator="containsText" text="CUMPLIDA">
      <formula>NOT(ISERROR(SEARCH("CUMPLIDA",AO8)))</formula>
    </cfRule>
  </conditionalFormatting>
  <conditionalFormatting sqref="AO8">
    <cfRule type="containsText" dxfId="744" priority="34" stopIfTrue="1" operator="containsText" text="INCUMPLIDA">
      <formula>NOT(ISERROR(SEARCH("INCUMPLIDA",AO8)))</formula>
    </cfRule>
  </conditionalFormatting>
  <conditionalFormatting sqref="AO8">
    <cfRule type="containsText" dxfId="743" priority="33" stopIfTrue="1" operator="containsText" text="PENDIENTE">
      <formula>NOT(ISERROR(SEARCH("PENDIENTE",AO8)))</formula>
    </cfRule>
  </conditionalFormatting>
  <conditionalFormatting sqref="BI8">
    <cfRule type="containsText" dxfId="742" priority="30" operator="containsText" text="cerrada">
      <formula>NOT(ISERROR(SEARCH("cerrada",BI8)))</formula>
    </cfRule>
    <cfRule type="containsText" dxfId="741" priority="31" operator="containsText" text="cerrado">
      <formula>NOT(ISERROR(SEARCH("cerrado",BI8)))</formula>
    </cfRule>
    <cfRule type="containsText" dxfId="740" priority="32" operator="containsText" text="Abierto">
      <formula>NOT(ISERROR(SEARCH("Abierto",BI8)))</formula>
    </cfRule>
  </conditionalFormatting>
  <conditionalFormatting sqref="AO9">
    <cfRule type="containsText" dxfId="736" priority="26" stopIfTrue="1" operator="containsText" text="CUMPLIDA">
      <formula>NOT(ISERROR(SEARCH("CUMPLIDA",AO9)))</formula>
    </cfRule>
  </conditionalFormatting>
  <conditionalFormatting sqref="AO9">
    <cfRule type="containsText" dxfId="735" priority="25" stopIfTrue="1" operator="containsText" text="INCUMPLIDA">
      <formula>NOT(ISERROR(SEARCH("INCUMPLIDA",AO9)))</formula>
    </cfRule>
  </conditionalFormatting>
  <conditionalFormatting sqref="AO9">
    <cfRule type="containsText" dxfId="734" priority="24" stopIfTrue="1" operator="containsText" text="PENDIENTE">
      <formula>NOT(ISERROR(SEARCH("PENDIENTE",AO9)))</formula>
    </cfRule>
  </conditionalFormatting>
  <conditionalFormatting sqref="BI9">
    <cfRule type="containsText" dxfId="733" priority="21" operator="containsText" text="cerrada">
      <formula>NOT(ISERROR(SEARCH("cerrada",BI9)))</formula>
    </cfRule>
    <cfRule type="containsText" dxfId="732" priority="22" operator="containsText" text="cerrado">
      <formula>NOT(ISERROR(SEARCH("cerrado",BI9)))</formula>
    </cfRule>
    <cfRule type="containsText" dxfId="731" priority="23" operator="containsText" text="Abierto">
      <formula>NOT(ISERROR(SEARCH("Abierto",BI9)))</formula>
    </cfRule>
  </conditionalFormatting>
  <conditionalFormatting sqref="AL12">
    <cfRule type="containsText" dxfId="730" priority="17" stopIfTrue="1" operator="containsText" text="EN TERMINO">
      <formula>NOT(ISERROR(SEARCH("EN TERMINO",AL12)))</formula>
    </cfRule>
    <cfRule type="containsText" priority="18" operator="containsText" text="AMARILLO">
      <formula>NOT(ISERROR(SEARCH("AMARILLO",AL12)))</formula>
    </cfRule>
    <cfRule type="containsText" dxfId="729" priority="19" stopIfTrue="1" operator="containsText" text="ALERTA">
      <formula>NOT(ISERROR(SEARCH("ALERTA",AL12)))</formula>
    </cfRule>
    <cfRule type="containsText" dxfId="728" priority="20" stopIfTrue="1" operator="containsText" text="OK">
      <formula>NOT(ISERROR(SEARCH("OK",AL12)))</formula>
    </cfRule>
  </conditionalFormatting>
  <conditionalFormatting sqref="AO12">
    <cfRule type="containsText" dxfId="727" priority="16" stopIfTrue="1" operator="containsText" text="CUMPLIDA">
      <formula>NOT(ISERROR(SEARCH("CUMPLIDA",AO12)))</formula>
    </cfRule>
  </conditionalFormatting>
  <conditionalFormatting sqref="AO12">
    <cfRule type="containsText" dxfId="726" priority="15" stopIfTrue="1" operator="containsText" text="INCUMPLIDA">
      <formula>NOT(ISERROR(SEARCH("INCUMPLIDA",AO12)))</formula>
    </cfRule>
  </conditionalFormatting>
  <conditionalFormatting sqref="AO12">
    <cfRule type="containsText" dxfId="725" priority="14" stopIfTrue="1" operator="containsText" text="PENDIENTE">
      <formula>NOT(ISERROR(SEARCH("PENDIENTE",AO12)))</formula>
    </cfRule>
  </conditionalFormatting>
  <conditionalFormatting sqref="BI12">
    <cfRule type="containsText" dxfId="724" priority="11" operator="containsText" text="cerrada">
      <formula>NOT(ISERROR(SEARCH("cerrada",BI12)))</formula>
    </cfRule>
    <cfRule type="containsText" dxfId="723" priority="12" operator="containsText" text="cerrado">
      <formula>NOT(ISERROR(SEARCH("cerrado",BI12)))</formula>
    </cfRule>
    <cfRule type="containsText" dxfId="722" priority="13" operator="containsText" text="Abierto">
      <formula>NOT(ISERROR(SEARCH("Abierto",BI12)))</formula>
    </cfRule>
  </conditionalFormatting>
  <dataValidations count="12">
    <dataValidation type="list" allowBlank="1" showInputMessage="1" showErrorMessage="1" sqref="N5:N19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19:L25 V5">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19:V25 W5">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19:W2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19:M25">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K20:K24 S20:S24">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19:J25 J5:J6 S6 K6">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19 K25 S19 S5 K5">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19:I25 I13 I5:I7">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AD19">
      <formula1>-2147483647</formula1>
      <formula2>2147483647</formula2>
    </dataValidation>
    <dataValidation type="list" allowBlank="1" showInputMessage="1" showErrorMessage="1" sqref="H49:H53 H147:H154 P95:P96 H108:H126 P100:P112 P88 P53:P72 P127:P146 P155:P191 P75:P84 H68:H75 H80:H99 H14:H18 P18:P51 P12:P16 H8:H12 P5:P1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71" zoomScaleNormal="71" workbookViewId="0">
      <pane xSplit="12" ySplit="2" topLeftCell="AJ3" activePane="bottomRight" state="frozen"/>
      <selection pane="topRight" activeCell="M1" sqref="M1"/>
      <selection pane="bottomLeft" activeCell="A3" sqref="A3"/>
      <selection pane="bottomRight" activeCell="Q8" sqref="Q8"/>
    </sheetView>
  </sheetViews>
  <sheetFormatPr baseColWidth="10" defaultRowHeight="69" customHeight="1" outlineLevelCol="1" x14ac:dyDescent="0.25"/>
  <cols>
    <col min="1" max="7" width="11.42578125" style="512" customWidth="1" outlineLevel="1"/>
    <col min="8" max="8" width="9.42578125" style="512" customWidth="1"/>
    <col min="9" max="9" width="9.7109375" style="512" customWidth="1"/>
    <col min="10" max="11" width="11.42578125" style="512" customWidth="1"/>
    <col min="12" max="22" width="11.42578125" style="512"/>
    <col min="23" max="23" width="12" style="512" customWidth="1"/>
    <col min="24" max="30" width="11.42578125" style="512"/>
    <col min="31" max="32" width="12.85546875" style="512" customWidth="1"/>
    <col min="33" max="41" width="11.42578125" style="512" customWidth="1"/>
    <col min="42" max="58" width="11.42578125" style="512" hidden="1" customWidth="1" outlineLevel="1"/>
    <col min="59" max="59" width="11.42578125" style="512" customWidth="1" collapsed="1"/>
    <col min="60" max="60" width="11.42578125" style="512" customWidth="1"/>
    <col min="61" max="16384" width="11.42578125" style="512"/>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828"/>
      <c r="AG1" s="824" t="s">
        <v>862</v>
      </c>
      <c r="AH1" s="824"/>
      <c r="AI1" s="824"/>
      <c r="AJ1" s="824"/>
      <c r="AK1" s="824"/>
      <c r="AL1" s="824"/>
      <c r="AM1" s="824"/>
      <c r="AN1" s="824"/>
      <c r="AO1" s="782"/>
      <c r="AP1" s="860" t="s">
        <v>863</v>
      </c>
      <c r="AQ1" s="860"/>
      <c r="AR1" s="860"/>
      <c r="AS1" s="860"/>
      <c r="AT1" s="860"/>
      <c r="AU1" s="860"/>
      <c r="AV1" s="860"/>
      <c r="AW1" s="860"/>
      <c r="AX1" s="789"/>
      <c r="AY1" s="843" t="s">
        <v>864</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784"/>
      <c r="AG2" s="826" t="s">
        <v>30</v>
      </c>
      <c r="AH2" s="826" t="s">
        <v>31</v>
      </c>
      <c r="AI2" s="826" t="s">
        <v>32</v>
      </c>
      <c r="AJ2" s="826" t="s">
        <v>33</v>
      </c>
      <c r="AK2" s="826" t="s">
        <v>74</v>
      </c>
      <c r="AL2" s="826" t="s">
        <v>34</v>
      </c>
      <c r="AM2" s="826" t="s">
        <v>35</v>
      </c>
      <c r="AN2" s="826" t="s">
        <v>36</v>
      </c>
      <c r="AO2" s="785"/>
      <c r="AP2" s="823" t="s">
        <v>37</v>
      </c>
      <c r="AQ2" s="823" t="s">
        <v>38</v>
      </c>
      <c r="AR2" s="823" t="s">
        <v>39</v>
      </c>
      <c r="AS2" s="823" t="s">
        <v>40</v>
      </c>
      <c r="AT2" s="823" t="s">
        <v>75</v>
      </c>
      <c r="AU2" s="823" t="s">
        <v>41</v>
      </c>
      <c r="AV2" s="823" t="s">
        <v>42</v>
      </c>
      <c r="AW2" s="823" t="s">
        <v>43</v>
      </c>
      <c r="AX2" s="788"/>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783" t="s">
        <v>49</v>
      </c>
      <c r="L3" s="783" t="s">
        <v>70</v>
      </c>
      <c r="M3" s="783" t="s">
        <v>71</v>
      </c>
      <c r="N3" s="820"/>
      <c r="O3" s="820"/>
      <c r="P3" s="820"/>
      <c r="Q3" s="820"/>
      <c r="R3" s="820"/>
      <c r="S3" s="820"/>
      <c r="T3" s="820"/>
      <c r="U3" s="820"/>
      <c r="V3" s="820"/>
      <c r="W3" s="820"/>
      <c r="X3" s="825"/>
      <c r="Y3" s="825"/>
      <c r="Z3" s="825"/>
      <c r="AA3" s="825"/>
      <c r="AB3" s="825"/>
      <c r="AC3" s="825"/>
      <c r="AD3" s="825"/>
      <c r="AE3" s="825"/>
      <c r="AF3" s="784" t="s">
        <v>44</v>
      </c>
      <c r="AG3" s="826"/>
      <c r="AH3" s="826"/>
      <c r="AI3" s="826"/>
      <c r="AJ3" s="826"/>
      <c r="AK3" s="826"/>
      <c r="AL3" s="826"/>
      <c r="AM3" s="826"/>
      <c r="AN3" s="826"/>
      <c r="AO3" s="785" t="s">
        <v>44</v>
      </c>
      <c r="AP3" s="823"/>
      <c r="AQ3" s="823"/>
      <c r="AR3" s="823"/>
      <c r="AS3" s="823"/>
      <c r="AT3" s="823"/>
      <c r="AU3" s="823"/>
      <c r="AV3" s="823"/>
      <c r="AW3" s="823"/>
      <c r="AX3" s="788" t="s">
        <v>44</v>
      </c>
      <c r="AY3" s="821"/>
      <c r="AZ3" s="821"/>
      <c r="BA3" s="821"/>
      <c r="BB3" s="821"/>
      <c r="BC3" s="821"/>
      <c r="BD3" s="821"/>
      <c r="BE3" s="821"/>
      <c r="BF3" s="821"/>
      <c r="BG3" s="831"/>
      <c r="BH3" s="831"/>
      <c r="BI3" s="831"/>
      <c r="BJ3" s="831"/>
      <c r="BK3" s="830"/>
    </row>
    <row r="4" spans="1:63" ht="117" customHeight="1" x14ac:dyDescent="0.25">
      <c r="A4" s="497" t="s">
        <v>50</v>
      </c>
      <c r="B4" s="497" t="s">
        <v>51</v>
      </c>
      <c r="C4" s="497" t="s">
        <v>52</v>
      </c>
      <c r="D4" s="497" t="s">
        <v>53</v>
      </c>
      <c r="E4" s="497" t="s">
        <v>54</v>
      </c>
      <c r="F4" s="497" t="s">
        <v>51</v>
      </c>
      <c r="G4" s="497" t="s">
        <v>55</v>
      </c>
      <c r="H4" s="497" t="s">
        <v>52</v>
      </c>
      <c r="I4" s="497" t="s">
        <v>56</v>
      </c>
      <c r="J4" s="498" t="s">
        <v>57</v>
      </c>
      <c r="K4" s="498" t="s">
        <v>58</v>
      </c>
      <c r="L4" s="498"/>
      <c r="M4" s="498" t="s">
        <v>59</v>
      </c>
      <c r="N4" s="498" t="s">
        <v>52</v>
      </c>
      <c r="O4" s="498" t="s">
        <v>60</v>
      </c>
      <c r="P4" s="498" t="s">
        <v>52</v>
      </c>
      <c r="Q4" s="498" t="s">
        <v>60</v>
      </c>
      <c r="R4" s="498" t="s">
        <v>61</v>
      </c>
      <c r="S4" s="498" t="s">
        <v>62</v>
      </c>
      <c r="T4" s="498" t="s">
        <v>52</v>
      </c>
      <c r="U4" s="498" t="s">
        <v>63</v>
      </c>
      <c r="V4" s="498" t="s">
        <v>51</v>
      </c>
      <c r="W4" s="498" t="s">
        <v>51</v>
      </c>
      <c r="X4" s="499" t="s">
        <v>51</v>
      </c>
      <c r="Y4" s="499" t="s">
        <v>64</v>
      </c>
      <c r="Z4" s="499" t="s">
        <v>65</v>
      </c>
      <c r="AA4" s="499" t="s">
        <v>66</v>
      </c>
      <c r="AB4" s="499" t="s">
        <v>66</v>
      </c>
      <c r="AC4" s="499" t="s">
        <v>60</v>
      </c>
      <c r="AD4" s="499" t="s">
        <v>67</v>
      </c>
      <c r="AE4" s="499" t="s">
        <v>52</v>
      </c>
      <c r="AF4" s="499" t="s">
        <v>68</v>
      </c>
      <c r="AG4" s="500" t="s">
        <v>51</v>
      </c>
      <c r="AH4" s="500" t="s">
        <v>64</v>
      </c>
      <c r="AI4" s="500" t="s">
        <v>65</v>
      </c>
      <c r="AJ4" s="500" t="s">
        <v>66</v>
      </c>
      <c r="AK4" s="500" t="s">
        <v>66</v>
      </c>
      <c r="AL4" s="500" t="s">
        <v>60</v>
      </c>
      <c r="AM4" s="500" t="s">
        <v>67</v>
      </c>
      <c r="AN4" s="500" t="s">
        <v>52</v>
      </c>
      <c r="AO4" s="500"/>
      <c r="AP4" s="791" t="s">
        <v>51</v>
      </c>
      <c r="AQ4" s="791" t="s">
        <v>64</v>
      </c>
      <c r="AR4" s="791" t="s">
        <v>65</v>
      </c>
      <c r="AS4" s="791" t="s">
        <v>66</v>
      </c>
      <c r="AT4" s="791" t="s">
        <v>66</v>
      </c>
      <c r="AU4" s="791" t="s">
        <v>60</v>
      </c>
      <c r="AV4" s="791" t="s">
        <v>67</v>
      </c>
      <c r="AW4" s="791" t="s">
        <v>52</v>
      </c>
      <c r="AX4" s="791"/>
      <c r="AY4" s="497" t="s">
        <v>51</v>
      </c>
      <c r="AZ4" s="497" t="s">
        <v>64</v>
      </c>
      <c r="BA4" s="497" t="s">
        <v>65</v>
      </c>
      <c r="BB4" s="497" t="s">
        <v>66</v>
      </c>
      <c r="BC4" s="497" t="s">
        <v>66</v>
      </c>
      <c r="BD4" s="497" t="s">
        <v>60</v>
      </c>
      <c r="BE4" s="497" t="s">
        <v>67</v>
      </c>
      <c r="BF4" s="497" t="s">
        <v>52</v>
      </c>
      <c r="BG4" s="786" t="s">
        <v>68</v>
      </c>
      <c r="BH4" s="786"/>
      <c r="BI4" s="786" t="s">
        <v>68</v>
      </c>
      <c r="BJ4" s="786"/>
      <c r="BK4" s="830"/>
    </row>
    <row r="5" spans="1:63" ht="35.1" customHeight="1" x14ac:dyDescent="0.25">
      <c r="A5" s="590"/>
      <c r="B5" s="590"/>
      <c r="C5" s="596" t="s">
        <v>154</v>
      </c>
      <c r="D5" s="590"/>
      <c r="E5" s="846" t="s">
        <v>298</v>
      </c>
      <c r="F5" s="590"/>
      <c r="G5" s="590">
        <v>1</v>
      </c>
      <c r="H5" s="591" t="s">
        <v>723</v>
      </c>
      <c r="I5" s="592" t="s">
        <v>299</v>
      </c>
      <c r="J5" s="593"/>
      <c r="K5" s="593"/>
      <c r="L5" s="594"/>
      <c r="M5" s="595"/>
      <c r="N5" s="596" t="s">
        <v>69</v>
      </c>
      <c r="O5" s="596" t="str">
        <f>IF(H5="","",VLOOKUP(H5,'[1]Procedimientos Publicar'!$C$6:$E$85,3,FALSE))</f>
        <v>SECRETARIA GENERAL</v>
      </c>
      <c r="P5" s="596" t="s">
        <v>297</v>
      </c>
      <c r="Q5" s="590"/>
      <c r="R5" s="590"/>
      <c r="S5" s="594"/>
      <c r="T5" s="597">
        <v>1</v>
      </c>
      <c r="U5" s="590"/>
      <c r="V5" s="598"/>
      <c r="W5" s="598"/>
      <c r="X5" s="599">
        <v>43830</v>
      </c>
      <c r="Y5" s="600"/>
      <c r="Z5" s="590"/>
      <c r="AA5" s="601" t="str">
        <f t="shared" ref="AA5:AA18" si="0">(IF(Z5="","",IF(OR($M5=0,$M5="",$X5=""),"",Z5/$M5)))</f>
        <v/>
      </c>
      <c r="AB5" s="602" t="str">
        <f t="shared" ref="AB5:AB18" si="1">(IF(OR($T5="",AA5=""),"",IF(OR($T5=0,AA5=0),0,IF((AA5*100%)/$T5&gt;100%,100%,(AA5*100%)/$T5))))</f>
        <v/>
      </c>
      <c r="AC5" s="508" t="str">
        <f t="shared" ref="AC5:AC18" si="2">IF(Z5="","",IF(AB5&lt;100%, IF(AB5&lt;25%, "ALERTA","EN TERMINO"), IF(AB5=100%, "OK", "EN TERMINO")))</f>
        <v/>
      </c>
      <c r="AD5" s="513" t="s">
        <v>331</v>
      </c>
      <c r="AF5" s="510" t="str">
        <f t="shared" ref="AF5:AF18" si="3">IF(AB5=100%,IF(AB5&gt;25%,"CUMPLIDA","PENDIENTE"),IF(AB5&lt;25%,"INCUMPLIDA","PENDIENTE"))</f>
        <v>PENDIENTE</v>
      </c>
      <c r="AG5" s="795">
        <v>44012</v>
      </c>
      <c r="AM5" s="401" t="s">
        <v>1133</v>
      </c>
      <c r="AN5" s="509"/>
      <c r="BG5" s="810"/>
      <c r="BI5" s="793" t="s">
        <v>1114</v>
      </c>
    </row>
    <row r="6" spans="1:63" ht="35.1" customHeight="1" x14ac:dyDescent="0.25">
      <c r="A6" s="590"/>
      <c r="B6" s="590"/>
      <c r="C6" s="596" t="s">
        <v>154</v>
      </c>
      <c r="D6" s="590"/>
      <c r="E6" s="846"/>
      <c r="F6" s="590"/>
      <c r="G6" s="590">
        <v>2</v>
      </c>
      <c r="H6" s="591" t="s">
        <v>723</v>
      </c>
      <c r="I6" s="592" t="s">
        <v>300</v>
      </c>
      <c r="J6" s="603"/>
      <c r="K6" s="593"/>
      <c r="L6" s="594"/>
      <c r="M6" s="604"/>
      <c r="N6" s="596" t="s">
        <v>69</v>
      </c>
      <c r="O6" s="596" t="str">
        <f>IF(H6="","",VLOOKUP(H6,'[1]Procedimientos Publicar'!$C$6:$E$85,3,FALSE))</f>
        <v>SECRETARIA GENERAL</v>
      </c>
      <c r="P6" s="596" t="s">
        <v>297</v>
      </c>
      <c r="Q6" s="590"/>
      <c r="R6" s="590"/>
      <c r="S6" s="594"/>
      <c r="T6" s="597">
        <v>1</v>
      </c>
      <c r="U6" s="590"/>
      <c r="V6" s="605"/>
      <c r="W6" s="605"/>
      <c r="X6" s="599">
        <v>43830</v>
      </c>
      <c r="Y6" s="600"/>
      <c r="Z6" s="590"/>
      <c r="AA6" s="601" t="str">
        <f t="shared" si="0"/>
        <v/>
      </c>
      <c r="AB6" s="602" t="str">
        <f t="shared" si="1"/>
        <v/>
      </c>
      <c r="AC6" s="508" t="str">
        <f t="shared" si="2"/>
        <v/>
      </c>
      <c r="AD6" s="513" t="s">
        <v>331</v>
      </c>
      <c r="AF6" s="510" t="str">
        <f t="shared" si="3"/>
        <v>PENDIENTE</v>
      </c>
      <c r="AG6" s="795">
        <v>44012</v>
      </c>
      <c r="AM6" s="401" t="s">
        <v>1133</v>
      </c>
      <c r="BG6" s="810"/>
      <c r="BI6" s="793" t="s">
        <v>1114</v>
      </c>
    </row>
    <row r="7" spans="1:63" ht="35.1" customHeight="1" x14ac:dyDescent="0.25">
      <c r="A7" s="590"/>
      <c r="B7" s="590"/>
      <c r="C7" s="596" t="s">
        <v>154</v>
      </c>
      <c r="D7" s="590"/>
      <c r="E7" s="846"/>
      <c r="F7" s="590"/>
      <c r="G7" s="590">
        <v>3</v>
      </c>
      <c r="H7" s="591" t="s">
        <v>723</v>
      </c>
      <c r="I7" s="606" t="s">
        <v>301</v>
      </c>
      <c r="J7" s="606" t="s">
        <v>309</v>
      </c>
      <c r="K7" s="600" t="s">
        <v>347</v>
      </c>
      <c r="L7" s="594" t="s">
        <v>318</v>
      </c>
      <c r="M7" s="595">
        <v>5</v>
      </c>
      <c r="N7" s="596" t="s">
        <v>69</v>
      </c>
      <c r="O7" s="596" t="str">
        <f>IF(H7="","",VLOOKUP(H7,'[1]Procedimientos Publicar'!$C$6:$E$85,3,FALSE))</f>
        <v>SECRETARIA GENERAL</v>
      </c>
      <c r="P7" s="596" t="s">
        <v>297</v>
      </c>
      <c r="Q7" s="590"/>
      <c r="R7" s="590"/>
      <c r="S7" s="600"/>
      <c r="T7" s="597">
        <v>1</v>
      </c>
      <c r="U7" s="590"/>
      <c r="V7" s="598">
        <v>43374</v>
      </c>
      <c r="W7" s="598">
        <v>43769</v>
      </c>
      <c r="X7" s="599">
        <v>43830</v>
      </c>
      <c r="Y7" s="600" t="s">
        <v>324</v>
      </c>
      <c r="Z7" s="590">
        <v>4</v>
      </c>
      <c r="AA7" s="601">
        <f t="shared" si="0"/>
        <v>0.8</v>
      </c>
      <c r="AB7" s="602">
        <f t="shared" si="1"/>
        <v>0.8</v>
      </c>
      <c r="AC7" s="508" t="str">
        <f t="shared" si="2"/>
        <v>EN TERMINO</v>
      </c>
      <c r="AD7" s="607" t="s">
        <v>340</v>
      </c>
      <c r="AF7" s="510" t="str">
        <f t="shared" si="3"/>
        <v>PENDIENTE</v>
      </c>
      <c r="AG7" s="795">
        <v>44012</v>
      </c>
      <c r="AM7" s="401" t="s">
        <v>1133</v>
      </c>
      <c r="BG7" s="810"/>
      <c r="BI7" s="793" t="s">
        <v>1114</v>
      </c>
    </row>
    <row r="8" spans="1:63" ht="35.1" customHeight="1" x14ac:dyDescent="0.25">
      <c r="A8" s="590"/>
      <c r="B8" s="590"/>
      <c r="C8" s="596" t="s">
        <v>154</v>
      </c>
      <c r="D8" s="590"/>
      <c r="E8" s="846"/>
      <c r="F8" s="590"/>
      <c r="G8" s="590">
        <v>4</v>
      </c>
      <c r="H8" s="591" t="s">
        <v>723</v>
      </c>
      <c r="I8" s="296" t="s">
        <v>302</v>
      </c>
      <c r="J8" s="600" t="s">
        <v>310</v>
      </c>
      <c r="K8" s="600" t="s">
        <v>348</v>
      </c>
      <c r="L8" s="125" t="s">
        <v>319</v>
      </c>
      <c r="M8" s="610">
        <v>12</v>
      </c>
      <c r="N8" s="596" t="s">
        <v>69</v>
      </c>
      <c r="O8" s="596" t="str">
        <f>IF(H8="","",VLOOKUP(H8,'[1]Procedimientos Publicar'!$C$6:$E$85,3,FALSE))</f>
        <v>SECRETARIA GENERAL</v>
      </c>
      <c r="P8" s="596" t="s">
        <v>297</v>
      </c>
      <c r="Q8" s="590"/>
      <c r="R8" s="590"/>
      <c r="S8" s="600"/>
      <c r="T8" s="597">
        <v>1</v>
      </c>
      <c r="U8" s="590"/>
      <c r="V8" s="598">
        <v>43101</v>
      </c>
      <c r="W8" s="598">
        <v>43830</v>
      </c>
      <c r="X8" s="599">
        <v>43830</v>
      </c>
      <c r="Y8" s="600" t="s">
        <v>325</v>
      </c>
      <c r="Z8" s="590">
        <v>12</v>
      </c>
      <c r="AA8" s="601">
        <f t="shared" si="0"/>
        <v>1</v>
      </c>
      <c r="AB8" s="602">
        <f t="shared" si="1"/>
        <v>1</v>
      </c>
      <c r="AC8" s="508" t="str">
        <f t="shared" si="2"/>
        <v>OK</v>
      </c>
      <c r="AD8" s="65" t="s">
        <v>332</v>
      </c>
      <c r="AF8" s="510" t="str">
        <f t="shared" si="3"/>
        <v>CUMPLIDA</v>
      </c>
      <c r="BG8" s="510" t="str">
        <f t="shared" ref="BG8:BG18" si="4">IF(AB8=100%,"CUMPLIDA","INCUMPLIDA")</f>
        <v>CUMPLIDA</v>
      </c>
      <c r="BI8" s="793" t="str">
        <f t="shared" ref="BI8:BI18" si="5">IF(AF8="CUMPLIDA","CERRADO","ABIERTO")</f>
        <v>CERRADO</v>
      </c>
    </row>
    <row r="9" spans="1:63" ht="35.1" customHeight="1" x14ac:dyDescent="0.25">
      <c r="A9" s="590"/>
      <c r="B9" s="590"/>
      <c r="C9" s="596" t="s">
        <v>154</v>
      </c>
      <c r="D9" s="590"/>
      <c r="E9" s="846"/>
      <c r="F9" s="590"/>
      <c r="G9" s="590">
        <v>5</v>
      </c>
      <c r="H9" s="591" t="s">
        <v>723</v>
      </c>
      <c r="I9" s="592" t="s">
        <v>303</v>
      </c>
      <c r="J9" s="600"/>
      <c r="K9" s="600" t="s">
        <v>349</v>
      </c>
      <c r="L9" s="124" t="s">
        <v>320</v>
      </c>
      <c r="M9" s="611">
        <v>1</v>
      </c>
      <c r="N9" s="596" t="s">
        <v>69</v>
      </c>
      <c r="O9" s="596" t="str">
        <f>IF(H9="","",VLOOKUP(H9,'[1]Procedimientos Publicar'!$C$6:$E$85,3,FALSE))</f>
        <v>SECRETARIA GENERAL</v>
      </c>
      <c r="P9" s="596" t="s">
        <v>297</v>
      </c>
      <c r="Q9" s="590"/>
      <c r="R9" s="590"/>
      <c r="S9" s="600"/>
      <c r="T9" s="597">
        <v>1</v>
      </c>
      <c r="U9" s="590"/>
      <c r="V9" s="598"/>
      <c r="W9" s="118"/>
      <c r="X9" s="599">
        <v>43830</v>
      </c>
      <c r="Y9" s="600" t="s">
        <v>326</v>
      </c>
      <c r="Z9" s="590">
        <v>1</v>
      </c>
      <c r="AA9" s="601">
        <f t="shared" si="0"/>
        <v>1</v>
      </c>
      <c r="AB9" s="602">
        <f t="shared" si="1"/>
        <v>1</v>
      </c>
      <c r="AC9" s="508" t="str">
        <f t="shared" si="2"/>
        <v>OK</v>
      </c>
      <c r="AD9" s="127" t="s">
        <v>333</v>
      </c>
      <c r="AF9" s="510" t="str">
        <f t="shared" si="3"/>
        <v>CUMPLIDA</v>
      </c>
      <c r="BG9" s="510" t="str">
        <f t="shared" si="4"/>
        <v>CUMPLIDA</v>
      </c>
      <c r="BI9" s="793" t="str">
        <f t="shared" si="5"/>
        <v>CERRADO</v>
      </c>
    </row>
    <row r="10" spans="1:63" ht="35.1" customHeight="1" x14ac:dyDescent="0.25">
      <c r="A10" s="590"/>
      <c r="B10" s="590"/>
      <c r="C10" s="596" t="s">
        <v>154</v>
      </c>
      <c r="D10" s="590"/>
      <c r="E10" s="846"/>
      <c r="F10" s="590"/>
      <c r="G10" s="590">
        <v>7</v>
      </c>
      <c r="H10" s="591" t="s">
        <v>723</v>
      </c>
      <c r="I10" s="606" t="s">
        <v>304</v>
      </c>
      <c r="J10" s="600" t="s">
        <v>311</v>
      </c>
      <c r="K10" s="608" t="s">
        <v>706</v>
      </c>
      <c r="L10" s="608" t="s">
        <v>316</v>
      </c>
      <c r="M10" s="595">
        <v>2</v>
      </c>
      <c r="N10" s="596" t="s">
        <v>69</v>
      </c>
      <c r="O10" s="596" t="str">
        <f>IF(H10="","",VLOOKUP(H10,'[1]Procedimientos Publicar'!$C$6:$E$85,3,FALSE))</f>
        <v>SECRETARIA GENERAL</v>
      </c>
      <c r="P10" s="596" t="s">
        <v>297</v>
      </c>
      <c r="Q10" s="590"/>
      <c r="R10" s="590"/>
      <c r="S10" s="608"/>
      <c r="T10" s="597">
        <v>1</v>
      </c>
      <c r="U10" s="590"/>
      <c r="V10" s="598">
        <v>43101</v>
      </c>
      <c r="W10" s="598">
        <v>43830</v>
      </c>
      <c r="X10" s="599">
        <v>43830</v>
      </c>
      <c r="Y10" s="600" t="s">
        <v>327</v>
      </c>
      <c r="Z10" s="590">
        <v>1</v>
      </c>
      <c r="AA10" s="601">
        <f t="shared" si="0"/>
        <v>0.5</v>
      </c>
      <c r="AB10" s="602">
        <f t="shared" si="1"/>
        <v>0.5</v>
      </c>
      <c r="AC10" s="508" t="str">
        <f t="shared" si="2"/>
        <v>EN TERMINO</v>
      </c>
      <c r="AD10" s="607" t="s">
        <v>334</v>
      </c>
      <c r="AF10" s="510" t="str">
        <f t="shared" si="3"/>
        <v>PENDIENTE</v>
      </c>
      <c r="AG10" s="795">
        <v>44012</v>
      </c>
      <c r="AH10" s="609"/>
      <c r="AI10" s="609"/>
      <c r="AJ10" s="609"/>
      <c r="AK10" s="609"/>
      <c r="AL10" s="609"/>
      <c r="AM10" s="401" t="s">
        <v>1133</v>
      </c>
      <c r="AN10" s="609"/>
      <c r="AO10" s="609"/>
      <c r="AP10" s="609"/>
      <c r="AQ10" s="609"/>
      <c r="AR10" s="609"/>
      <c r="AS10" s="609"/>
      <c r="AT10" s="609"/>
      <c r="AU10" s="609"/>
      <c r="AV10" s="609"/>
      <c r="AW10" s="609"/>
      <c r="AX10" s="609"/>
      <c r="AY10" s="609"/>
      <c r="AZ10" s="609"/>
      <c r="BA10" s="609"/>
      <c r="BB10" s="609"/>
      <c r="BC10" s="609"/>
      <c r="BD10" s="609"/>
      <c r="BE10" s="609"/>
      <c r="BF10" s="609"/>
      <c r="BG10" s="810"/>
      <c r="BI10" s="793" t="s">
        <v>1114</v>
      </c>
    </row>
    <row r="11" spans="1:63" ht="35.1" customHeight="1" x14ac:dyDescent="0.25">
      <c r="A11" s="590"/>
      <c r="B11" s="590"/>
      <c r="C11" s="596" t="s">
        <v>154</v>
      </c>
      <c r="D11" s="590"/>
      <c r="E11" s="846"/>
      <c r="F11" s="590"/>
      <c r="G11" s="590">
        <v>8</v>
      </c>
      <c r="H11" s="591" t="s">
        <v>723</v>
      </c>
      <c r="I11" s="592" t="s">
        <v>305</v>
      </c>
      <c r="J11" s="600" t="s">
        <v>312</v>
      </c>
      <c r="K11" s="600" t="s">
        <v>350</v>
      </c>
      <c r="L11" s="600" t="s">
        <v>321</v>
      </c>
      <c r="M11" s="610">
        <v>12</v>
      </c>
      <c r="N11" s="596" t="s">
        <v>69</v>
      </c>
      <c r="O11" s="596" t="str">
        <f>IF(H11="","",VLOOKUP(H11,'[1]Procedimientos Publicar'!$C$6:$E$85,3,FALSE))</f>
        <v>SECRETARIA GENERAL</v>
      </c>
      <c r="P11" s="596" t="s">
        <v>297</v>
      </c>
      <c r="Q11" s="590"/>
      <c r="R11" s="590"/>
      <c r="S11" s="600"/>
      <c r="T11" s="597">
        <v>1</v>
      </c>
      <c r="U11" s="590"/>
      <c r="V11" s="598">
        <v>43101</v>
      </c>
      <c r="W11" s="598">
        <v>43830</v>
      </c>
      <c r="X11" s="599">
        <v>43830</v>
      </c>
      <c r="Y11" s="600" t="s">
        <v>328</v>
      </c>
      <c r="Z11" s="590">
        <v>12</v>
      </c>
      <c r="AA11" s="601">
        <f t="shared" si="0"/>
        <v>1</v>
      </c>
      <c r="AB11" s="602">
        <f t="shared" si="1"/>
        <v>1</v>
      </c>
      <c r="AC11" s="508" t="str">
        <f t="shared" si="2"/>
        <v>OK</v>
      </c>
      <c r="AD11" s="127" t="s">
        <v>335</v>
      </c>
      <c r="AF11" s="510" t="str">
        <f t="shared" si="3"/>
        <v>CUMPLIDA</v>
      </c>
      <c r="BG11" s="510" t="str">
        <f t="shared" si="4"/>
        <v>CUMPLIDA</v>
      </c>
      <c r="BI11" s="793" t="str">
        <f t="shared" si="5"/>
        <v>CERRADO</v>
      </c>
    </row>
    <row r="12" spans="1:63" ht="35.1" customHeight="1" x14ac:dyDescent="0.25">
      <c r="A12" s="590"/>
      <c r="B12" s="590"/>
      <c r="C12" s="596" t="s">
        <v>154</v>
      </c>
      <c r="D12" s="590"/>
      <c r="E12" s="846"/>
      <c r="F12" s="590"/>
      <c r="G12" s="590">
        <v>9</v>
      </c>
      <c r="H12" s="591" t="s">
        <v>723</v>
      </c>
      <c r="I12" s="592" t="s">
        <v>306</v>
      </c>
      <c r="J12" s="600" t="s">
        <v>313</v>
      </c>
      <c r="K12" s="600" t="s">
        <v>351</v>
      </c>
      <c r="L12" s="600" t="s">
        <v>322</v>
      </c>
      <c r="M12" s="610">
        <v>1</v>
      </c>
      <c r="N12" s="596" t="s">
        <v>69</v>
      </c>
      <c r="O12" s="596" t="str">
        <f>IF(H12="","",VLOOKUP(H12,'[1]Procedimientos Publicar'!$C$6:$E$85,3,FALSE))</f>
        <v>SECRETARIA GENERAL</v>
      </c>
      <c r="P12" s="596" t="s">
        <v>297</v>
      </c>
      <c r="Q12" s="590"/>
      <c r="R12" s="590"/>
      <c r="S12" s="600"/>
      <c r="T12" s="597">
        <v>1</v>
      </c>
      <c r="U12" s="590"/>
      <c r="V12" s="598">
        <v>43101</v>
      </c>
      <c r="W12" s="598">
        <v>43830</v>
      </c>
      <c r="X12" s="599">
        <v>43830</v>
      </c>
      <c r="Y12" s="600" t="s">
        <v>338</v>
      </c>
      <c r="Z12" s="590">
        <v>0.5</v>
      </c>
      <c r="AA12" s="601">
        <f t="shared" si="0"/>
        <v>0.5</v>
      </c>
      <c r="AB12" s="602">
        <f t="shared" si="1"/>
        <v>0.5</v>
      </c>
      <c r="AC12" s="508" t="str">
        <f t="shared" si="2"/>
        <v>EN TERMINO</v>
      </c>
      <c r="AD12" s="607" t="s">
        <v>337</v>
      </c>
      <c r="AF12" s="510" t="str">
        <f t="shared" si="3"/>
        <v>PENDIENTE</v>
      </c>
      <c r="AG12" s="795">
        <v>44012</v>
      </c>
      <c r="AM12" s="401" t="s">
        <v>1133</v>
      </c>
      <c r="BG12" s="810"/>
      <c r="BI12" s="793" t="s">
        <v>1114</v>
      </c>
    </row>
    <row r="13" spans="1:63" ht="35.1" customHeight="1" x14ac:dyDescent="0.25">
      <c r="A13" s="590"/>
      <c r="B13" s="590"/>
      <c r="C13" s="596" t="s">
        <v>154</v>
      </c>
      <c r="D13" s="590"/>
      <c r="E13" s="846"/>
      <c r="F13" s="590"/>
      <c r="G13" s="590">
        <v>11</v>
      </c>
      <c r="H13" s="591" t="s">
        <v>723</v>
      </c>
      <c r="I13" s="592" t="s">
        <v>307</v>
      </c>
      <c r="J13" s="600" t="s">
        <v>314</v>
      </c>
      <c r="K13" s="600"/>
      <c r="L13" s="600" t="s">
        <v>323</v>
      </c>
      <c r="M13" s="610">
        <v>1</v>
      </c>
      <c r="N13" s="596" t="s">
        <v>69</v>
      </c>
      <c r="O13" s="596" t="str">
        <f>IF(H13="","",VLOOKUP(H13,'[1]Procedimientos Publicar'!$C$6:$E$85,3,FALSE))</f>
        <v>SECRETARIA GENERAL</v>
      </c>
      <c r="P13" s="596" t="s">
        <v>297</v>
      </c>
      <c r="Q13" s="590"/>
      <c r="R13" s="590"/>
      <c r="S13" s="600"/>
      <c r="T13" s="597">
        <v>1</v>
      </c>
      <c r="U13" s="590"/>
      <c r="V13" s="598">
        <v>43101</v>
      </c>
      <c r="W13" s="598">
        <v>43830</v>
      </c>
      <c r="X13" s="599">
        <v>43830</v>
      </c>
      <c r="Y13" s="600" t="s">
        <v>329</v>
      </c>
      <c r="Z13" s="590">
        <v>1</v>
      </c>
      <c r="AA13" s="601">
        <f t="shared" si="0"/>
        <v>1</v>
      </c>
      <c r="AB13" s="602">
        <f t="shared" si="1"/>
        <v>1</v>
      </c>
      <c r="AC13" s="508" t="str">
        <f t="shared" si="2"/>
        <v>OK</v>
      </c>
      <c r="AD13" s="129" t="s">
        <v>336</v>
      </c>
      <c r="AF13" s="510" t="str">
        <f t="shared" si="3"/>
        <v>CUMPLIDA</v>
      </c>
      <c r="BG13" s="510" t="str">
        <f t="shared" si="4"/>
        <v>CUMPLIDA</v>
      </c>
      <c r="BI13" s="793" t="str">
        <f t="shared" si="5"/>
        <v>CERRADO</v>
      </c>
    </row>
    <row r="14" spans="1:63" ht="35.1" customHeight="1" x14ac:dyDescent="0.25">
      <c r="A14" s="590"/>
      <c r="B14" s="590"/>
      <c r="C14" s="596" t="s">
        <v>154</v>
      </c>
      <c r="D14" s="590"/>
      <c r="E14" s="846"/>
      <c r="F14" s="590"/>
      <c r="G14" s="590">
        <v>12</v>
      </c>
      <c r="H14" s="591" t="s">
        <v>723</v>
      </c>
      <c r="I14" s="592" t="s">
        <v>308</v>
      </c>
      <c r="J14" s="608" t="s">
        <v>315</v>
      </c>
      <c r="K14" s="608" t="s">
        <v>352</v>
      </c>
      <c r="L14" s="608" t="s">
        <v>317</v>
      </c>
      <c r="M14" s="611">
        <v>1</v>
      </c>
      <c r="N14" s="596" t="s">
        <v>69</v>
      </c>
      <c r="O14" s="596" t="str">
        <f>IF(H14="","",VLOOKUP(H14,'[1]Procedimientos Publicar'!$C$6:$E$85,3,FALSE))</f>
        <v>SECRETARIA GENERAL</v>
      </c>
      <c r="P14" s="596" t="s">
        <v>297</v>
      </c>
      <c r="Q14" s="590"/>
      <c r="R14" s="590"/>
      <c r="S14" s="608"/>
      <c r="T14" s="597">
        <v>1</v>
      </c>
      <c r="U14" s="590"/>
      <c r="V14" s="598">
        <v>43770</v>
      </c>
      <c r="W14" s="598">
        <v>43830</v>
      </c>
      <c r="X14" s="599">
        <v>43830</v>
      </c>
      <c r="Y14" s="600" t="s">
        <v>330</v>
      </c>
      <c r="Z14" s="590">
        <v>0.5</v>
      </c>
      <c r="AA14" s="601">
        <f t="shared" si="0"/>
        <v>0.5</v>
      </c>
      <c r="AB14" s="602">
        <f t="shared" si="1"/>
        <v>0.5</v>
      </c>
      <c r="AC14" s="508" t="str">
        <f t="shared" si="2"/>
        <v>EN TERMINO</v>
      </c>
      <c r="AD14" s="607" t="s">
        <v>339</v>
      </c>
      <c r="AF14" s="510" t="str">
        <f t="shared" si="3"/>
        <v>PENDIENTE</v>
      </c>
      <c r="AG14" s="795">
        <v>44012</v>
      </c>
      <c r="AM14" s="401" t="s">
        <v>1133</v>
      </c>
      <c r="BG14" s="810"/>
      <c r="BI14" s="793" t="s">
        <v>1114</v>
      </c>
    </row>
    <row r="15" spans="1:63" ht="35.1" customHeight="1" x14ac:dyDescent="0.25">
      <c r="A15" s="612"/>
      <c r="B15" s="612"/>
      <c r="C15" s="616" t="s">
        <v>154</v>
      </c>
      <c r="D15" s="612"/>
      <c r="E15" s="832" t="s">
        <v>341</v>
      </c>
      <c r="F15" s="612"/>
      <c r="G15" s="612">
        <v>1</v>
      </c>
      <c r="H15" s="613" t="s">
        <v>723</v>
      </c>
      <c r="I15" s="140" t="s">
        <v>342</v>
      </c>
      <c r="J15" s="615"/>
      <c r="K15" s="612"/>
      <c r="L15" s="612"/>
      <c r="M15" s="612">
        <v>1</v>
      </c>
      <c r="N15" s="616" t="s">
        <v>69</v>
      </c>
      <c r="O15" s="616" t="str">
        <f>IF(H15="","",VLOOKUP(H15,'[1]Procedimientos Publicar'!$C$6:$E$85,3,FALSE))</f>
        <v>SECRETARIA GENERAL</v>
      </c>
      <c r="P15" s="616" t="s">
        <v>297</v>
      </c>
      <c r="Q15" s="612"/>
      <c r="R15" s="612"/>
      <c r="S15" s="612"/>
      <c r="T15" s="617">
        <v>1</v>
      </c>
      <c r="U15" s="612"/>
      <c r="V15" s="612"/>
      <c r="W15" s="612"/>
      <c r="X15" s="618">
        <v>43830</v>
      </c>
      <c r="Y15" s="619" t="s">
        <v>353</v>
      </c>
      <c r="Z15" s="612">
        <v>1</v>
      </c>
      <c r="AA15" s="620">
        <f t="shared" si="0"/>
        <v>1</v>
      </c>
      <c r="AB15" s="621">
        <f t="shared" si="1"/>
        <v>1</v>
      </c>
      <c r="AC15" s="508" t="str">
        <f t="shared" si="2"/>
        <v>OK</v>
      </c>
      <c r="AD15" s="380" t="s">
        <v>358</v>
      </c>
      <c r="AF15" s="510" t="str">
        <f t="shared" si="3"/>
        <v>CUMPLIDA</v>
      </c>
      <c r="BG15" s="510" t="str">
        <f t="shared" si="4"/>
        <v>CUMPLIDA</v>
      </c>
      <c r="BI15" s="793" t="str">
        <f t="shared" si="5"/>
        <v>CERRADO</v>
      </c>
    </row>
    <row r="16" spans="1:63" ht="35.1" customHeight="1" x14ac:dyDescent="0.25">
      <c r="A16" s="612"/>
      <c r="B16" s="612"/>
      <c r="C16" s="616" t="s">
        <v>154</v>
      </c>
      <c r="D16" s="612"/>
      <c r="E16" s="832"/>
      <c r="F16" s="612"/>
      <c r="G16" s="612">
        <v>2</v>
      </c>
      <c r="H16" s="613" t="s">
        <v>723</v>
      </c>
      <c r="I16" s="614" t="s">
        <v>343</v>
      </c>
      <c r="J16" s="615" t="s">
        <v>346</v>
      </c>
      <c r="K16" s="612"/>
      <c r="L16" s="612"/>
      <c r="M16" s="612"/>
      <c r="N16" s="616" t="s">
        <v>69</v>
      </c>
      <c r="O16" s="616" t="str">
        <f>IF(H16="","",VLOOKUP(H16,'[1]Procedimientos Publicar'!$C$6:$E$85,3,FALSE))</f>
        <v>SECRETARIA GENERAL</v>
      </c>
      <c r="P16" s="616" t="s">
        <v>297</v>
      </c>
      <c r="Q16" s="612"/>
      <c r="R16" s="612"/>
      <c r="S16" s="612"/>
      <c r="T16" s="617">
        <v>1</v>
      </c>
      <c r="U16" s="612"/>
      <c r="V16" s="612"/>
      <c r="W16" s="612"/>
      <c r="X16" s="618">
        <v>43830</v>
      </c>
      <c r="Y16" s="619" t="s">
        <v>354</v>
      </c>
      <c r="Z16" s="612"/>
      <c r="AA16" s="620" t="str">
        <f t="shared" si="0"/>
        <v/>
      </c>
      <c r="AB16" s="621" t="str">
        <f t="shared" si="1"/>
        <v/>
      </c>
      <c r="AC16" s="508" t="str">
        <f t="shared" si="2"/>
        <v/>
      </c>
      <c r="AD16" s="622" t="s">
        <v>356</v>
      </c>
      <c r="AF16" s="510" t="str">
        <f t="shared" si="3"/>
        <v>PENDIENTE</v>
      </c>
      <c r="AG16" s="795">
        <v>44012</v>
      </c>
      <c r="AM16" s="401" t="s">
        <v>1132</v>
      </c>
      <c r="BG16" s="810"/>
      <c r="BI16" s="793" t="str">
        <f t="shared" si="5"/>
        <v>ABIERTO</v>
      </c>
    </row>
    <row r="17" spans="1:61" ht="35.1" customHeight="1" x14ac:dyDescent="0.25">
      <c r="A17" s="612"/>
      <c r="B17" s="612"/>
      <c r="C17" s="616" t="s">
        <v>154</v>
      </c>
      <c r="D17" s="612"/>
      <c r="E17" s="832"/>
      <c r="F17" s="612"/>
      <c r="G17" s="612">
        <v>3</v>
      </c>
      <c r="H17" s="613" t="s">
        <v>723</v>
      </c>
      <c r="I17" s="614" t="s">
        <v>344</v>
      </c>
      <c r="J17" s="615"/>
      <c r="K17" s="612"/>
      <c r="L17" s="612"/>
      <c r="M17" s="612"/>
      <c r="N17" s="616" t="s">
        <v>69</v>
      </c>
      <c r="O17" s="616" t="str">
        <f>IF(H17="","",VLOOKUP(H17,'[1]Procedimientos Publicar'!$C$6:$E$85,3,FALSE))</f>
        <v>SECRETARIA GENERAL</v>
      </c>
      <c r="P17" s="616" t="s">
        <v>297</v>
      </c>
      <c r="Q17" s="612"/>
      <c r="R17" s="612"/>
      <c r="S17" s="612"/>
      <c r="T17" s="617">
        <v>1</v>
      </c>
      <c r="U17" s="612"/>
      <c r="V17" s="612"/>
      <c r="W17" s="612"/>
      <c r="X17" s="618">
        <v>43830</v>
      </c>
      <c r="Y17" s="619" t="s">
        <v>355</v>
      </c>
      <c r="Z17" s="612"/>
      <c r="AA17" s="620" t="str">
        <f t="shared" si="0"/>
        <v/>
      </c>
      <c r="AB17" s="621" t="str">
        <f t="shared" si="1"/>
        <v/>
      </c>
      <c r="AC17" s="508" t="str">
        <f t="shared" si="2"/>
        <v/>
      </c>
      <c r="AD17" s="622" t="s">
        <v>357</v>
      </c>
      <c r="AF17" s="510" t="str">
        <f t="shared" si="3"/>
        <v>PENDIENTE</v>
      </c>
      <c r="AG17" s="795">
        <v>44012</v>
      </c>
      <c r="AM17" s="401" t="s">
        <v>1132</v>
      </c>
      <c r="BG17" s="810"/>
      <c r="BI17" s="793" t="str">
        <f t="shared" si="5"/>
        <v>ABIERTO</v>
      </c>
    </row>
    <row r="18" spans="1:61" ht="35.1" customHeight="1" x14ac:dyDescent="0.25">
      <c r="A18" s="612"/>
      <c r="B18" s="612"/>
      <c r="C18" s="616" t="s">
        <v>154</v>
      </c>
      <c r="D18" s="612"/>
      <c r="E18" s="832"/>
      <c r="F18" s="612"/>
      <c r="G18" s="612">
        <v>4</v>
      </c>
      <c r="H18" s="613" t="s">
        <v>723</v>
      </c>
      <c r="I18" s="614" t="s">
        <v>345</v>
      </c>
      <c r="J18" s="615"/>
      <c r="K18" s="612"/>
      <c r="L18" s="612"/>
      <c r="M18" s="612">
        <v>1</v>
      </c>
      <c r="N18" s="616" t="s">
        <v>69</v>
      </c>
      <c r="O18" s="616" t="str">
        <f>IF(H18="","",VLOOKUP(H18,'[1]Procedimientos Publicar'!$C$6:$E$85,3,FALSE))</f>
        <v>SECRETARIA GENERAL</v>
      </c>
      <c r="P18" s="616" t="s">
        <v>297</v>
      </c>
      <c r="Q18" s="612"/>
      <c r="R18" s="612"/>
      <c r="S18" s="612"/>
      <c r="T18" s="617">
        <v>1</v>
      </c>
      <c r="U18" s="612"/>
      <c r="V18" s="612"/>
      <c r="W18" s="612"/>
      <c r="X18" s="618">
        <v>43830</v>
      </c>
      <c r="Y18" s="619" t="s">
        <v>355</v>
      </c>
      <c r="Z18" s="612">
        <v>1</v>
      </c>
      <c r="AA18" s="620">
        <f t="shared" si="0"/>
        <v>1</v>
      </c>
      <c r="AB18" s="621">
        <f t="shared" si="1"/>
        <v>1</v>
      </c>
      <c r="AC18" s="508" t="str">
        <f t="shared" si="2"/>
        <v>OK</v>
      </c>
      <c r="AD18" s="380" t="s">
        <v>359</v>
      </c>
      <c r="AF18" s="510" t="str">
        <f t="shared" si="3"/>
        <v>CUMPLIDA</v>
      </c>
      <c r="BG18" s="510" t="str">
        <f t="shared" si="4"/>
        <v>CUMPLIDA</v>
      </c>
      <c r="BI18" s="793" t="str">
        <f t="shared" si="5"/>
        <v>CERRADO</v>
      </c>
    </row>
    <row r="19" spans="1:61" s="793" customFormat="1" ht="69" customHeight="1" x14ac:dyDescent="0.25">
      <c r="A19" s="719"/>
      <c r="B19" s="719"/>
      <c r="C19" s="720" t="s">
        <v>154</v>
      </c>
      <c r="D19" s="719"/>
      <c r="E19" s="839" t="s">
        <v>877</v>
      </c>
      <c r="F19" s="719"/>
      <c r="G19" s="750">
        <v>1</v>
      </c>
      <c r="H19" s="721" t="s">
        <v>723</v>
      </c>
      <c r="I19" s="780" t="s">
        <v>878</v>
      </c>
      <c r="J19" s="818" t="s">
        <v>1137</v>
      </c>
      <c r="K19" s="818" t="s">
        <v>1147</v>
      </c>
      <c r="L19" s="818" t="s">
        <v>879</v>
      </c>
      <c r="M19" s="818">
        <v>1</v>
      </c>
      <c r="N19" s="720"/>
      <c r="O19" s="720"/>
      <c r="P19" s="720" t="s">
        <v>297</v>
      </c>
      <c r="Q19" s="728" t="s">
        <v>880</v>
      </c>
      <c r="R19" s="728" t="s">
        <v>881</v>
      </c>
      <c r="S19" s="728" t="s">
        <v>882</v>
      </c>
      <c r="T19" s="723">
        <v>1</v>
      </c>
      <c r="U19" s="745" t="s">
        <v>883</v>
      </c>
      <c r="V19" s="746">
        <v>43887</v>
      </c>
      <c r="W19" s="746">
        <v>44196</v>
      </c>
      <c r="X19" s="700"/>
      <c r="Y19" s="154"/>
      <c r="AA19" s="701"/>
      <c r="AB19" s="702"/>
      <c r="AD19" s="704"/>
      <c r="AG19" s="793" t="s">
        <v>867</v>
      </c>
      <c r="AH19" s="829" t="s">
        <v>1046</v>
      </c>
      <c r="AI19" s="793">
        <v>0.5</v>
      </c>
      <c r="AJ19" s="701">
        <f>(IF(AI19="","",IF(OR($M19=0,$M19="",AG19=""),"",AI19/$M19)))</f>
        <v>0.5</v>
      </c>
      <c r="AK19" s="699">
        <f>(IF(OR($T19="",AJ19=""),"",IF(OR($T19=0,AJ19=0),0,IF((AJ19*100%)/$T19&gt;100%,100%,(AJ19*100%)/$T19))))</f>
        <v>0.5</v>
      </c>
      <c r="AL19" s="508" t="str">
        <f>IF(AI19="","",IF(AK19&lt;100%, IF(AK19&lt;50%, "ALERTA","EN TERMINO"), IF(AK19=100%, "OK", "EN TERMINO")))</f>
        <v>EN TERMINO</v>
      </c>
      <c r="AM19" s="796"/>
      <c r="AN19" s="477"/>
      <c r="AO19" s="510" t="str">
        <f>IF(AK19=100%,IF(AK19&gt;50%,"CUMPLIDA","PENDIENTE"),IF(AK19&lt;50%,"INCUMPLIDA","PENDIENTE"))</f>
        <v>PENDIENTE</v>
      </c>
      <c r="BG19" s="609"/>
      <c r="BI19" s="793" t="str">
        <f>IF(AO19="CUMPLIDA","CERRADO","ABIERTO")</f>
        <v>ABIERTO</v>
      </c>
    </row>
    <row r="20" spans="1:61" s="793" customFormat="1" ht="69" customHeight="1" x14ac:dyDescent="0.25">
      <c r="A20" s="719"/>
      <c r="B20" s="719"/>
      <c r="C20" s="720" t="s">
        <v>154</v>
      </c>
      <c r="D20" s="719"/>
      <c r="E20" s="839"/>
      <c r="F20" s="719"/>
      <c r="G20" s="750">
        <v>1</v>
      </c>
      <c r="H20" s="721" t="s">
        <v>723</v>
      </c>
      <c r="I20" s="780" t="s">
        <v>904</v>
      </c>
      <c r="J20" s="818"/>
      <c r="K20" s="818" t="s">
        <v>1148</v>
      </c>
      <c r="L20" s="818" t="s">
        <v>885</v>
      </c>
      <c r="M20" s="818">
        <v>1</v>
      </c>
      <c r="N20" s="720"/>
      <c r="O20" s="720"/>
      <c r="P20" s="720" t="s">
        <v>297</v>
      </c>
      <c r="Q20" s="722" t="s">
        <v>886</v>
      </c>
      <c r="R20" s="728" t="s">
        <v>887</v>
      </c>
      <c r="S20" s="722" t="s">
        <v>888</v>
      </c>
      <c r="T20" s="723">
        <v>1</v>
      </c>
      <c r="U20" s="745" t="s">
        <v>889</v>
      </c>
      <c r="V20" s="746">
        <v>43887</v>
      </c>
      <c r="W20" s="746">
        <v>44196</v>
      </c>
      <c r="X20" s="700"/>
      <c r="Y20" s="154"/>
      <c r="AA20" s="701"/>
      <c r="AB20" s="702"/>
      <c r="AD20" s="705"/>
      <c r="AF20" s="609"/>
      <c r="AG20" s="793" t="s">
        <v>867</v>
      </c>
      <c r="AH20" s="829"/>
      <c r="AI20" s="793">
        <v>0.5</v>
      </c>
      <c r="AJ20" s="701">
        <f t="shared" ref="AJ20:AJ24" si="6">(IF(AI20="","",IF(OR($M20=0,$M20="",AG20=""),"",AI20/$M20)))</f>
        <v>0.5</v>
      </c>
      <c r="AK20" s="699">
        <f t="shared" ref="AK20:AK83" si="7">(IF(OR($T20="",AJ20=""),"",IF(OR($T20=0,AJ20=0),0,IF((AJ20*100%)/$T20&gt;100%,100%,(AJ20*100%)/$T20))))</f>
        <v>0.5</v>
      </c>
      <c r="AL20" s="508" t="str">
        <f t="shared" ref="AL20:AL83" si="8">IF(AI20="","",IF(AK20&lt;100%, IF(AK20&lt;50%, "ALERTA","EN TERMINO"), IF(AK20=100%, "OK", "EN TERMINO")))</f>
        <v>EN TERMINO</v>
      </c>
      <c r="AM20" s="796"/>
      <c r="AN20" s="477"/>
      <c r="AO20" s="510" t="str">
        <f t="shared" ref="AO20:AO23" si="9">IF(AK20=100%,IF(AK20&gt;50%,"CUMPLIDA","PENDIENTE"),IF(AK20&lt;50%,"INCUMPLIDA","PENDIENTE"))</f>
        <v>PENDIENTE</v>
      </c>
      <c r="BG20" s="609"/>
      <c r="BI20" s="793" t="str">
        <f t="shared" ref="BI20:BI83" si="10">IF(AO20="CUMPLIDA","CERRADO","ABIERTO")</f>
        <v>ABIERTO</v>
      </c>
    </row>
    <row r="21" spans="1:61" s="793" customFormat="1" ht="69" customHeight="1" x14ac:dyDescent="0.25">
      <c r="A21" s="719"/>
      <c r="B21" s="719"/>
      <c r="C21" s="720" t="s">
        <v>154</v>
      </c>
      <c r="D21" s="719"/>
      <c r="E21" s="839"/>
      <c r="F21" s="719"/>
      <c r="G21" s="750">
        <v>1</v>
      </c>
      <c r="H21" s="721" t="s">
        <v>723</v>
      </c>
      <c r="I21" s="780" t="s">
        <v>907</v>
      </c>
      <c r="J21" s="818"/>
      <c r="K21" s="818" t="s">
        <v>908</v>
      </c>
      <c r="L21" s="818" t="s">
        <v>909</v>
      </c>
      <c r="M21" s="818">
        <v>1</v>
      </c>
      <c r="N21" s="720"/>
      <c r="O21" s="720"/>
      <c r="P21" s="720" t="s">
        <v>297</v>
      </c>
      <c r="Q21" s="722" t="s">
        <v>886</v>
      </c>
      <c r="R21" s="728" t="s">
        <v>887</v>
      </c>
      <c r="S21" s="722" t="s">
        <v>892</v>
      </c>
      <c r="T21" s="723">
        <v>1</v>
      </c>
      <c r="U21" s="745" t="s">
        <v>911</v>
      </c>
      <c r="V21" s="746">
        <v>43887</v>
      </c>
      <c r="W21" s="746">
        <v>44196</v>
      </c>
      <c r="X21" s="700"/>
      <c r="Y21" s="154"/>
      <c r="AA21" s="701"/>
      <c r="AB21" s="702"/>
      <c r="AD21" s="705"/>
      <c r="AF21" s="609"/>
      <c r="AG21" s="793" t="s">
        <v>867</v>
      </c>
      <c r="AH21" s="829"/>
      <c r="AI21" s="793">
        <v>0.5</v>
      </c>
      <c r="AJ21" s="701">
        <f t="shared" si="6"/>
        <v>0.5</v>
      </c>
      <c r="AK21" s="699">
        <f t="shared" si="7"/>
        <v>0.5</v>
      </c>
      <c r="AL21" s="508" t="str">
        <f t="shared" si="8"/>
        <v>EN TERMINO</v>
      </c>
      <c r="AM21" s="796"/>
      <c r="AN21" s="477"/>
      <c r="AO21" s="510" t="str">
        <f t="shared" si="9"/>
        <v>PENDIENTE</v>
      </c>
      <c r="BG21" s="609"/>
      <c r="BI21" s="793" t="str">
        <f t="shared" si="10"/>
        <v>ABIERTO</v>
      </c>
    </row>
    <row r="22" spans="1:61" s="793" customFormat="1" ht="69" customHeight="1" x14ac:dyDescent="0.25">
      <c r="A22" s="719"/>
      <c r="B22" s="719"/>
      <c r="C22" s="720" t="s">
        <v>154</v>
      </c>
      <c r="D22" s="719"/>
      <c r="E22" s="839"/>
      <c r="F22" s="719"/>
      <c r="G22" s="750">
        <v>1</v>
      </c>
      <c r="H22" s="721" t="s">
        <v>723</v>
      </c>
      <c r="I22" s="780" t="s">
        <v>934</v>
      </c>
      <c r="J22" s="818"/>
      <c r="K22" s="818" t="s">
        <v>1149</v>
      </c>
      <c r="L22" s="818" t="s">
        <v>885</v>
      </c>
      <c r="M22" s="818">
        <v>1</v>
      </c>
      <c r="N22" s="720"/>
      <c r="O22" s="720"/>
      <c r="P22" s="720" t="s">
        <v>297</v>
      </c>
      <c r="Q22" s="728" t="s">
        <v>895</v>
      </c>
      <c r="R22" s="728" t="s">
        <v>896</v>
      </c>
      <c r="S22" s="728" t="s">
        <v>897</v>
      </c>
      <c r="T22" s="723">
        <v>1</v>
      </c>
      <c r="U22" s="745" t="s">
        <v>889</v>
      </c>
      <c r="V22" s="746">
        <v>43887</v>
      </c>
      <c r="W22" s="746">
        <v>44196</v>
      </c>
      <c r="X22" s="700"/>
      <c r="Y22" s="154"/>
      <c r="AA22" s="701"/>
      <c r="AB22" s="702"/>
      <c r="AD22" s="703"/>
      <c r="AF22" s="609"/>
      <c r="AG22" s="793" t="s">
        <v>867</v>
      </c>
      <c r="AH22" s="829"/>
      <c r="AI22" s="793">
        <v>0.5</v>
      </c>
      <c r="AJ22" s="701">
        <f t="shared" si="6"/>
        <v>0.5</v>
      </c>
      <c r="AK22" s="699">
        <f t="shared" si="7"/>
        <v>0.5</v>
      </c>
      <c r="AL22" s="508" t="str">
        <f t="shared" si="8"/>
        <v>EN TERMINO</v>
      </c>
      <c r="AM22" s="796"/>
      <c r="AN22" s="477"/>
      <c r="AO22" s="510" t="str">
        <f t="shared" si="9"/>
        <v>PENDIENTE</v>
      </c>
      <c r="BG22" s="609"/>
      <c r="BI22" s="793" t="str">
        <f t="shared" si="10"/>
        <v>ABIERTO</v>
      </c>
    </row>
    <row r="23" spans="1:61" s="793" customFormat="1" ht="69" customHeight="1" x14ac:dyDescent="0.25">
      <c r="A23" s="719"/>
      <c r="B23" s="719"/>
      <c r="C23" s="720" t="s">
        <v>154</v>
      </c>
      <c r="D23" s="719"/>
      <c r="E23" s="839"/>
      <c r="F23" s="719"/>
      <c r="G23" s="750">
        <v>1</v>
      </c>
      <c r="H23" s="721" t="s">
        <v>723</v>
      </c>
      <c r="I23" s="780" t="s">
        <v>980</v>
      </c>
      <c r="J23" s="818"/>
      <c r="K23" s="818" t="s">
        <v>905</v>
      </c>
      <c r="L23" s="818" t="s">
        <v>885</v>
      </c>
      <c r="M23" s="818">
        <v>1</v>
      </c>
      <c r="N23" s="720"/>
      <c r="O23" s="720"/>
      <c r="P23" s="720" t="s">
        <v>297</v>
      </c>
      <c r="Q23" s="728" t="s">
        <v>899</v>
      </c>
      <c r="R23" s="728" t="s">
        <v>900</v>
      </c>
      <c r="S23" s="722" t="s">
        <v>901</v>
      </c>
      <c r="T23" s="723">
        <v>1</v>
      </c>
      <c r="U23" s="745" t="s">
        <v>889</v>
      </c>
      <c r="V23" s="746">
        <v>43887</v>
      </c>
      <c r="W23" s="746">
        <v>44196</v>
      </c>
      <c r="X23" s="700"/>
      <c r="Y23" s="154"/>
      <c r="AA23" s="701"/>
      <c r="AB23" s="702"/>
      <c r="AD23" s="703"/>
      <c r="AF23" s="609"/>
      <c r="AG23" s="793" t="s">
        <v>867</v>
      </c>
      <c r="AH23" s="829"/>
      <c r="AI23" s="793">
        <v>0.5</v>
      </c>
      <c r="AJ23" s="701">
        <f t="shared" si="6"/>
        <v>0.5</v>
      </c>
      <c r="AK23" s="699">
        <f t="shared" si="7"/>
        <v>0.5</v>
      </c>
      <c r="AL23" s="508" t="str">
        <f t="shared" si="8"/>
        <v>EN TERMINO</v>
      </c>
      <c r="AM23" s="796"/>
      <c r="AN23" s="477"/>
      <c r="AO23" s="510" t="str">
        <f t="shared" si="9"/>
        <v>PENDIENTE</v>
      </c>
      <c r="BG23" s="609"/>
      <c r="BI23" s="793" t="str">
        <f t="shared" si="10"/>
        <v>ABIERTO</v>
      </c>
    </row>
    <row r="24" spans="1:61" s="793" customFormat="1" ht="69" customHeight="1" x14ac:dyDescent="0.25">
      <c r="A24" s="719"/>
      <c r="B24" s="719"/>
      <c r="C24" s="720" t="s">
        <v>154</v>
      </c>
      <c r="D24" s="719"/>
      <c r="E24" s="839"/>
      <c r="F24" s="719"/>
      <c r="G24" s="750">
        <v>2</v>
      </c>
      <c r="H24" s="721" t="s">
        <v>723</v>
      </c>
      <c r="I24" s="780" t="s">
        <v>884</v>
      </c>
      <c r="J24" s="780" t="s">
        <v>1138</v>
      </c>
      <c r="K24" s="780" t="s">
        <v>1150</v>
      </c>
      <c r="L24" s="780" t="s">
        <v>885</v>
      </c>
      <c r="M24" s="780">
        <v>1</v>
      </c>
      <c r="N24" s="720"/>
      <c r="O24" s="720"/>
      <c r="P24" s="720" t="s">
        <v>297</v>
      </c>
      <c r="Q24" s="729"/>
      <c r="R24" s="729"/>
      <c r="S24" s="729"/>
      <c r="T24" s="723">
        <v>1</v>
      </c>
      <c r="U24" s="745" t="s">
        <v>889</v>
      </c>
      <c r="V24" s="746">
        <v>43887</v>
      </c>
      <c r="W24" s="746">
        <v>44196</v>
      </c>
      <c r="X24" s="700"/>
      <c r="Y24" s="154"/>
      <c r="AA24" s="701"/>
      <c r="AB24" s="702"/>
      <c r="AD24" s="703"/>
      <c r="AF24" s="609"/>
      <c r="AG24" s="793" t="s">
        <v>867</v>
      </c>
      <c r="AH24" s="787" t="s">
        <v>1047</v>
      </c>
      <c r="AI24" s="793">
        <v>0.5</v>
      </c>
      <c r="AJ24" s="701">
        <f t="shared" si="6"/>
        <v>0.5</v>
      </c>
      <c r="AK24" s="699">
        <f t="shared" si="7"/>
        <v>0.5</v>
      </c>
      <c r="AL24" s="508" t="str">
        <f t="shared" si="8"/>
        <v>EN TERMINO</v>
      </c>
      <c r="AM24" s="796"/>
      <c r="BG24" s="609"/>
      <c r="BI24" s="793" t="str">
        <f t="shared" si="10"/>
        <v>ABIERTO</v>
      </c>
    </row>
    <row r="25" spans="1:61" s="793" customFormat="1" ht="69" customHeight="1" x14ac:dyDescent="0.25">
      <c r="A25" s="719"/>
      <c r="B25" s="719"/>
      <c r="C25" s="720" t="s">
        <v>154</v>
      </c>
      <c r="D25" s="719"/>
      <c r="E25" s="839"/>
      <c r="F25" s="719"/>
      <c r="G25" s="750">
        <v>3</v>
      </c>
      <c r="H25" s="721" t="s">
        <v>723</v>
      </c>
      <c r="I25" s="780" t="s">
        <v>890</v>
      </c>
      <c r="J25" s="818" t="s">
        <v>891</v>
      </c>
      <c r="K25" s="818" t="s">
        <v>1151</v>
      </c>
      <c r="L25" s="780" t="s">
        <v>885</v>
      </c>
      <c r="M25" s="780">
        <v>1</v>
      </c>
      <c r="N25" s="720"/>
      <c r="O25" s="720"/>
      <c r="P25" s="720" t="s">
        <v>297</v>
      </c>
      <c r="Q25" s="722" t="s">
        <v>886</v>
      </c>
      <c r="R25" s="728" t="s">
        <v>887</v>
      </c>
      <c r="S25" s="722" t="s">
        <v>906</v>
      </c>
      <c r="T25" s="723">
        <v>1</v>
      </c>
      <c r="U25" s="745" t="s">
        <v>893</v>
      </c>
      <c r="V25" s="746">
        <v>43834</v>
      </c>
      <c r="W25" s="746">
        <v>44196</v>
      </c>
      <c r="X25" s="700"/>
      <c r="Y25" s="154"/>
      <c r="AA25" s="701"/>
      <c r="AB25" s="702"/>
      <c r="AD25" s="704"/>
      <c r="AG25" s="793" t="s">
        <v>867</v>
      </c>
      <c r="AH25" s="829" t="s">
        <v>1048</v>
      </c>
      <c r="AI25" s="793">
        <v>0.5</v>
      </c>
      <c r="AJ25" s="701">
        <f>(IF(AI25="","",IF(OR($M25=0,$M25="",AG25=""),"",AI25/$M25)))</f>
        <v>0.5</v>
      </c>
      <c r="AK25" s="699">
        <f t="shared" si="7"/>
        <v>0.5</v>
      </c>
      <c r="AL25" s="508" t="str">
        <f t="shared" si="8"/>
        <v>EN TERMINO</v>
      </c>
      <c r="AM25" s="796"/>
      <c r="BG25" s="609"/>
      <c r="BI25" s="793" t="str">
        <f t="shared" si="10"/>
        <v>ABIERTO</v>
      </c>
    </row>
    <row r="26" spans="1:61" s="793" customFormat="1" ht="69" customHeight="1" x14ac:dyDescent="0.25">
      <c r="A26" s="719"/>
      <c r="B26" s="719"/>
      <c r="C26" s="720" t="s">
        <v>154</v>
      </c>
      <c r="D26" s="719"/>
      <c r="E26" s="839"/>
      <c r="F26" s="719"/>
      <c r="G26" s="750">
        <v>3</v>
      </c>
      <c r="H26" s="721" t="s">
        <v>723</v>
      </c>
      <c r="I26" s="780" t="s">
        <v>903</v>
      </c>
      <c r="J26" s="818"/>
      <c r="K26" s="818"/>
      <c r="L26" s="780" t="s">
        <v>1164</v>
      </c>
      <c r="M26" s="780"/>
      <c r="N26" s="720"/>
      <c r="O26" s="720"/>
      <c r="P26" s="720" t="s">
        <v>297</v>
      </c>
      <c r="Q26" s="722" t="s">
        <v>886</v>
      </c>
      <c r="R26" s="728" t="s">
        <v>887</v>
      </c>
      <c r="S26" s="722" t="s">
        <v>910</v>
      </c>
      <c r="T26" s="723">
        <v>1</v>
      </c>
      <c r="U26" s="745"/>
      <c r="V26" s="733"/>
      <c r="W26" s="746">
        <v>44196</v>
      </c>
      <c r="X26" s="700"/>
      <c r="Y26" s="154"/>
      <c r="AA26" s="701"/>
      <c r="AB26" s="702"/>
      <c r="AF26" s="609"/>
      <c r="AG26" s="793" t="s">
        <v>867</v>
      </c>
      <c r="AH26" s="829"/>
      <c r="AI26" s="793">
        <v>0.5</v>
      </c>
      <c r="AJ26" s="701" t="str">
        <f t="shared" ref="AJ26:AJ89" si="11">(IF(AI26="","",IF(OR($M26=0,$M26="",AG26=""),"",AI26/$M26)))</f>
        <v/>
      </c>
      <c r="AK26" s="699" t="str">
        <f t="shared" si="7"/>
        <v/>
      </c>
      <c r="AL26" s="508" t="str">
        <f t="shared" si="8"/>
        <v>EN TERMINO</v>
      </c>
      <c r="AM26" s="796"/>
      <c r="BG26" s="609"/>
      <c r="BI26" s="793" t="str">
        <f t="shared" si="10"/>
        <v>ABIERTO</v>
      </c>
    </row>
    <row r="27" spans="1:61" s="793" customFormat="1" ht="69" customHeight="1" x14ac:dyDescent="0.25">
      <c r="A27" s="719"/>
      <c r="B27" s="719"/>
      <c r="C27" s="720" t="s">
        <v>154</v>
      </c>
      <c r="D27" s="719"/>
      <c r="E27" s="839"/>
      <c r="F27" s="719"/>
      <c r="G27" s="750">
        <v>3</v>
      </c>
      <c r="H27" s="721" t="s">
        <v>723</v>
      </c>
      <c r="I27" s="780" t="s">
        <v>936</v>
      </c>
      <c r="J27" s="818"/>
      <c r="K27" s="818"/>
      <c r="L27" s="780" t="s">
        <v>885</v>
      </c>
      <c r="M27" s="780">
        <v>1</v>
      </c>
      <c r="N27" s="720"/>
      <c r="O27" s="720"/>
      <c r="P27" s="720" t="s">
        <v>297</v>
      </c>
      <c r="Q27" s="722" t="s">
        <v>886</v>
      </c>
      <c r="R27" s="728" t="s">
        <v>887</v>
      </c>
      <c r="S27" s="722" t="s">
        <v>915</v>
      </c>
      <c r="T27" s="723">
        <v>1</v>
      </c>
      <c r="U27" s="745" t="s">
        <v>942</v>
      </c>
      <c r="V27" s="746">
        <v>43983</v>
      </c>
      <c r="W27" s="746">
        <v>44196</v>
      </c>
      <c r="X27" s="700"/>
      <c r="Y27" s="154"/>
      <c r="AA27" s="701"/>
      <c r="AB27" s="702"/>
      <c r="AF27" s="609"/>
      <c r="AG27" s="793" t="s">
        <v>867</v>
      </c>
      <c r="AH27" s="829"/>
      <c r="AI27" s="793">
        <v>0.5</v>
      </c>
      <c r="AJ27" s="701">
        <f t="shared" si="11"/>
        <v>0.5</v>
      </c>
      <c r="AK27" s="699">
        <f t="shared" si="7"/>
        <v>0.5</v>
      </c>
      <c r="AL27" s="508" t="str">
        <f t="shared" si="8"/>
        <v>EN TERMINO</v>
      </c>
      <c r="AM27" s="796"/>
      <c r="BG27" s="609"/>
      <c r="BI27" s="793" t="str">
        <f t="shared" si="10"/>
        <v>ABIERTO</v>
      </c>
    </row>
    <row r="28" spans="1:61" s="793" customFormat="1" ht="69" customHeight="1" x14ac:dyDescent="0.25">
      <c r="A28" s="719"/>
      <c r="B28" s="719"/>
      <c r="C28" s="720" t="s">
        <v>154</v>
      </c>
      <c r="D28" s="719"/>
      <c r="E28" s="839"/>
      <c r="F28" s="719"/>
      <c r="G28" s="750">
        <v>3</v>
      </c>
      <c r="H28" s="721" t="s">
        <v>723</v>
      </c>
      <c r="I28" s="780" t="s">
        <v>973</v>
      </c>
      <c r="J28" s="818"/>
      <c r="K28" s="818"/>
      <c r="L28" s="780"/>
      <c r="M28" s="742"/>
      <c r="N28" s="720"/>
      <c r="O28" s="720"/>
      <c r="P28" s="720" t="s">
        <v>297</v>
      </c>
      <c r="Q28" s="726"/>
      <c r="R28" s="726"/>
      <c r="S28" s="726"/>
      <c r="T28" s="723">
        <v>1</v>
      </c>
      <c r="U28" s="745"/>
      <c r="V28" s="746"/>
      <c r="W28" s="746">
        <v>44196</v>
      </c>
      <c r="X28" s="700"/>
      <c r="Y28" s="154"/>
      <c r="AA28" s="701"/>
      <c r="AB28" s="702"/>
      <c r="AF28" s="609"/>
      <c r="AG28" s="793" t="s">
        <v>867</v>
      </c>
      <c r="AH28" s="829"/>
      <c r="AI28" s="793">
        <v>0.5</v>
      </c>
      <c r="AJ28" s="701" t="str">
        <f t="shared" si="11"/>
        <v/>
      </c>
      <c r="AK28" s="699" t="str">
        <f t="shared" si="7"/>
        <v/>
      </c>
      <c r="AL28" s="508" t="str">
        <f t="shared" si="8"/>
        <v>EN TERMINO</v>
      </c>
      <c r="AM28" s="796"/>
      <c r="BG28" s="609"/>
      <c r="BI28" s="793" t="str">
        <f t="shared" si="10"/>
        <v>ABIERTO</v>
      </c>
    </row>
    <row r="29" spans="1:61" s="793" customFormat="1" ht="69" customHeight="1" x14ac:dyDescent="0.25">
      <c r="A29" s="719"/>
      <c r="B29" s="719"/>
      <c r="C29" s="720" t="s">
        <v>154</v>
      </c>
      <c r="D29" s="719"/>
      <c r="E29" s="839"/>
      <c r="F29" s="719"/>
      <c r="G29" s="750">
        <v>4</v>
      </c>
      <c r="H29" s="721" t="s">
        <v>723</v>
      </c>
      <c r="I29" s="780" t="s">
        <v>894</v>
      </c>
      <c r="J29" s="780" t="s">
        <v>1139</v>
      </c>
      <c r="K29" s="780" t="s">
        <v>1152</v>
      </c>
      <c r="L29" s="780" t="s">
        <v>885</v>
      </c>
      <c r="M29" s="780">
        <v>1</v>
      </c>
      <c r="N29" s="720"/>
      <c r="O29" s="720"/>
      <c r="P29" s="720" t="s">
        <v>297</v>
      </c>
      <c r="Q29" s="722" t="s">
        <v>886</v>
      </c>
      <c r="R29" s="728" t="s">
        <v>887</v>
      </c>
      <c r="S29" s="722" t="s">
        <v>920</v>
      </c>
      <c r="T29" s="723">
        <v>1</v>
      </c>
      <c r="U29" s="745" t="s">
        <v>893</v>
      </c>
      <c r="V29" s="746">
        <v>43834</v>
      </c>
      <c r="W29" s="746">
        <v>44196</v>
      </c>
      <c r="X29" s="700"/>
      <c r="Y29" s="154"/>
      <c r="AA29" s="701"/>
      <c r="AB29" s="702"/>
      <c r="AD29" s="704"/>
      <c r="AG29" s="793" t="s">
        <v>867</v>
      </c>
      <c r="AH29" s="787" t="s">
        <v>1049</v>
      </c>
      <c r="AI29" s="793">
        <v>0.5</v>
      </c>
      <c r="AJ29" s="701">
        <f t="shared" si="11"/>
        <v>0.5</v>
      </c>
      <c r="AK29" s="699">
        <f t="shared" si="7"/>
        <v>0.5</v>
      </c>
      <c r="AL29" s="508" t="str">
        <f t="shared" si="8"/>
        <v>EN TERMINO</v>
      </c>
      <c r="AM29" s="796"/>
      <c r="BG29" s="609"/>
      <c r="BI29" s="793" t="str">
        <f t="shared" si="10"/>
        <v>ABIERTO</v>
      </c>
    </row>
    <row r="30" spans="1:61" s="793" customFormat="1" ht="69" customHeight="1" x14ac:dyDescent="0.25">
      <c r="A30" s="719"/>
      <c r="B30" s="719"/>
      <c r="C30" s="720" t="s">
        <v>154</v>
      </c>
      <c r="D30" s="719"/>
      <c r="E30" s="839"/>
      <c r="F30" s="719"/>
      <c r="G30" s="750">
        <v>5</v>
      </c>
      <c r="H30" s="721" t="s">
        <v>723</v>
      </c>
      <c r="I30" s="780" t="s">
        <v>898</v>
      </c>
      <c r="J30" s="780" t="s">
        <v>1140</v>
      </c>
      <c r="K30" s="781" t="s">
        <v>1153</v>
      </c>
      <c r="L30" s="780" t="s">
        <v>885</v>
      </c>
      <c r="M30" s="780">
        <v>1</v>
      </c>
      <c r="N30" s="720"/>
      <c r="O30" s="720"/>
      <c r="P30" s="720" t="s">
        <v>297</v>
      </c>
      <c r="Q30" s="722" t="s">
        <v>886</v>
      </c>
      <c r="R30" s="728" t="s">
        <v>887</v>
      </c>
      <c r="S30" s="722" t="s">
        <v>924</v>
      </c>
      <c r="T30" s="723">
        <v>1</v>
      </c>
      <c r="U30" s="740" t="s">
        <v>902</v>
      </c>
      <c r="V30" s="746">
        <v>43891</v>
      </c>
      <c r="W30" s="746">
        <v>44196</v>
      </c>
      <c r="X30" s="700"/>
      <c r="Y30" s="154"/>
      <c r="AA30" s="701"/>
      <c r="AB30" s="702"/>
      <c r="AD30" s="704"/>
      <c r="AG30" s="793" t="s">
        <v>867</v>
      </c>
      <c r="AH30" s="787" t="s">
        <v>1050</v>
      </c>
      <c r="AI30" s="793">
        <v>0</v>
      </c>
      <c r="AJ30" s="701">
        <f t="shared" si="11"/>
        <v>0</v>
      </c>
      <c r="AK30" s="699">
        <f t="shared" si="7"/>
        <v>0</v>
      </c>
      <c r="AL30" s="508" t="str">
        <f t="shared" si="8"/>
        <v>ALERTA</v>
      </c>
      <c r="AM30" s="796"/>
      <c r="BG30" s="609"/>
      <c r="BI30" s="793" t="str">
        <f t="shared" si="10"/>
        <v>ABIERTO</v>
      </c>
    </row>
    <row r="31" spans="1:61" s="793" customFormat="1" ht="69" customHeight="1" x14ac:dyDescent="0.25">
      <c r="A31" s="719"/>
      <c r="B31" s="719"/>
      <c r="C31" s="720" t="s">
        <v>154</v>
      </c>
      <c r="D31" s="719"/>
      <c r="E31" s="839"/>
      <c r="F31" s="719"/>
      <c r="G31" s="750">
        <v>6</v>
      </c>
      <c r="H31" s="721" t="s">
        <v>723</v>
      </c>
      <c r="I31" s="780" t="s">
        <v>912</v>
      </c>
      <c r="J31" s="818" t="s">
        <v>913</v>
      </c>
      <c r="K31" s="818" t="s">
        <v>914</v>
      </c>
      <c r="L31" s="780" t="s">
        <v>885</v>
      </c>
      <c r="M31" s="780">
        <v>1</v>
      </c>
      <c r="N31" s="720"/>
      <c r="O31" s="720"/>
      <c r="P31" s="720" t="s">
        <v>297</v>
      </c>
      <c r="Q31" s="722" t="s">
        <v>886</v>
      </c>
      <c r="R31" s="728" t="s">
        <v>887</v>
      </c>
      <c r="S31" s="722" t="s">
        <v>928</v>
      </c>
      <c r="T31" s="723">
        <v>1</v>
      </c>
      <c r="U31" s="745" t="s">
        <v>889</v>
      </c>
      <c r="V31" s="746">
        <v>43983</v>
      </c>
      <c r="W31" s="746">
        <v>44196</v>
      </c>
      <c r="X31" s="700"/>
      <c r="Y31" s="154"/>
      <c r="AA31" s="701"/>
      <c r="AB31" s="702"/>
      <c r="AD31" s="703"/>
      <c r="AF31" s="609"/>
      <c r="AG31" s="793" t="s">
        <v>867</v>
      </c>
      <c r="AH31" s="829" t="s">
        <v>1051</v>
      </c>
      <c r="AI31" s="793">
        <v>0.5</v>
      </c>
      <c r="AJ31" s="701"/>
      <c r="AK31" s="699"/>
      <c r="AL31" s="508"/>
      <c r="AM31" s="796"/>
      <c r="BG31" s="609"/>
      <c r="BI31" s="793" t="str">
        <f t="shared" si="10"/>
        <v>ABIERTO</v>
      </c>
    </row>
    <row r="32" spans="1:61" s="793" customFormat="1" ht="69" customHeight="1" x14ac:dyDescent="0.25">
      <c r="A32" s="719"/>
      <c r="B32" s="719"/>
      <c r="C32" s="720" t="s">
        <v>154</v>
      </c>
      <c r="D32" s="719"/>
      <c r="E32" s="839"/>
      <c r="F32" s="719"/>
      <c r="G32" s="750">
        <v>6</v>
      </c>
      <c r="H32" s="721" t="s">
        <v>723</v>
      </c>
      <c r="I32" s="780" t="s">
        <v>961</v>
      </c>
      <c r="J32" s="818"/>
      <c r="K32" s="818"/>
      <c r="L32" s="780" t="s">
        <v>885</v>
      </c>
      <c r="M32" s="780">
        <v>1</v>
      </c>
      <c r="N32" s="720"/>
      <c r="O32" s="720"/>
      <c r="P32" s="720" t="s">
        <v>297</v>
      </c>
      <c r="Q32" s="722" t="s">
        <v>886</v>
      </c>
      <c r="R32" s="728" t="s">
        <v>887</v>
      </c>
      <c r="S32" s="722" t="s">
        <v>932</v>
      </c>
      <c r="T32" s="723">
        <v>1</v>
      </c>
      <c r="U32" s="745" t="s">
        <v>963</v>
      </c>
      <c r="V32" s="746">
        <v>43887</v>
      </c>
      <c r="W32" s="746">
        <v>44196</v>
      </c>
      <c r="X32" s="700"/>
      <c r="Y32" s="154"/>
      <c r="AA32" s="701"/>
      <c r="AB32" s="702"/>
      <c r="AD32" s="703"/>
      <c r="AF32" s="609"/>
      <c r="AG32" s="793" t="s">
        <v>867</v>
      </c>
      <c r="AH32" s="829"/>
      <c r="AI32" s="793">
        <v>0.5</v>
      </c>
      <c r="AJ32" s="701"/>
      <c r="AK32" s="699"/>
      <c r="AL32" s="508"/>
      <c r="AM32" s="796"/>
      <c r="BG32" s="609"/>
      <c r="BI32" s="793" t="str">
        <f t="shared" si="10"/>
        <v>ABIERTO</v>
      </c>
    </row>
    <row r="33" spans="1:61" s="793" customFormat="1" ht="69" customHeight="1" x14ac:dyDescent="0.25">
      <c r="A33" s="719"/>
      <c r="B33" s="719"/>
      <c r="C33" s="720" t="s">
        <v>154</v>
      </c>
      <c r="D33" s="719"/>
      <c r="E33" s="839"/>
      <c r="F33" s="719"/>
      <c r="G33" s="750">
        <v>7</v>
      </c>
      <c r="H33" s="721" t="s">
        <v>723</v>
      </c>
      <c r="I33" s="780" t="s">
        <v>916</v>
      </c>
      <c r="J33" s="742"/>
      <c r="K33" s="742" t="s">
        <v>917</v>
      </c>
      <c r="L33" s="742"/>
      <c r="M33" s="742"/>
      <c r="N33" s="720"/>
      <c r="O33" s="720"/>
      <c r="P33" s="720" t="s">
        <v>297</v>
      </c>
      <c r="Q33" s="722" t="s">
        <v>886</v>
      </c>
      <c r="R33" s="728" t="s">
        <v>887</v>
      </c>
      <c r="S33" s="722" t="s">
        <v>935</v>
      </c>
      <c r="T33" s="723">
        <v>1</v>
      </c>
      <c r="U33" s="747"/>
      <c r="V33" s="748"/>
      <c r="W33" s="746">
        <v>44196</v>
      </c>
      <c r="X33" s="700"/>
      <c r="Y33" s="154"/>
      <c r="AA33" s="701"/>
      <c r="AB33" s="702"/>
      <c r="AD33" s="704"/>
      <c r="AG33" s="793" t="s">
        <v>867</v>
      </c>
      <c r="AH33" s="787" t="s">
        <v>1052</v>
      </c>
      <c r="AJ33" s="701" t="str">
        <f t="shared" si="11"/>
        <v/>
      </c>
      <c r="AK33" s="699" t="str">
        <f t="shared" si="7"/>
        <v/>
      </c>
      <c r="AL33" s="508" t="str">
        <f t="shared" si="8"/>
        <v/>
      </c>
      <c r="AM33" s="796"/>
      <c r="BG33" s="609"/>
      <c r="BI33" s="793" t="str">
        <f t="shared" si="10"/>
        <v>ABIERTO</v>
      </c>
    </row>
    <row r="34" spans="1:61" s="793" customFormat="1" ht="69" customHeight="1" x14ac:dyDescent="0.25">
      <c r="A34" s="719"/>
      <c r="B34" s="719"/>
      <c r="C34" s="720" t="s">
        <v>154</v>
      </c>
      <c r="D34" s="719"/>
      <c r="E34" s="839"/>
      <c r="F34" s="719"/>
      <c r="G34" s="750">
        <v>8</v>
      </c>
      <c r="H34" s="721" t="s">
        <v>723</v>
      </c>
      <c r="I34" s="743" t="s">
        <v>1136</v>
      </c>
      <c r="J34" s="780" t="s">
        <v>1141</v>
      </c>
      <c r="K34" s="780" t="s">
        <v>918</v>
      </c>
      <c r="L34" s="780" t="s">
        <v>919</v>
      </c>
      <c r="M34" s="780">
        <v>1</v>
      </c>
      <c r="N34" s="720"/>
      <c r="O34" s="720"/>
      <c r="P34" s="720" t="s">
        <v>297</v>
      </c>
      <c r="Q34" s="728" t="s">
        <v>939</v>
      </c>
      <c r="R34" s="728" t="s">
        <v>940</v>
      </c>
      <c r="S34" s="722" t="s">
        <v>941</v>
      </c>
      <c r="T34" s="723">
        <v>1</v>
      </c>
      <c r="U34" s="745" t="s">
        <v>921</v>
      </c>
      <c r="V34" s="746">
        <v>43983</v>
      </c>
      <c r="W34" s="746">
        <v>44196</v>
      </c>
      <c r="X34" s="700"/>
      <c r="Y34" s="154"/>
      <c r="AA34" s="701"/>
      <c r="AB34" s="702"/>
      <c r="AD34" s="704"/>
      <c r="AG34" s="793" t="s">
        <v>867</v>
      </c>
      <c r="AH34" s="787" t="s">
        <v>1053</v>
      </c>
      <c r="AI34" s="793">
        <v>0.5</v>
      </c>
      <c r="AJ34" s="701">
        <f t="shared" si="11"/>
        <v>0.5</v>
      </c>
      <c r="AK34" s="699">
        <f t="shared" si="7"/>
        <v>0.5</v>
      </c>
      <c r="AL34" s="508" t="str">
        <f t="shared" si="8"/>
        <v>EN TERMINO</v>
      </c>
      <c r="AM34" s="796"/>
      <c r="BG34" s="609"/>
      <c r="BI34" s="793" t="str">
        <f t="shared" si="10"/>
        <v>ABIERTO</v>
      </c>
    </row>
    <row r="35" spans="1:61" s="793" customFormat="1" ht="69" customHeight="1" x14ac:dyDescent="0.25">
      <c r="A35" s="719"/>
      <c r="B35" s="719"/>
      <c r="C35" s="720" t="s">
        <v>154</v>
      </c>
      <c r="D35" s="719"/>
      <c r="E35" s="839"/>
      <c r="F35" s="719"/>
      <c r="G35" s="750">
        <v>9</v>
      </c>
      <c r="H35" s="721" t="s">
        <v>723</v>
      </c>
      <c r="I35" s="780" t="s">
        <v>922</v>
      </c>
      <c r="J35" s="819" t="s">
        <v>1142</v>
      </c>
      <c r="K35" s="818" t="s">
        <v>1154</v>
      </c>
      <c r="L35" s="781" t="s">
        <v>909</v>
      </c>
      <c r="M35" s="742">
        <v>1</v>
      </c>
      <c r="N35" s="720"/>
      <c r="O35" s="720"/>
      <c r="P35" s="720" t="s">
        <v>297</v>
      </c>
      <c r="Q35" s="722" t="s">
        <v>886</v>
      </c>
      <c r="R35" s="728" t="s">
        <v>887</v>
      </c>
      <c r="S35" s="722" t="s">
        <v>945</v>
      </c>
      <c r="T35" s="723">
        <v>1</v>
      </c>
      <c r="U35" s="745" t="s">
        <v>925</v>
      </c>
      <c r="V35" s="746">
        <v>43983</v>
      </c>
      <c r="W35" s="746">
        <v>44196</v>
      </c>
      <c r="X35" s="700"/>
      <c r="Y35" s="154"/>
      <c r="AA35" s="701"/>
      <c r="AB35" s="702"/>
      <c r="AD35" s="704"/>
      <c r="AG35" s="793" t="s">
        <v>867</v>
      </c>
      <c r="AH35" s="829" t="s">
        <v>1054</v>
      </c>
      <c r="AI35" s="793">
        <v>0.5</v>
      </c>
      <c r="AJ35" s="701">
        <f t="shared" si="11"/>
        <v>0.5</v>
      </c>
      <c r="AK35" s="699">
        <f t="shared" si="7"/>
        <v>0.5</v>
      </c>
      <c r="AL35" s="508" t="str">
        <f t="shared" si="8"/>
        <v>EN TERMINO</v>
      </c>
      <c r="AM35" s="796"/>
      <c r="BG35" s="609"/>
      <c r="BI35" s="793" t="str">
        <f t="shared" si="10"/>
        <v>ABIERTO</v>
      </c>
    </row>
    <row r="36" spans="1:61" s="793" customFormat="1" ht="69" customHeight="1" x14ac:dyDescent="0.25">
      <c r="A36" s="719"/>
      <c r="B36" s="719"/>
      <c r="C36" s="720" t="s">
        <v>154</v>
      </c>
      <c r="D36" s="719"/>
      <c r="E36" s="839"/>
      <c r="F36" s="719"/>
      <c r="G36" s="750">
        <v>9</v>
      </c>
      <c r="H36" s="721" t="s">
        <v>723</v>
      </c>
      <c r="I36" s="780" t="s">
        <v>971</v>
      </c>
      <c r="J36" s="819"/>
      <c r="K36" s="818"/>
      <c r="L36" s="744" t="s">
        <v>885</v>
      </c>
      <c r="M36" s="742">
        <v>1</v>
      </c>
      <c r="N36" s="720"/>
      <c r="O36" s="720"/>
      <c r="P36" s="720" t="s">
        <v>297</v>
      </c>
      <c r="Q36" s="722" t="s">
        <v>886</v>
      </c>
      <c r="R36" s="728" t="s">
        <v>887</v>
      </c>
      <c r="S36" s="722" t="s">
        <v>950</v>
      </c>
      <c r="T36" s="723">
        <v>1</v>
      </c>
      <c r="U36" s="749" t="s">
        <v>933</v>
      </c>
      <c r="V36" s="746">
        <v>43983</v>
      </c>
      <c r="W36" s="746">
        <v>44196</v>
      </c>
      <c r="X36" s="700"/>
      <c r="Y36" s="154"/>
      <c r="AA36" s="701"/>
      <c r="AB36" s="702"/>
      <c r="AD36" s="704"/>
      <c r="AG36" s="793" t="s">
        <v>867</v>
      </c>
      <c r="AH36" s="829"/>
      <c r="AI36" s="793">
        <v>0.5</v>
      </c>
      <c r="AJ36" s="701">
        <f t="shared" si="11"/>
        <v>0.5</v>
      </c>
      <c r="AK36" s="699">
        <f t="shared" si="7"/>
        <v>0.5</v>
      </c>
      <c r="AL36" s="508" t="str">
        <f t="shared" si="8"/>
        <v>EN TERMINO</v>
      </c>
      <c r="AM36" s="796"/>
      <c r="BG36" s="609"/>
      <c r="BI36" s="793" t="str">
        <f t="shared" si="10"/>
        <v>ABIERTO</v>
      </c>
    </row>
    <row r="37" spans="1:61" s="793" customFormat="1" ht="69" customHeight="1" x14ac:dyDescent="0.25">
      <c r="A37" s="719"/>
      <c r="B37" s="719"/>
      <c r="C37" s="720" t="s">
        <v>154</v>
      </c>
      <c r="D37" s="719"/>
      <c r="E37" s="839"/>
      <c r="F37" s="719"/>
      <c r="G37" s="750">
        <v>9</v>
      </c>
      <c r="H37" s="721" t="s">
        <v>723</v>
      </c>
      <c r="I37" s="780" t="s">
        <v>1024</v>
      </c>
      <c r="J37" s="819"/>
      <c r="K37" s="818" t="s">
        <v>923</v>
      </c>
      <c r="L37" s="780" t="s">
        <v>885</v>
      </c>
      <c r="M37" s="742">
        <v>1</v>
      </c>
      <c r="N37" s="720"/>
      <c r="O37" s="720"/>
      <c r="P37" s="720" t="s">
        <v>297</v>
      </c>
      <c r="Q37" s="722" t="s">
        <v>886</v>
      </c>
      <c r="R37" s="728" t="s">
        <v>887</v>
      </c>
      <c r="S37" s="722" t="s">
        <v>941</v>
      </c>
      <c r="T37" s="723">
        <v>1</v>
      </c>
      <c r="U37" s="745" t="s">
        <v>933</v>
      </c>
      <c r="V37" s="746">
        <v>43983</v>
      </c>
      <c r="W37" s="746">
        <v>44196</v>
      </c>
      <c r="X37" s="700"/>
      <c r="Y37" s="154"/>
      <c r="AA37" s="701"/>
      <c r="AB37" s="702"/>
      <c r="AD37" s="705"/>
      <c r="AF37" s="609"/>
      <c r="AG37" s="793" t="s">
        <v>867</v>
      </c>
      <c r="AH37" s="829"/>
      <c r="AI37" s="793">
        <v>0.5</v>
      </c>
      <c r="AJ37" s="701">
        <f t="shared" si="11"/>
        <v>0.5</v>
      </c>
      <c r="AK37" s="699">
        <f t="shared" si="7"/>
        <v>0.5</v>
      </c>
      <c r="AL37" s="508" t="str">
        <f t="shared" si="8"/>
        <v>EN TERMINO</v>
      </c>
      <c r="AM37" s="796"/>
      <c r="BG37" s="609"/>
      <c r="BI37" s="793" t="str">
        <f t="shared" si="10"/>
        <v>ABIERTO</v>
      </c>
    </row>
    <row r="38" spans="1:61" s="793" customFormat="1" ht="69" customHeight="1" x14ac:dyDescent="0.25">
      <c r="A38" s="719"/>
      <c r="B38" s="719"/>
      <c r="C38" s="720" t="s">
        <v>154</v>
      </c>
      <c r="D38" s="719"/>
      <c r="E38" s="839"/>
      <c r="F38" s="719"/>
      <c r="G38" s="750">
        <v>9</v>
      </c>
      <c r="H38" s="721" t="s">
        <v>723</v>
      </c>
      <c r="I38" s="780" t="s">
        <v>1025</v>
      </c>
      <c r="J38" s="819"/>
      <c r="K38" s="818" t="s">
        <v>923</v>
      </c>
      <c r="L38" s="780" t="s">
        <v>885</v>
      </c>
      <c r="M38" s="742">
        <v>1</v>
      </c>
      <c r="N38" s="720"/>
      <c r="O38" s="720"/>
      <c r="P38" s="720" t="s">
        <v>297</v>
      </c>
      <c r="Q38" s="722" t="s">
        <v>886</v>
      </c>
      <c r="R38" s="728" t="s">
        <v>887</v>
      </c>
      <c r="S38" s="722" t="s">
        <v>901</v>
      </c>
      <c r="T38" s="723">
        <v>1</v>
      </c>
      <c r="U38" s="745" t="s">
        <v>933</v>
      </c>
      <c r="V38" s="746">
        <v>43983</v>
      </c>
      <c r="W38" s="746">
        <v>44196</v>
      </c>
      <c r="X38" s="700"/>
      <c r="Y38" s="154"/>
      <c r="AA38" s="701"/>
      <c r="AB38" s="702"/>
      <c r="AD38" s="705"/>
      <c r="AF38" s="609"/>
      <c r="AG38" s="793" t="s">
        <v>867</v>
      </c>
      <c r="AH38" s="829"/>
      <c r="AI38" s="793">
        <v>0.5</v>
      </c>
      <c r="AJ38" s="701">
        <f t="shared" si="11"/>
        <v>0.5</v>
      </c>
      <c r="AK38" s="699">
        <f t="shared" si="7"/>
        <v>0.5</v>
      </c>
      <c r="AL38" s="508" t="str">
        <f t="shared" si="8"/>
        <v>EN TERMINO</v>
      </c>
      <c r="AM38" s="796"/>
      <c r="BG38" s="609"/>
      <c r="BI38" s="793" t="str">
        <f t="shared" si="10"/>
        <v>ABIERTO</v>
      </c>
    </row>
    <row r="39" spans="1:61" s="793" customFormat="1" ht="69" customHeight="1" x14ac:dyDescent="0.25">
      <c r="A39" s="719"/>
      <c r="B39" s="719"/>
      <c r="C39" s="720" t="s">
        <v>154</v>
      </c>
      <c r="D39" s="719"/>
      <c r="E39" s="839"/>
      <c r="F39" s="719"/>
      <c r="G39" s="750">
        <v>9</v>
      </c>
      <c r="H39" s="721" t="s">
        <v>723</v>
      </c>
      <c r="I39" s="780" t="s">
        <v>1026</v>
      </c>
      <c r="J39" s="819"/>
      <c r="K39" s="818" t="s">
        <v>923</v>
      </c>
      <c r="L39" s="780" t="s">
        <v>885</v>
      </c>
      <c r="M39" s="742">
        <v>1</v>
      </c>
      <c r="N39" s="720"/>
      <c r="O39" s="720"/>
      <c r="P39" s="720" t="s">
        <v>297</v>
      </c>
      <c r="Q39" s="722" t="s">
        <v>886</v>
      </c>
      <c r="R39" s="728" t="s">
        <v>887</v>
      </c>
      <c r="S39" s="730" t="s">
        <v>954</v>
      </c>
      <c r="T39" s="723">
        <v>1</v>
      </c>
      <c r="U39" s="745" t="s">
        <v>933</v>
      </c>
      <c r="V39" s="746">
        <v>43983</v>
      </c>
      <c r="W39" s="746">
        <v>44196</v>
      </c>
      <c r="X39" s="700"/>
      <c r="Y39" s="154"/>
      <c r="AA39" s="701"/>
      <c r="AB39" s="702"/>
      <c r="AD39" s="703"/>
      <c r="AF39" s="609"/>
      <c r="AG39" s="793" t="s">
        <v>867</v>
      </c>
      <c r="AH39" s="829"/>
      <c r="AI39" s="793">
        <v>0.5</v>
      </c>
      <c r="AJ39" s="701">
        <f t="shared" si="11"/>
        <v>0.5</v>
      </c>
      <c r="AK39" s="699">
        <f t="shared" si="7"/>
        <v>0.5</v>
      </c>
      <c r="AL39" s="508" t="str">
        <f t="shared" si="8"/>
        <v>EN TERMINO</v>
      </c>
      <c r="AM39" s="796"/>
      <c r="BG39" s="609"/>
      <c r="BI39" s="793" t="str">
        <f t="shared" si="10"/>
        <v>ABIERTO</v>
      </c>
    </row>
    <row r="40" spans="1:61" s="793" customFormat="1" ht="69" customHeight="1" x14ac:dyDescent="0.25">
      <c r="A40" s="719"/>
      <c r="B40" s="719"/>
      <c r="C40" s="720" t="s">
        <v>154</v>
      </c>
      <c r="D40" s="719"/>
      <c r="E40" s="839"/>
      <c r="F40" s="719"/>
      <c r="G40" s="750">
        <v>9</v>
      </c>
      <c r="H40" s="721" t="s">
        <v>723</v>
      </c>
      <c r="I40" s="780" t="s">
        <v>1027</v>
      </c>
      <c r="J40" s="819"/>
      <c r="K40" s="818" t="s">
        <v>923</v>
      </c>
      <c r="L40" s="780" t="s">
        <v>885</v>
      </c>
      <c r="M40" s="742">
        <v>1</v>
      </c>
      <c r="N40" s="720"/>
      <c r="O40" s="720"/>
      <c r="P40" s="720" t="s">
        <v>297</v>
      </c>
      <c r="Q40" s="722" t="s">
        <v>886</v>
      </c>
      <c r="R40" s="722" t="s">
        <v>956</v>
      </c>
      <c r="S40" s="722" t="s">
        <v>954</v>
      </c>
      <c r="T40" s="723">
        <v>1</v>
      </c>
      <c r="U40" s="745" t="s">
        <v>933</v>
      </c>
      <c r="V40" s="746">
        <v>43983</v>
      </c>
      <c r="W40" s="746">
        <v>44196</v>
      </c>
      <c r="X40" s="700"/>
      <c r="Y40" s="154"/>
      <c r="AA40" s="701"/>
      <c r="AB40" s="702"/>
      <c r="AD40" s="703"/>
      <c r="AF40" s="609"/>
      <c r="AG40" s="793" t="s">
        <v>867</v>
      </c>
      <c r="AH40" s="829"/>
      <c r="AI40" s="793">
        <v>0.5</v>
      </c>
      <c r="AJ40" s="701">
        <f t="shared" si="11"/>
        <v>0.5</v>
      </c>
      <c r="AK40" s="699">
        <f t="shared" si="7"/>
        <v>0.5</v>
      </c>
      <c r="AL40" s="508" t="str">
        <f t="shared" si="8"/>
        <v>EN TERMINO</v>
      </c>
      <c r="AM40" s="796"/>
      <c r="BG40" s="609"/>
      <c r="BI40" s="793" t="str">
        <f t="shared" si="10"/>
        <v>ABIERTO</v>
      </c>
    </row>
    <row r="41" spans="1:61" s="793" customFormat="1" ht="69" customHeight="1" x14ac:dyDescent="0.25">
      <c r="A41" s="719"/>
      <c r="B41" s="719"/>
      <c r="C41" s="720" t="s">
        <v>154</v>
      </c>
      <c r="D41" s="719"/>
      <c r="E41" s="839"/>
      <c r="F41" s="719"/>
      <c r="G41" s="750">
        <v>9</v>
      </c>
      <c r="H41" s="721" t="s">
        <v>723</v>
      </c>
      <c r="I41" s="780" t="s">
        <v>1030</v>
      </c>
      <c r="J41" s="819"/>
      <c r="K41" s="818" t="s">
        <v>923</v>
      </c>
      <c r="L41" s="780" t="s">
        <v>885</v>
      </c>
      <c r="M41" s="742">
        <v>1</v>
      </c>
      <c r="N41" s="720"/>
      <c r="O41" s="720"/>
      <c r="P41" s="720" t="s">
        <v>297</v>
      </c>
      <c r="Q41" s="722" t="s">
        <v>886</v>
      </c>
      <c r="R41" s="728" t="s">
        <v>887</v>
      </c>
      <c r="S41" s="722" t="s">
        <v>960</v>
      </c>
      <c r="T41" s="723">
        <v>1</v>
      </c>
      <c r="U41" s="745" t="s">
        <v>933</v>
      </c>
      <c r="V41" s="746">
        <v>43983</v>
      </c>
      <c r="W41" s="746">
        <v>44196</v>
      </c>
      <c r="X41" s="700"/>
      <c r="Y41" s="154"/>
      <c r="AA41" s="701"/>
      <c r="AB41" s="702"/>
      <c r="AD41" s="703"/>
      <c r="AF41" s="609"/>
      <c r="AG41" s="793" t="s">
        <v>867</v>
      </c>
      <c r="AH41" s="829"/>
      <c r="AI41" s="793">
        <v>0.5</v>
      </c>
      <c r="AJ41" s="701">
        <f t="shared" si="11"/>
        <v>0.5</v>
      </c>
      <c r="AK41" s="699">
        <f t="shared" si="7"/>
        <v>0.5</v>
      </c>
      <c r="AL41" s="508" t="str">
        <f t="shared" si="8"/>
        <v>EN TERMINO</v>
      </c>
      <c r="AM41" s="796"/>
      <c r="BG41" s="609"/>
      <c r="BI41" s="793" t="str">
        <f t="shared" si="10"/>
        <v>ABIERTO</v>
      </c>
    </row>
    <row r="42" spans="1:61" s="793" customFormat="1" ht="69" customHeight="1" x14ac:dyDescent="0.25">
      <c r="A42" s="719"/>
      <c r="B42" s="719"/>
      <c r="C42" s="720" t="s">
        <v>154</v>
      </c>
      <c r="D42" s="719"/>
      <c r="E42" s="839"/>
      <c r="F42" s="719"/>
      <c r="G42" s="750">
        <v>10</v>
      </c>
      <c r="H42" s="721" t="s">
        <v>723</v>
      </c>
      <c r="I42" s="780" t="s">
        <v>926</v>
      </c>
      <c r="J42" s="818" t="s">
        <v>771</v>
      </c>
      <c r="K42" s="818" t="s">
        <v>923</v>
      </c>
      <c r="L42" s="781" t="s">
        <v>927</v>
      </c>
      <c r="M42" s="742">
        <v>1</v>
      </c>
      <c r="N42" s="720"/>
      <c r="O42" s="720"/>
      <c r="P42" s="720" t="s">
        <v>297</v>
      </c>
      <c r="Q42" s="722" t="s">
        <v>886</v>
      </c>
      <c r="R42" s="728" t="s">
        <v>887</v>
      </c>
      <c r="S42" s="722" t="s">
        <v>962</v>
      </c>
      <c r="T42" s="723">
        <v>1</v>
      </c>
      <c r="U42" s="745" t="s">
        <v>929</v>
      </c>
      <c r="V42" s="746">
        <v>43983</v>
      </c>
      <c r="W42" s="746">
        <v>44196</v>
      </c>
      <c r="X42" s="700"/>
      <c r="Y42" s="154"/>
      <c r="AA42" s="701"/>
      <c r="AB42" s="702"/>
      <c r="AD42" s="704"/>
      <c r="AG42" s="793" t="s">
        <v>867</v>
      </c>
      <c r="AH42" s="829" t="s">
        <v>1055</v>
      </c>
      <c r="AI42" s="793">
        <v>0.5</v>
      </c>
      <c r="AJ42" s="701">
        <f t="shared" si="11"/>
        <v>0.5</v>
      </c>
      <c r="AK42" s="699">
        <f t="shared" si="7"/>
        <v>0.5</v>
      </c>
      <c r="AL42" s="508" t="str">
        <f t="shared" si="8"/>
        <v>EN TERMINO</v>
      </c>
      <c r="AM42" s="797" t="s">
        <v>1191</v>
      </c>
      <c r="BG42" s="609"/>
      <c r="BI42" s="793" t="str">
        <f t="shared" si="10"/>
        <v>ABIERTO</v>
      </c>
    </row>
    <row r="43" spans="1:61" s="793" customFormat="1" ht="69" customHeight="1" x14ac:dyDescent="0.25">
      <c r="A43" s="719"/>
      <c r="B43" s="719"/>
      <c r="C43" s="720" t="s">
        <v>154</v>
      </c>
      <c r="D43" s="719"/>
      <c r="E43" s="839"/>
      <c r="F43" s="719"/>
      <c r="G43" s="750">
        <v>10</v>
      </c>
      <c r="H43" s="721" t="s">
        <v>723</v>
      </c>
      <c r="I43" s="780" t="s">
        <v>952</v>
      </c>
      <c r="J43" s="818"/>
      <c r="K43" s="818"/>
      <c r="L43" s="780" t="s">
        <v>885</v>
      </c>
      <c r="M43" s="780">
        <v>1</v>
      </c>
      <c r="N43" s="720"/>
      <c r="O43" s="720"/>
      <c r="P43" s="720" t="s">
        <v>297</v>
      </c>
      <c r="Q43" s="722" t="s">
        <v>886</v>
      </c>
      <c r="R43" s="728" t="s">
        <v>887</v>
      </c>
      <c r="S43" s="722" t="s">
        <v>950</v>
      </c>
      <c r="T43" s="723">
        <v>1</v>
      </c>
      <c r="U43" s="745" t="s">
        <v>902</v>
      </c>
      <c r="V43" s="746">
        <v>43891</v>
      </c>
      <c r="W43" s="746">
        <v>44196</v>
      </c>
      <c r="X43" s="700"/>
      <c r="Y43" s="154"/>
      <c r="AA43" s="701"/>
      <c r="AB43" s="702"/>
      <c r="AF43" s="609"/>
      <c r="AG43" s="793" t="s">
        <v>867</v>
      </c>
      <c r="AH43" s="829"/>
      <c r="AI43" s="793">
        <v>0.5</v>
      </c>
      <c r="AJ43" s="701">
        <f t="shared" si="11"/>
        <v>0.5</v>
      </c>
      <c r="AK43" s="699">
        <f t="shared" si="7"/>
        <v>0.5</v>
      </c>
      <c r="AL43" s="508" t="str">
        <f t="shared" si="8"/>
        <v>EN TERMINO</v>
      </c>
      <c r="AM43" s="797" t="s">
        <v>1191</v>
      </c>
      <c r="BG43" s="609"/>
      <c r="BI43" s="793" t="str">
        <f t="shared" si="10"/>
        <v>ABIERTO</v>
      </c>
    </row>
    <row r="44" spans="1:61" s="793" customFormat="1" ht="69" customHeight="1" x14ac:dyDescent="0.25">
      <c r="A44" s="719"/>
      <c r="B44" s="719"/>
      <c r="C44" s="720" t="s">
        <v>154</v>
      </c>
      <c r="D44" s="719"/>
      <c r="E44" s="839"/>
      <c r="F44" s="719"/>
      <c r="G44" s="750">
        <v>10</v>
      </c>
      <c r="H44" s="721" t="s">
        <v>723</v>
      </c>
      <c r="I44" s="780" t="s">
        <v>1028</v>
      </c>
      <c r="J44" s="818"/>
      <c r="K44" s="818"/>
      <c r="L44" s="780" t="s">
        <v>885</v>
      </c>
      <c r="M44" s="742">
        <v>1</v>
      </c>
      <c r="N44" s="720"/>
      <c r="O44" s="720"/>
      <c r="P44" s="720" t="s">
        <v>297</v>
      </c>
      <c r="Q44" s="722" t="s">
        <v>886</v>
      </c>
      <c r="R44" s="728" t="s">
        <v>887</v>
      </c>
      <c r="S44" s="722" t="s">
        <v>960</v>
      </c>
      <c r="T44" s="723">
        <v>1</v>
      </c>
      <c r="U44" s="745" t="s">
        <v>933</v>
      </c>
      <c r="V44" s="746">
        <v>43983</v>
      </c>
      <c r="W44" s="746">
        <v>44196</v>
      </c>
      <c r="X44" s="700"/>
      <c r="Y44" s="154"/>
      <c r="AA44" s="701"/>
      <c r="AB44" s="702"/>
      <c r="AF44" s="609"/>
      <c r="AG44" s="793" t="s">
        <v>867</v>
      </c>
      <c r="AH44" s="829"/>
      <c r="AI44" s="793">
        <v>0.5</v>
      </c>
      <c r="AJ44" s="701">
        <f t="shared" si="11"/>
        <v>0.5</v>
      </c>
      <c r="AK44" s="699">
        <f t="shared" si="7"/>
        <v>0.5</v>
      </c>
      <c r="AL44" s="508" t="str">
        <f t="shared" si="8"/>
        <v>EN TERMINO</v>
      </c>
      <c r="AM44" s="797" t="s">
        <v>1191</v>
      </c>
      <c r="BG44" s="609"/>
      <c r="BI44" s="793" t="str">
        <f t="shared" si="10"/>
        <v>ABIERTO</v>
      </c>
    </row>
    <row r="45" spans="1:61" s="793" customFormat="1" ht="69" customHeight="1" x14ac:dyDescent="0.25">
      <c r="A45" s="719"/>
      <c r="B45" s="719"/>
      <c r="C45" s="720" t="s">
        <v>154</v>
      </c>
      <c r="D45" s="719"/>
      <c r="E45" s="839"/>
      <c r="F45" s="719"/>
      <c r="G45" s="750">
        <v>10</v>
      </c>
      <c r="H45" s="721" t="s">
        <v>723</v>
      </c>
      <c r="I45" s="780" t="s">
        <v>1035</v>
      </c>
      <c r="J45" s="818"/>
      <c r="K45" s="818"/>
      <c r="L45" s="780" t="s">
        <v>885</v>
      </c>
      <c r="M45" s="742">
        <v>1</v>
      </c>
      <c r="N45" s="720"/>
      <c r="O45" s="720"/>
      <c r="P45" s="720" t="s">
        <v>297</v>
      </c>
      <c r="Q45" s="722" t="s">
        <v>886</v>
      </c>
      <c r="R45" s="728" t="s">
        <v>887</v>
      </c>
      <c r="S45" s="722" t="s">
        <v>960</v>
      </c>
      <c r="T45" s="723">
        <v>1</v>
      </c>
      <c r="U45" s="745" t="s">
        <v>933</v>
      </c>
      <c r="V45" s="746">
        <v>43983</v>
      </c>
      <c r="W45" s="746">
        <v>44196</v>
      </c>
      <c r="X45" s="700"/>
      <c r="Y45" s="154"/>
      <c r="AA45" s="701"/>
      <c r="AB45" s="702"/>
      <c r="AF45" s="609"/>
      <c r="AG45" s="793" t="s">
        <v>867</v>
      </c>
      <c r="AH45" s="829"/>
      <c r="AI45" s="793">
        <v>0.5</v>
      </c>
      <c r="AJ45" s="701">
        <f t="shared" si="11"/>
        <v>0.5</v>
      </c>
      <c r="AK45" s="699">
        <f t="shared" si="7"/>
        <v>0.5</v>
      </c>
      <c r="AL45" s="508" t="str">
        <f t="shared" si="8"/>
        <v>EN TERMINO</v>
      </c>
      <c r="AM45" s="797" t="s">
        <v>1191</v>
      </c>
      <c r="BG45" s="609"/>
      <c r="BI45" s="793" t="str">
        <f t="shared" si="10"/>
        <v>ABIERTO</v>
      </c>
    </row>
    <row r="46" spans="1:61" s="793" customFormat="1" ht="69" customHeight="1" x14ac:dyDescent="0.25">
      <c r="A46" s="719"/>
      <c r="B46" s="719"/>
      <c r="C46" s="720" t="s">
        <v>154</v>
      </c>
      <c r="D46" s="719"/>
      <c r="E46" s="839"/>
      <c r="F46" s="719"/>
      <c r="G46" s="750">
        <v>10</v>
      </c>
      <c r="H46" s="721" t="s">
        <v>723</v>
      </c>
      <c r="I46" s="780" t="s">
        <v>1039</v>
      </c>
      <c r="J46" s="818"/>
      <c r="K46" s="818"/>
      <c r="L46" s="780"/>
      <c r="M46" s="742"/>
      <c r="N46" s="720"/>
      <c r="O46" s="720"/>
      <c r="P46" s="720" t="s">
        <v>297</v>
      </c>
      <c r="Q46" s="722" t="s">
        <v>886</v>
      </c>
      <c r="R46" s="728" t="s">
        <v>887</v>
      </c>
      <c r="S46" s="722" t="s">
        <v>960</v>
      </c>
      <c r="T46" s="723">
        <v>1</v>
      </c>
      <c r="U46" s="745"/>
      <c r="V46" s="746"/>
      <c r="W46" s="746">
        <v>44196</v>
      </c>
      <c r="X46" s="700"/>
      <c r="Y46" s="154"/>
      <c r="AA46" s="701"/>
      <c r="AB46" s="702"/>
      <c r="AD46" s="306"/>
      <c r="AF46" s="609"/>
      <c r="AG46" s="793" t="s">
        <v>867</v>
      </c>
      <c r="AH46" s="829"/>
      <c r="AI46" s="793">
        <v>0.5</v>
      </c>
      <c r="AJ46" s="701" t="str">
        <f t="shared" si="11"/>
        <v/>
      </c>
      <c r="AK46" s="699" t="str">
        <f t="shared" si="7"/>
        <v/>
      </c>
      <c r="AL46" s="508" t="str">
        <f t="shared" si="8"/>
        <v>EN TERMINO</v>
      </c>
      <c r="AM46" s="797" t="s">
        <v>1191</v>
      </c>
      <c r="BG46" s="609"/>
      <c r="BI46" s="793" t="str">
        <f t="shared" si="10"/>
        <v>ABIERTO</v>
      </c>
    </row>
    <row r="47" spans="1:61" s="793" customFormat="1" ht="69" customHeight="1" x14ac:dyDescent="0.25">
      <c r="A47" s="719"/>
      <c r="B47" s="719"/>
      <c r="C47" s="720" t="s">
        <v>154</v>
      </c>
      <c r="D47" s="719"/>
      <c r="E47" s="839"/>
      <c r="F47" s="719"/>
      <c r="G47" s="750">
        <v>10</v>
      </c>
      <c r="H47" s="721" t="s">
        <v>723</v>
      </c>
      <c r="I47" s="780" t="s">
        <v>1040</v>
      </c>
      <c r="J47" s="818"/>
      <c r="K47" s="818"/>
      <c r="L47" s="780" t="s">
        <v>885</v>
      </c>
      <c r="M47" s="742">
        <v>1</v>
      </c>
      <c r="N47" s="720"/>
      <c r="O47" s="720"/>
      <c r="P47" s="720" t="s">
        <v>297</v>
      </c>
      <c r="Q47" s="722" t="s">
        <v>886</v>
      </c>
      <c r="R47" s="728" t="s">
        <v>887</v>
      </c>
      <c r="S47" s="728" t="s">
        <v>970</v>
      </c>
      <c r="T47" s="723">
        <v>1</v>
      </c>
      <c r="U47" s="745" t="s">
        <v>933</v>
      </c>
      <c r="V47" s="746">
        <v>43983</v>
      </c>
      <c r="W47" s="746">
        <v>44196</v>
      </c>
      <c r="X47" s="700"/>
      <c r="Y47" s="154"/>
      <c r="AA47" s="701"/>
      <c r="AB47" s="702"/>
      <c r="AD47" s="306"/>
      <c r="AF47" s="609"/>
      <c r="AG47" s="793" t="s">
        <v>867</v>
      </c>
      <c r="AH47" s="829"/>
      <c r="AI47" s="793">
        <v>0.5</v>
      </c>
      <c r="AJ47" s="701">
        <f t="shared" si="11"/>
        <v>0.5</v>
      </c>
      <c r="AK47" s="699">
        <f t="shared" si="7"/>
        <v>0.5</v>
      </c>
      <c r="AL47" s="508" t="str">
        <f t="shared" si="8"/>
        <v>EN TERMINO</v>
      </c>
      <c r="AM47" s="797" t="s">
        <v>1191</v>
      </c>
      <c r="BG47" s="609"/>
      <c r="BI47" s="793" t="str">
        <f t="shared" si="10"/>
        <v>ABIERTO</v>
      </c>
    </row>
    <row r="48" spans="1:61" s="793" customFormat="1" ht="69" customHeight="1" x14ac:dyDescent="0.25">
      <c r="A48" s="719"/>
      <c r="B48" s="719"/>
      <c r="C48" s="720" t="s">
        <v>154</v>
      </c>
      <c r="D48" s="719"/>
      <c r="E48" s="839"/>
      <c r="F48" s="719"/>
      <c r="G48" s="750">
        <v>11</v>
      </c>
      <c r="H48" s="721" t="s">
        <v>723</v>
      </c>
      <c r="I48" s="780" t="s">
        <v>930</v>
      </c>
      <c r="J48" s="818" t="s">
        <v>1143</v>
      </c>
      <c r="K48" s="818" t="s">
        <v>1155</v>
      </c>
      <c r="L48" s="780" t="s">
        <v>931</v>
      </c>
      <c r="M48" s="742">
        <v>1</v>
      </c>
      <c r="N48" s="720"/>
      <c r="O48" s="720"/>
      <c r="P48" s="720" t="s">
        <v>297</v>
      </c>
      <c r="Q48" s="722" t="s">
        <v>886</v>
      </c>
      <c r="R48" s="728" t="s">
        <v>887</v>
      </c>
      <c r="S48" s="623" t="s">
        <v>972</v>
      </c>
      <c r="T48" s="723">
        <v>1</v>
      </c>
      <c r="U48" s="745" t="s">
        <v>933</v>
      </c>
      <c r="V48" s="746">
        <v>43983</v>
      </c>
      <c r="W48" s="746">
        <v>44196</v>
      </c>
      <c r="X48" s="700"/>
      <c r="Y48" s="154"/>
      <c r="AA48" s="701"/>
      <c r="AB48" s="702"/>
      <c r="AD48" s="395"/>
      <c r="AG48" s="793" t="s">
        <v>867</v>
      </c>
      <c r="AH48" s="787" t="s">
        <v>1056</v>
      </c>
      <c r="AI48" s="793">
        <v>0.5</v>
      </c>
      <c r="AJ48" s="701">
        <f t="shared" si="11"/>
        <v>0.5</v>
      </c>
      <c r="AK48" s="699">
        <f t="shared" si="7"/>
        <v>0.5</v>
      </c>
      <c r="AL48" s="508" t="str">
        <f t="shared" si="8"/>
        <v>EN TERMINO</v>
      </c>
      <c r="AM48" s="796"/>
      <c r="BG48" s="609"/>
      <c r="BI48" s="793" t="str">
        <f t="shared" si="10"/>
        <v>ABIERTO</v>
      </c>
    </row>
    <row r="49" spans="1:61" s="793" customFormat="1" ht="69" customHeight="1" x14ac:dyDescent="0.25">
      <c r="A49" s="719"/>
      <c r="B49" s="719"/>
      <c r="C49" s="720" t="s">
        <v>154</v>
      </c>
      <c r="D49" s="719"/>
      <c r="E49" s="839"/>
      <c r="F49" s="719"/>
      <c r="G49" s="750">
        <v>11</v>
      </c>
      <c r="H49" s="721" t="s">
        <v>723</v>
      </c>
      <c r="I49" s="780" t="s">
        <v>953</v>
      </c>
      <c r="J49" s="818"/>
      <c r="K49" s="818"/>
      <c r="L49" s="780" t="s">
        <v>885</v>
      </c>
      <c r="M49" s="780">
        <v>1</v>
      </c>
      <c r="N49" s="720"/>
      <c r="O49" s="720"/>
      <c r="P49" s="720" t="s">
        <v>297</v>
      </c>
      <c r="Q49" s="724"/>
      <c r="R49" s="724"/>
      <c r="S49" s="724"/>
      <c r="T49" s="723">
        <v>1</v>
      </c>
      <c r="U49" s="745" t="s">
        <v>889</v>
      </c>
      <c r="V49" s="746">
        <v>43887</v>
      </c>
      <c r="W49" s="746">
        <v>44196</v>
      </c>
      <c r="X49" s="700"/>
      <c r="Y49" s="154"/>
      <c r="AA49" s="701"/>
      <c r="AB49" s="702"/>
      <c r="AD49" s="330"/>
      <c r="AF49" s="609"/>
      <c r="AG49" s="793" t="s">
        <v>867</v>
      </c>
      <c r="AH49" s="787" t="s">
        <v>1175</v>
      </c>
      <c r="AI49" s="793">
        <v>0</v>
      </c>
      <c r="AJ49" s="701">
        <f t="shared" si="11"/>
        <v>0</v>
      </c>
      <c r="AK49" s="699">
        <f t="shared" si="7"/>
        <v>0</v>
      </c>
      <c r="AL49" s="508" t="str">
        <f t="shared" si="8"/>
        <v>ALERTA</v>
      </c>
      <c r="AM49" s="796"/>
      <c r="BG49" s="609"/>
      <c r="BI49" s="793" t="str">
        <f t="shared" si="10"/>
        <v>ABIERTO</v>
      </c>
    </row>
    <row r="50" spans="1:61" s="793" customFormat="1" ht="69" customHeight="1" x14ac:dyDescent="0.25">
      <c r="A50" s="719"/>
      <c r="B50" s="719"/>
      <c r="C50" s="720" t="s">
        <v>154</v>
      </c>
      <c r="D50" s="719"/>
      <c r="E50" s="839"/>
      <c r="F50" s="719"/>
      <c r="G50" s="750">
        <v>11</v>
      </c>
      <c r="H50" s="721" t="s">
        <v>723</v>
      </c>
      <c r="I50" s="780" t="s">
        <v>955</v>
      </c>
      <c r="J50" s="818"/>
      <c r="K50" s="818"/>
      <c r="L50" s="780" t="s">
        <v>885</v>
      </c>
      <c r="M50" s="780">
        <v>1</v>
      </c>
      <c r="N50" s="720"/>
      <c r="O50" s="720"/>
      <c r="P50" s="720" t="s">
        <v>297</v>
      </c>
      <c r="Q50" s="722" t="s">
        <v>886</v>
      </c>
      <c r="R50" s="728" t="s">
        <v>887</v>
      </c>
      <c r="S50" s="722" t="s">
        <v>975</v>
      </c>
      <c r="T50" s="723">
        <v>1</v>
      </c>
      <c r="U50" s="745" t="s">
        <v>889</v>
      </c>
      <c r="V50" s="746">
        <v>43887</v>
      </c>
      <c r="W50" s="746">
        <v>44196</v>
      </c>
      <c r="X50" s="700"/>
      <c r="Y50" s="154"/>
      <c r="AA50" s="701"/>
      <c r="AB50" s="702"/>
      <c r="AD50" s="312"/>
      <c r="AG50" s="793" t="s">
        <v>867</v>
      </c>
      <c r="AH50" s="787" t="s">
        <v>1175</v>
      </c>
      <c r="AI50" s="793">
        <v>0</v>
      </c>
      <c r="AJ50" s="701">
        <f t="shared" si="11"/>
        <v>0</v>
      </c>
      <c r="AK50" s="699">
        <f t="shared" si="7"/>
        <v>0</v>
      </c>
      <c r="AL50" s="508" t="str">
        <f t="shared" si="8"/>
        <v>ALERTA</v>
      </c>
      <c r="AM50" s="796"/>
      <c r="BG50" s="609"/>
      <c r="BI50" s="793" t="str">
        <f t="shared" si="10"/>
        <v>ABIERTO</v>
      </c>
    </row>
    <row r="51" spans="1:61" s="793" customFormat="1" ht="69" customHeight="1" x14ac:dyDescent="0.25">
      <c r="A51" s="719"/>
      <c r="B51" s="719"/>
      <c r="C51" s="720" t="s">
        <v>154</v>
      </c>
      <c r="D51" s="719"/>
      <c r="E51" s="839"/>
      <c r="F51" s="719"/>
      <c r="G51" s="750">
        <v>11</v>
      </c>
      <c r="H51" s="721" t="s">
        <v>723</v>
      </c>
      <c r="I51" s="780" t="s">
        <v>968</v>
      </c>
      <c r="J51" s="818"/>
      <c r="K51" s="818"/>
      <c r="L51" s="780" t="s">
        <v>885</v>
      </c>
      <c r="M51" s="780">
        <v>1</v>
      </c>
      <c r="N51" s="720"/>
      <c r="O51" s="720"/>
      <c r="P51" s="720" t="s">
        <v>297</v>
      </c>
      <c r="Q51" s="722" t="s">
        <v>886</v>
      </c>
      <c r="R51" s="728" t="s">
        <v>887</v>
      </c>
      <c r="S51" s="722" t="s">
        <v>889</v>
      </c>
      <c r="T51" s="723">
        <v>1</v>
      </c>
      <c r="U51" s="745" t="s">
        <v>889</v>
      </c>
      <c r="V51" s="746">
        <v>43887</v>
      </c>
      <c r="W51" s="746">
        <v>44196</v>
      </c>
      <c r="X51" s="700"/>
      <c r="Y51" s="154"/>
      <c r="AA51" s="701"/>
      <c r="AB51" s="702"/>
      <c r="AD51" s="395"/>
      <c r="AF51" s="609"/>
      <c r="AG51" s="793" t="s">
        <v>867</v>
      </c>
      <c r="AH51" s="787" t="s">
        <v>1057</v>
      </c>
      <c r="AJ51" s="701" t="str">
        <f t="shared" si="11"/>
        <v/>
      </c>
      <c r="AK51" s="699" t="str">
        <f t="shared" si="7"/>
        <v/>
      </c>
      <c r="AL51" s="508" t="str">
        <f t="shared" si="8"/>
        <v/>
      </c>
      <c r="AM51" s="796"/>
      <c r="BG51" s="609"/>
      <c r="BI51" s="793" t="str">
        <f t="shared" si="10"/>
        <v>ABIERTO</v>
      </c>
    </row>
    <row r="52" spans="1:61" s="793" customFormat="1" ht="69" customHeight="1" x14ac:dyDescent="0.25">
      <c r="A52" s="719"/>
      <c r="B52" s="719"/>
      <c r="C52" s="720" t="s">
        <v>154</v>
      </c>
      <c r="D52" s="719"/>
      <c r="E52" s="839"/>
      <c r="F52" s="719"/>
      <c r="G52" s="750">
        <v>11</v>
      </c>
      <c r="H52" s="721" t="s">
        <v>723</v>
      </c>
      <c r="I52" s="780" t="s">
        <v>974</v>
      </c>
      <c r="J52" s="818"/>
      <c r="K52" s="818"/>
      <c r="L52" s="780" t="s">
        <v>885</v>
      </c>
      <c r="M52" s="780">
        <v>1</v>
      </c>
      <c r="N52" s="720"/>
      <c r="O52" s="720"/>
      <c r="P52" s="720" t="s">
        <v>297</v>
      </c>
      <c r="Q52" s="722" t="s">
        <v>886</v>
      </c>
      <c r="R52" s="728" t="s">
        <v>887</v>
      </c>
      <c r="S52" s="722" t="s">
        <v>970</v>
      </c>
      <c r="T52" s="723">
        <v>1</v>
      </c>
      <c r="U52" s="745" t="s">
        <v>889</v>
      </c>
      <c r="V52" s="746">
        <v>43983</v>
      </c>
      <c r="W52" s="746">
        <v>44196</v>
      </c>
      <c r="X52" s="700"/>
      <c r="Y52" s="154"/>
      <c r="AA52" s="701"/>
      <c r="AB52" s="702"/>
      <c r="AD52" s="395"/>
      <c r="AF52" s="609"/>
      <c r="AG52" s="793" t="s">
        <v>867</v>
      </c>
      <c r="AH52" s="842" t="s">
        <v>1058</v>
      </c>
      <c r="AJ52" s="701" t="str">
        <f t="shared" si="11"/>
        <v/>
      </c>
      <c r="AK52" s="699" t="str">
        <f t="shared" si="7"/>
        <v/>
      </c>
      <c r="AL52" s="508" t="str">
        <f t="shared" si="8"/>
        <v/>
      </c>
      <c r="AM52" s="796"/>
      <c r="BG52" s="609"/>
      <c r="BI52" s="793" t="str">
        <f t="shared" si="10"/>
        <v>ABIERTO</v>
      </c>
    </row>
    <row r="53" spans="1:61" s="793" customFormat="1" ht="69" customHeight="1" x14ac:dyDescent="0.25">
      <c r="A53" s="719"/>
      <c r="B53" s="719"/>
      <c r="C53" s="720" t="s">
        <v>154</v>
      </c>
      <c r="D53" s="719"/>
      <c r="E53" s="839"/>
      <c r="F53" s="719"/>
      <c r="G53" s="750">
        <v>11</v>
      </c>
      <c r="H53" s="721" t="s">
        <v>723</v>
      </c>
      <c r="I53" s="780" t="s">
        <v>976</v>
      </c>
      <c r="J53" s="818"/>
      <c r="K53" s="818"/>
      <c r="L53" s="780" t="s">
        <v>885</v>
      </c>
      <c r="M53" s="780">
        <v>1</v>
      </c>
      <c r="N53" s="720"/>
      <c r="O53" s="720"/>
      <c r="P53" s="720" t="s">
        <v>297</v>
      </c>
      <c r="Q53" s="722" t="s">
        <v>886</v>
      </c>
      <c r="R53" s="728" t="s">
        <v>887</v>
      </c>
      <c r="S53" s="731" t="s">
        <v>979</v>
      </c>
      <c r="T53" s="723">
        <v>1</v>
      </c>
      <c r="U53" s="745" t="s">
        <v>889</v>
      </c>
      <c r="V53" s="746">
        <v>43983</v>
      </c>
      <c r="W53" s="746">
        <v>44196</v>
      </c>
      <c r="X53" s="700"/>
      <c r="Y53" s="154"/>
      <c r="AA53" s="701"/>
      <c r="AB53" s="702"/>
      <c r="AD53" s="306"/>
      <c r="AF53" s="609"/>
      <c r="AG53" s="793" t="s">
        <v>867</v>
      </c>
      <c r="AH53" s="842"/>
      <c r="AJ53" s="701" t="str">
        <f t="shared" si="11"/>
        <v/>
      </c>
      <c r="AK53" s="699" t="str">
        <f t="shared" si="7"/>
        <v/>
      </c>
      <c r="AL53" s="508" t="str">
        <f t="shared" si="8"/>
        <v/>
      </c>
      <c r="AM53" s="796"/>
      <c r="BG53" s="609"/>
      <c r="BI53" s="793" t="str">
        <f t="shared" si="10"/>
        <v>ABIERTO</v>
      </c>
    </row>
    <row r="54" spans="1:61" s="793" customFormat="1" ht="69" customHeight="1" x14ac:dyDescent="0.25">
      <c r="A54" s="719"/>
      <c r="B54" s="719"/>
      <c r="C54" s="720" t="s">
        <v>154</v>
      </c>
      <c r="D54" s="719"/>
      <c r="E54" s="839"/>
      <c r="F54" s="719"/>
      <c r="G54" s="750">
        <v>11</v>
      </c>
      <c r="H54" s="721" t="s">
        <v>723</v>
      </c>
      <c r="I54" s="780" t="s">
        <v>977</v>
      </c>
      <c r="J54" s="818"/>
      <c r="K54" s="818"/>
      <c r="L54" s="780" t="s">
        <v>885</v>
      </c>
      <c r="M54" s="780">
        <v>1</v>
      </c>
      <c r="N54" s="720"/>
      <c r="O54" s="720"/>
      <c r="P54" s="720" t="s">
        <v>297</v>
      </c>
      <c r="Q54" s="722" t="s">
        <v>886</v>
      </c>
      <c r="R54" s="728" t="s">
        <v>887</v>
      </c>
      <c r="S54" s="722" t="s">
        <v>981</v>
      </c>
      <c r="T54" s="723">
        <v>1</v>
      </c>
      <c r="U54" s="745" t="s">
        <v>889</v>
      </c>
      <c r="V54" s="746">
        <v>43887</v>
      </c>
      <c r="W54" s="746">
        <v>44196</v>
      </c>
      <c r="X54" s="700"/>
      <c r="Y54" s="154"/>
      <c r="AA54" s="701"/>
      <c r="AB54" s="702"/>
      <c r="AD54" s="309"/>
      <c r="AF54" s="609"/>
      <c r="AG54" s="793" t="s">
        <v>867</v>
      </c>
      <c r="AH54" s="842"/>
      <c r="AJ54" s="701" t="str">
        <f t="shared" si="11"/>
        <v/>
      </c>
      <c r="AK54" s="699" t="str">
        <f t="shared" si="7"/>
        <v/>
      </c>
      <c r="AL54" s="508" t="str">
        <f t="shared" si="8"/>
        <v/>
      </c>
      <c r="AM54" s="796"/>
      <c r="BG54" s="609"/>
      <c r="BI54" s="793" t="str">
        <f t="shared" si="10"/>
        <v>ABIERTO</v>
      </c>
    </row>
    <row r="55" spans="1:61" s="793" customFormat="1" ht="69" customHeight="1" x14ac:dyDescent="0.25">
      <c r="A55" s="719"/>
      <c r="B55" s="719"/>
      <c r="C55" s="720" t="s">
        <v>154</v>
      </c>
      <c r="D55" s="719"/>
      <c r="E55" s="839"/>
      <c r="F55" s="719"/>
      <c r="G55" s="750">
        <v>11</v>
      </c>
      <c r="H55" s="721" t="s">
        <v>723</v>
      </c>
      <c r="I55" s="780" t="s">
        <v>978</v>
      </c>
      <c r="J55" s="818"/>
      <c r="K55" s="818"/>
      <c r="L55" s="780" t="s">
        <v>885</v>
      </c>
      <c r="M55" s="780">
        <v>1</v>
      </c>
      <c r="N55" s="720"/>
      <c r="O55" s="720"/>
      <c r="P55" s="720" t="s">
        <v>297</v>
      </c>
      <c r="Q55" s="722" t="s">
        <v>886</v>
      </c>
      <c r="R55" s="728" t="s">
        <v>887</v>
      </c>
      <c r="S55" s="722" t="s">
        <v>984</v>
      </c>
      <c r="T55" s="723">
        <v>1</v>
      </c>
      <c r="U55" s="745" t="s">
        <v>889</v>
      </c>
      <c r="V55" s="746">
        <v>43887</v>
      </c>
      <c r="W55" s="746">
        <v>44196</v>
      </c>
      <c r="X55" s="700"/>
      <c r="Y55" s="154"/>
      <c r="AA55" s="701"/>
      <c r="AB55" s="702"/>
      <c r="AD55" s="309"/>
      <c r="AF55" s="609"/>
      <c r="AG55" s="793" t="s">
        <v>867</v>
      </c>
      <c r="AH55" s="842"/>
      <c r="AJ55" s="701" t="str">
        <f t="shared" si="11"/>
        <v/>
      </c>
      <c r="AK55" s="699" t="str">
        <f t="shared" si="7"/>
        <v/>
      </c>
      <c r="AL55" s="508" t="str">
        <f t="shared" si="8"/>
        <v/>
      </c>
      <c r="AM55" s="796"/>
      <c r="BG55" s="609"/>
      <c r="BI55" s="793" t="str">
        <f t="shared" si="10"/>
        <v>ABIERTO</v>
      </c>
    </row>
    <row r="56" spans="1:61" s="793" customFormat="1" ht="69" customHeight="1" x14ac:dyDescent="0.25">
      <c r="A56" s="719"/>
      <c r="B56" s="719"/>
      <c r="C56" s="720" t="s">
        <v>154</v>
      </c>
      <c r="D56" s="719"/>
      <c r="E56" s="839"/>
      <c r="F56" s="719"/>
      <c r="G56" s="750">
        <v>11</v>
      </c>
      <c r="H56" s="721" t="s">
        <v>723</v>
      </c>
      <c r="I56" s="780" t="s">
        <v>1022</v>
      </c>
      <c r="J56" s="818"/>
      <c r="K56" s="818"/>
      <c r="L56" s="780" t="s">
        <v>885</v>
      </c>
      <c r="M56" s="780">
        <v>1</v>
      </c>
      <c r="N56" s="720"/>
      <c r="O56" s="720"/>
      <c r="P56" s="720" t="s">
        <v>297</v>
      </c>
      <c r="Q56" s="722" t="s">
        <v>886</v>
      </c>
      <c r="R56" s="728" t="s">
        <v>887</v>
      </c>
      <c r="S56" s="722" t="s">
        <v>986</v>
      </c>
      <c r="T56" s="723">
        <v>1</v>
      </c>
      <c r="U56" s="745" t="s">
        <v>902</v>
      </c>
      <c r="V56" s="746">
        <v>43891</v>
      </c>
      <c r="W56" s="746">
        <v>44196</v>
      </c>
      <c r="X56" s="700"/>
      <c r="Y56" s="154"/>
      <c r="AA56" s="701"/>
      <c r="AB56" s="702"/>
      <c r="AD56" s="17"/>
      <c r="AF56" s="609"/>
      <c r="AG56" s="793" t="s">
        <v>867</v>
      </c>
      <c r="AH56" s="842"/>
      <c r="AJ56" s="701" t="str">
        <f t="shared" si="11"/>
        <v/>
      </c>
      <c r="AK56" s="699" t="str">
        <f t="shared" si="7"/>
        <v/>
      </c>
      <c r="AL56" s="508" t="str">
        <f t="shared" si="8"/>
        <v/>
      </c>
      <c r="AM56" s="796"/>
      <c r="BG56" s="609"/>
      <c r="BI56" s="793" t="str">
        <f t="shared" si="10"/>
        <v>ABIERTO</v>
      </c>
    </row>
    <row r="57" spans="1:61" s="793" customFormat="1" ht="69" customHeight="1" x14ac:dyDescent="0.25">
      <c r="A57" s="719"/>
      <c r="B57" s="719"/>
      <c r="C57" s="720" t="s">
        <v>154</v>
      </c>
      <c r="D57" s="719"/>
      <c r="E57" s="839"/>
      <c r="F57" s="719"/>
      <c r="G57" s="750">
        <v>12</v>
      </c>
      <c r="H57" s="721" t="s">
        <v>723</v>
      </c>
      <c r="I57" s="780" t="s">
        <v>943</v>
      </c>
      <c r="J57" s="818" t="s">
        <v>944</v>
      </c>
      <c r="K57" s="818" t="s">
        <v>1156</v>
      </c>
      <c r="L57" s="780" t="s">
        <v>885</v>
      </c>
      <c r="M57" s="780">
        <v>1</v>
      </c>
      <c r="N57" s="720"/>
      <c r="O57" s="720"/>
      <c r="P57" s="720" t="s">
        <v>297</v>
      </c>
      <c r="Q57" s="722" t="s">
        <v>886</v>
      </c>
      <c r="R57" s="728" t="s">
        <v>887</v>
      </c>
      <c r="S57" s="722" t="s">
        <v>984</v>
      </c>
      <c r="T57" s="723">
        <v>1</v>
      </c>
      <c r="U57" s="745" t="s">
        <v>946</v>
      </c>
      <c r="V57" s="746">
        <v>43983</v>
      </c>
      <c r="W57" s="746">
        <v>44196</v>
      </c>
      <c r="X57" s="700"/>
      <c r="Y57" s="154"/>
      <c r="AA57" s="701"/>
      <c r="AB57" s="702"/>
      <c r="AD57" s="309"/>
      <c r="AF57" s="609"/>
      <c r="AG57" s="793" t="s">
        <v>867</v>
      </c>
      <c r="AH57" s="829" t="s">
        <v>1059</v>
      </c>
      <c r="AI57" s="793">
        <v>0</v>
      </c>
      <c r="AJ57" s="701">
        <f t="shared" si="11"/>
        <v>0</v>
      </c>
      <c r="AK57" s="699">
        <f t="shared" si="7"/>
        <v>0</v>
      </c>
      <c r="AL57" s="508" t="str">
        <f t="shared" si="8"/>
        <v>ALERTA</v>
      </c>
      <c r="AM57" s="798" t="s">
        <v>1177</v>
      </c>
      <c r="BG57" s="609"/>
      <c r="BI57" s="793" t="str">
        <f t="shared" si="10"/>
        <v>ABIERTO</v>
      </c>
    </row>
    <row r="58" spans="1:61" s="793" customFormat="1" ht="69" customHeight="1" x14ac:dyDescent="0.25">
      <c r="A58" s="719"/>
      <c r="B58" s="719"/>
      <c r="C58" s="720" t="s">
        <v>154</v>
      </c>
      <c r="D58" s="719"/>
      <c r="E58" s="839"/>
      <c r="F58" s="719"/>
      <c r="G58" s="750">
        <v>12</v>
      </c>
      <c r="H58" s="721" t="s">
        <v>723</v>
      </c>
      <c r="I58" s="780" t="s">
        <v>1038</v>
      </c>
      <c r="J58" s="818"/>
      <c r="K58" s="818"/>
      <c r="L58" s="780" t="s">
        <v>885</v>
      </c>
      <c r="M58" s="780">
        <v>1</v>
      </c>
      <c r="N58" s="720"/>
      <c r="O58" s="720"/>
      <c r="P58" s="720" t="s">
        <v>297</v>
      </c>
      <c r="Q58" s="722" t="s">
        <v>886</v>
      </c>
      <c r="R58" s="728" t="s">
        <v>887</v>
      </c>
      <c r="S58" s="722" t="s">
        <v>990</v>
      </c>
      <c r="T58" s="723">
        <v>1</v>
      </c>
      <c r="U58" s="745" t="s">
        <v>889</v>
      </c>
      <c r="V58" s="746">
        <v>43887</v>
      </c>
      <c r="W58" s="746">
        <v>44196</v>
      </c>
      <c r="X58" s="700"/>
      <c r="Y58" s="154"/>
      <c r="AA58" s="701"/>
      <c r="AB58" s="702"/>
      <c r="AD58" s="17"/>
      <c r="AF58" s="609"/>
      <c r="AG58" s="793" t="s">
        <v>867</v>
      </c>
      <c r="AH58" s="829"/>
      <c r="AI58" s="793">
        <v>0</v>
      </c>
      <c r="AJ58" s="701">
        <f t="shared" si="11"/>
        <v>0</v>
      </c>
      <c r="AK58" s="699">
        <f t="shared" si="7"/>
        <v>0</v>
      </c>
      <c r="AL58" s="508" t="str">
        <f t="shared" si="8"/>
        <v>ALERTA</v>
      </c>
      <c r="AM58" s="798" t="s">
        <v>1177</v>
      </c>
      <c r="BG58" s="609"/>
      <c r="BI58" s="793" t="str">
        <f t="shared" si="10"/>
        <v>ABIERTO</v>
      </c>
    </row>
    <row r="59" spans="1:61" s="793" customFormat="1" ht="69" customHeight="1" x14ac:dyDescent="0.25">
      <c r="A59" s="719"/>
      <c r="B59" s="719"/>
      <c r="C59" s="720" t="s">
        <v>154</v>
      </c>
      <c r="D59" s="719"/>
      <c r="E59" s="839"/>
      <c r="F59" s="719"/>
      <c r="G59" s="750">
        <v>13</v>
      </c>
      <c r="H59" s="721" t="s">
        <v>723</v>
      </c>
      <c r="I59" s="780" t="s">
        <v>947</v>
      </c>
      <c r="J59" s="818" t="s">
        <v>948</v>
      </c>
      <c r="K59" s="818" t="s">
        <v>949</v>
      </c>
      <c r="L59" s="780" t="s">
        <v>885</v>
      </c>
      <c r="M59" s="780">
        <v>1</v>
      </c>
      <c r="N59" s="720"/>
      <c r="O59" s="720"/>
      <c r="P59" s="720" t="s">
        <v>297</v>
      </c>
      <c r="Q59" s="722" t="s">
        <v>886</v>
      </c>
      <c r="R59" s="728" t="s">
        <v>887</v>
      </c>
      <c r="S59" s="722" t="s">
        <v>945</v>
      </c>
      <c r="T59" s="723">
        <v>1</v>
      </c>
      <c r="U59" s="745" t="s">
        <v>889</v>
      </c>
      <c r="V59" s="746">
        <v>43983</v>
      </c>
      <c r="W59" s="746">
        <v>44196</v>
      </c>
      <c r="X59" s="700"/>
      <c r="Y59" s="154"/>
      <c r="AA59" s="701"/>
      <c r="AB59" s="702"/>
      <c r="AD59" s="17"/>
      <c r="AF59" s="609"/>
      <c r="AG59" s="793" t="s">
        <v>867</v>
      </c>
      <c r="AH59" s="840" t="s">
        <v>1060</v>
      </c>
      <c r="AJ59" s="701" t="str">
        <f t="shared" si="11"/>
        <v/>
      </c>
      <c r="AK59" s="699" t="str">
        <f t="shared" si="7"/>
        <v/>
      </c>
      <c r="AL59" s="508" t="str">
        <f t="shared" si="8"/>
        <v/>
      </c>
      <c r="AM59" s="797" t="s">
        <v>1176</v>
      </c>
      <c r="AP59" s="609"/>
      <c r="AQ59" s="609"/>
      <c r="AR59" s="609"/>
      <c r="AS59" s="609"/>
      <c r="AT59" s="609"/>
      <c r="AU59" s="609"/>
      <c r="AV59" s="609"/>
      <c r="AW59" s="609"/>
      <c r="AX59" s="609"/>
      <c r="AY59" s="609"/>
      <c r="AZ59" s="609"/>
      <c r="BA59" s="609"/>
      <c r="BB59" s="609"/>
      <c r="BC59" s="609"/>
      <c r="BD59" s="609"/>
      <c r="BE59" s="609"/>
      <c r="BF59" s="609"/>
      <c r="BG59" s="609"/>
      <c r="BI59" s="793" t="str">
        <f t="shared" si="10"/>
        <v>ABIERTO</v>
      </c>
    </row>
    <row r="60" spans="1:61" s="793" customFormat="1" ht="69" customHeight="1" x14ac:dyDescent="0.25">
      <c r="A60" s="719"/>
      <c r="B60" s="719"/>
      <c r="C60" s="720" t="s">
        <v>154</v>
      </c>
      <c r="D60" s="719"/>
      <c r="E60" s="839"/>
      <c r="F60" s="719"/>
      <c r="G60" s="750">
        <v>13</v>
      </c>
      <c r="H60" s="721" t="s">
        <v>723</v>
      </c>
      <c r="I60" s="780" t="s">
        <v>964</v>
      </c>
      <c r="J60" s="818"/>
      <c r="K60" s="818"/>
      <c r="L60" s="780" t="s">
        <v>885</v>
      </c>
      <c r="M60" s="780">
        <v>1</v>
      </c>
      <c r="N60" s="720"/>
      <c r="O60" s="720"/>
      <c r="P60" s="720" t="s">
        <v>297</v>
      </c>
      <c r="Q60" s="722" t="s">
        <v>886</v>
      </c>
      <c r="R60" s="728" t="s">
        <v>887</v>
      </c>
      <c r="S60" s="722" t="s">
        <v>970</v>
      </c>
      <c r="T60" s="723">
        <v>1</v>
      </c>
      <c r="U60" s="745" t="s">
        <v>889</v>
      </c>
      <c r="V60" s="746">
        <v>43983</v>
      </c>
      <c r="W60" s="746">
        <v>44196</v>
      </c>
      <c r="X60" s="700"/>
      <c r="Y60" s="154"/>
      <c r="AA60" s="701"/>
      <c r="AB60" s="702"/>
      <c r="AD60" s="17"/>
      <c r="AF60" s="609"/>
      <c r="AG60" s="793" t="s">
        <v>867</v>
      </c>
      <c r="AH60" s="840" t="s">
        <v>1061</v>
      </c>
      <c r="AJ60" s="701" t="str">
        <f t="shared" si="11"/>
        <v/>
      </c>
      <c r="AK60" s="699" t="str">
        <f t="shared" si="7"/>
        <v/>
      </c>
      <c r="AL60" s="508" t="str">
        <f t="shared" si="8"/>
        <v/>
      </c>
      <c r="AM60" s="797" t="s">
        <v>1176</v>
      </c>
      <c r="BG60" s="609"/>
      <c r="BI60" s="793" t="str">
        <f t="shared" si="10"/>
        <v>ABIERTO</v>
      </c>
    </row>
    <row r="61" spans="1:61" s="793" customFormat="1" ht="69" customHeight="1" x14ac:dyDescent="0.25">
      <c r="A61" s="719"/>
      <c r="B61" s="719"/>
      <c r="C61" s="720" t="s">
        <v>154</v>
      </c>
      <c r="D61" s="719"/>
      <c r="E61" s="839"/>
      <c r="F61" s="719"/>
      <c r="G61" s="750">
        <v>13</v>
      </c>
      <c r="H61" s="721" t="s">
        <v>723</v>
      </c>
      <c r="I61" s="780" t="s">
        <v>1023</v>
      </c>
      <c r="J61" s="818"/>
      <c r="K61" s="818"/>
      <c r="L61" s="780" t="s">
        <v>885</v>
      </c>
      <c r="M61" s="780">
        <v>1</v>
      </c>
      <c r="N61" s="720"/>
      <c r="O61" s="720"/>
      <c r="P61" s="720" t="s">
        <v>297</v>
      </c>
      <c r="Q61" s="722" t="s">
        <v>886</v>
      </c>
      <c r="R61" s="728" t="s">
        <v>887</v>
      </c>
      <c r="S61" s="529" t="s">
        <v>970</v>
      </c>
      <c r="T61" s="723">
        <v>1</v>
      </c>
      <c r="U61" s="745" t="s">
        <v>889</v>
      </c>
      <c r="V61" s="746">
        <v>43983</v>
      </c>
      <c r="W61" s="746">
        <v>44196</v>
      </c>
      <c r="X61" s="700"/>
      <c r="Y61" s="154"/>
      <c r="AA61" s="701"/>
      <c r="AB61" s="702"/>
      <c r="AD61" s="17"/>
      <c r="AF61" s="609"/>
      <c r="AG61" s="793" t="s">
        <v>867</v>
      </c>
      <c r="AH61" s="840"/>
      <c r="AJ61" s="701" t="str">
        <f t="shared" si="11"/>
        <v/>
      </c>
      <c r="AK61" s="699" t="str">
        <f t="shared" si="7"/>
        <v/>
      </c>
      <c r="AL61" s="508" t="str">
        <f t="shared" si="8"/>
        <v/>
      </c>
      <c r="AM61" s="797" t="s">
        <v>1176</v>
      </c>
      <c r="BG61" s="609"/>
      <c r="BI61" s="793" t="str">
        <f t="shared" si="10"/>
        <v>ABIERTO</v>
      </c>
    </row>
    <row r="62" spans="1:61" s="793" customFormat="1" ht="69" customHeight="1" x14ac:dyDescent="0.25">
      <c r="A62" s="719"/>
      <c r="B62" s="719"/>
      <c r="C62" s="720" t="s">
        <v>154</v>
      </c>
      <c r="D62" s="719"/>
      <c r="E62" s="839"/>
      <c r="F62" s="719"/>
      <c r="G62" s="750">
        <v>13</v>
      </c>
      <c r="H62" s="721" t="s">
        <v>723</v>
      </c>
      <c r="I62" s="780" t="s">
        <v>1034</v>
      </c>
      <c r="J62" s="818"/>
      <c r="K62" s="818"/>
      <c r="L62" s="780" t="s">
        <v>885</v>
      </c>
      <c r="M62" s="742">
        <v>1</v>
      </c>
      <c r="N62" s="720"/>
      <c r="O62" s="720"/>
      <c r="P62" s="720" t="s">
        <v>297</v>
      </c>
      <c r="Q62" s="722" t="s">
        <v>886</v>
      </c>
      <c r="R62" s="728" t="s">
        <v>887</v>
      </c>
      <c r="S62" s="722" t="s">
        <v>970</v>
      </c>
      <c r="T62" s="723">
        <v>1</v>
      </c>
      <c r="U62" s="745" t="s">
        <v>933</v>
      </c>
      <c r="V62" s="746">
        <v>43983</v>
      </c>
      <c r="W62" s="746">
        <v>44196</v>
      </c>
      <c r="X62" s="700"/>
      <c r="Y62" s="154"/>
      <c r="AA62" s="701"/>
      <c r="AB62" s="702"/>
      <c r="AD62" s="126"/>
      <c r="AF62" s="609"/>
      <c r="AG62" s="793" t="s">
        <v>867</v>
      </c>
      <c r="AH62" s="840"/>
      <c r="AJ62" s="701" t="str">
        <f t="shared" si="11"/>
        <v/>
      </c>
      <c r="AK62" s="699" t="str">
        <f t="shared" si="7"/>
        <v/>
      </c>
      <c r="AL62" s="508" t="str">
        <f t="shared" si="8"/>
        <v/>
      </c>
      <c r="AM62" s="797" t="s">
        <v>1176</v>
      </c>
      <c r="BG62" s="609"/>
      <c r="BI62" s="793" t="str">
        <f t="shared" si="10"/>
        <v>ABIERTO</v>
      </c>
    </row>
    <row r="63" spans="1:61" s="793" customFormat="1" ht="69" customHeight="1" x14ac:dyDescent="0.25">
      <c r="A63" s="719"/>
      <c r="B63" s="719"/>
      <c r="C63" s="720" t="s">
        <v>154</v>
      </c>
      <c r="D63" s="719"/>
      <c r="E63" s="839"/>
      <c r="F63" s="719"/>
      <c r="G63" s="750">
        <v>13</v>
      </c>
      <c r="H63" s="721" t="s">
        <v>723</v>
      </c>
      <c r="I63" s="780" t="s">
        <v>1036</v>
      </c>
      <c r="J63" s="818"/>
      <c r="K63" s="818"/>
      <c r="L63" s="780" t="s">
        <v>885</v>
      </c>
      <c r="M63" s="742">
        <v>1</v>
      </c>
      <c r="N63" s="720"/>
      <c r="O63" s="720"/>
      <c r="P63" s="720" t="s">
        <v>297</v>
      </c>
      <c r="Q63" s="722" t="s">
        <v>886</v>
      </c>
      <c r="R63" s="728" t="s">
        <v>887</v>
      </c>
      <c r="S63" s="722" t="s">
        <v>998</v>
      </c>
      <c r="T63" s="723">
        <v>1</v>
      </c>
      <c r="U63" s="745" t="s">
        <v>1037</v>
      </c>
      <c r="V63" s="746">
        <v>43983</v>
      </c>
      <c r="W63" s="746">
        <v>44196</v>
      </c>
      <c r="X63" s="700"/>
      <c r="Y63" s="154"/>
      <c r="AA63" s="701"/>
      <c r="AB63" s="702"/>
      <c r="AD63" s="17"/>
      <c r="AF63" s="609"/>
      <c r="AG63" s="793" t="s">
        <v>867</v>
      </c>
      <c r="AH63" s="840"/>
      <c r="AJ63" s="701" t="str">
        <f t="shared" si="11"/>
        <v/>
      </c>
      <c r="AK63" s="699" t="str">
        <f t="shared" si="7"/>
        <v/>
      </c>
      <c r="AL63" s="508" t="str">
        <f t="shared" si="8"/>
        <v/>
      </c>
      <c r="AM63" s="797" t="s">
        <v>1176</v>
      </c>
      <c r="BG63" s="609"/>
      <c r="BI63" s="793" t="str">
        <f t="shared" si="10"/>
        <v>ABIERTO</v>
      </c>
    </row>
    <row r="64" spans="1:61" s="793" customFormat="1" ht="69" customHeight="1" x14ac:dyDescent="0.25">
      <c r="A64" s="719"/>
      <c r="B64" s="719"/>
      <c r="C64" s="720" t="s">
        <v>154</v>
      </c>
      <c r="D64" s="719"/>
      <c r="E64" s="839"/>
      <c r="F64" s="719"/>
      <c r="G64" s="750">
        <v>14</v>
      </c>
      <c r="H64" s="721" t="s">
        <v>723</v>
      </c>
      <c r="I64" s="780" t="s">
        <v>951</v>
      </c>
      <c r="J64" s="780" t="s">
        <v>937</v>
      </c>
      <c r="K64" s="780" t="s">
        <v>938</v>
      </c>
      <c r="L64" s="780" t="s">
        <v>885</v>
      </c>
      <c r="M64" s="780">
        <v>1</v>
      </c>
      <c r="N64" s="720"/>
      <c r="O64" s="720"/>
      <c r="P64" s="720" t="s">
        <v>297</v>
      </c>
      <c r="Q64" s="722" t="s">
        <v>886</v>
      </c>
      <c r="R64" s="728" t="s">
        <v>887</v>
      </c>
      <c r="S64" s="722" t="s">
        <v>970</v>
      </c>
      <c r="T64" s="723">
        <v>1</v>
      </c>
      <c r="U64" s="745" t="s">
        <v>889</v>
      </c>
      <c r="V64" s="746">
        <v>43983</v>
      </c>
      <c r="W64" s="746">
        <v>44196</v>
      </c>
      <c r="X64" s="700"/>
      <c r="Y64" s="154"/>
      <c r="AA64" s="701"/>
      <c r="AB64" s="702"/>
      <c r="AD64" s="732"/>
      <c r="AF64" s="609"/>
      <c r="AG64" s="793" t="s">
        <v>867</v>
      </c>
      <c r="AH64" s="790" t="s">
        <v>1062</v>
      </c>
      <c r="AI64" s="793">
        <v>0.66</v>
      </c>
      <c r="AJ64" s="701">
        <f t="shared" si="11"/>
        <v>0.66</v>
      </c>
      <c r="AK64" s="699">
        <f t="shared" si="7"/>
        <v>0.66</v>
      </c>
      <c r="AL64" s="508" t="str">
        <f t="shared" si="8"/>
        <v>EN TERMINO</v>
      </c>
      <c r="AM64" s="796"/>
      <c r="BG64" s="609"/>
      <c r="BI64" s="793" t="str">
        <f t="shared" si="10"/>
        <v>ABIERTO</v>
      </c>
    </row>
    <row r="65" spans="1:61" s="793" customFormat="1" ht="69" customHeight="1" x14ac:dyDescent="0.25">
      <c r="A65" s="719"/>
      <c r="B65" s="719"/>
      <c r="C65" s="720" t="s">
        <v>154</v>
      </c>
      <c r="D65" s="719"/>
      <c r="E65" s="839"/>
      <c r="F65" s="719"/>
      <c r="G65" s="750">
        <v>15</v>
      </c>
      <c r="H65" s="721" t="s">
        <v>723</v>
      </c>
      <c r="I65" s="780" t="s">
        <v>957</v>
      </c>
      <c r="J65" s="818" t="s">
        <v>958</v>
      </c>
      <c r="K65" s="818" t="s">
        <v>959</v>
      </c>
      <c r="L65" s="780" t="s">
        <v>885</v>
      </c>
      <c r="M65" s="780">
        <v>1</v>
      </c>
      <c r="N65" s="720"/>
      <c r="O65" s="720"/>
      <c r="P65" s="720" t="s">
        <v>297</v>
      </c>
      <c r="Q65" s="722" t="s">
        <v>886</v>
      </c>
      <c r="R65" s="728" t="s">
        <v>887</v>
      </c>
      <c r="S65" s="722" t="s">
        <v>970</v>
      </c>
      <c r="T65" s="723">
        <v>1</v>
      </c>
      <c r="U65" s="745" t="s">
        <v>889</v>
      </c>
      <c r="V65" s="746">
        <v>43887</v>
      </c>
      <c r="W65" s="746">
        <v>44196</v>
      </c>
      <c r="X65" s="700"/>
      <c r="Y65" s="154"/>
      <c r="AA65" s="701"/>
      <c r="AB65" s="702"/>
      <c r="AD65" s="732"/>
      <c r="AF65" s="609"/>
      <c r="AG65" s="793" t="s">
        <v>867</v>
      </c>
      <c r="AH65" s="829" t="s">
        <v>1063</v>
      </c>
      <c r="AI65" s="793">
        <v>0.4</v>
      </c>
      <c r="AJ65" s="701">
        <f t="shared" si="11"/>
        <v>0.4</v>
      </c>
      <c r="AK65" s="699">
        <f t="shared" si="7"/>
        <v>0.4</v>
      </c>
      <c r="AL65" s="508" t="str">
        <f t="shared" si="8"/>
        <v>ALERTA</v>
      </c>
      <c r="AM65" s="796"/>
      <c r="BG65" s="609"/>
      <c r="BI65" s="793" t="str">
        <f t="shared" si="10"/>
        <v>ABIERTO</v>
      </c>
    </row>
    <row r="66" spans="1:61" s="793" customFormat="1" ht="69" customHeight="1" x14ac:dyDescent="0.25">
      <c r="A66" s="719"/>
      <c r="B66" s="719"/>
      <c r="C66" s="720" t="s">
        <v>154</v>
      </c>
      <c r="D66" s="719"/>
      <c r="E66" s="839"/>
      <c r="F66" s="719"/>
      <c r="G66" s="750">
        <v>15</v>
      </c>
      <c r="H66" s="721" t="s">
        <v>723</v>
      </c>
      <c r="I66" s="780" t="s">
        <v>965</v>
      </c>
      <c r="J66" s="818"/>
      <c r="K66" s="818" t="s">
        <v>959</v>
      </c>
      <c r="L66" s="780" t="s">
        <v>885</v>
      </c>
      <c r="M66" s="780">
        <v>1</v>
      </c>
      <c r="N66" s="720"/>
      <c r="O66" s="720"/>
      <c r="P66" s="720" t="s">
        <v>297</v>
      </c>
      <c r="Q66" s="722" t="s">
        <v>886</v>
      </c>
      <c r="R66" s="728" t="s">
        <v>887</v>
      </c>
      <c r="S66" s="722" t="s">
        <v>970</v>
      </c>
      <c r="T66" s="723">
        <v>1</v>
      </c>
      <c r="U66" s="745" t="s">
        <v>889</v>
      </c>
      <c r="V66" s="746">
        <v>43887</v>
      </c>
      <c r="W66" s="746">
        <v>44196</v>
      </c>
      <c r="X66" s="700"/>
      <c r="Y66" s="154"/>
      <c r="AA66" s="701"/>
      <c r="AB66" s="702"/>
      <c r="AD66" s="732"/>
      <c r="AF66" s="609"/>
      <c r="AG66" s="793" t="s">
        <v>867</v>
      </c>
      <c r="AH66" s="829"/>
      <c r="AI66" s="793">
        <v>0.4</v>
      </c>
      <c r="AJ66" s="701">
        <f t="shared" si="11"/>
        <v>0.4</v>
      </c>
      <c r="AK66" s="699">
        <f t="shared" si="7"/>
        <v>0.4</v>
      </c>
      <c r="AL66" s="508" t="str">
        <f t="shared" si="8"/>
        <v>ALERTA</v>
      </c>
      <c r="AM66" s="796"/>
      <c r="BG66" s="609"/>
      <c r="BI66" s="793" t="str">
        <f t="shared" si="10"/>
        <v>ABIERTO</v>
      </c>
    </row>
    <row r="67" spans="1:61" s="793" customFormat="1" ht="69" customHeight="1" x14ac:dyDescent="0.25">
      <c r="A67" s="719"/>
      <c r="B67" s="719"/>
      <c r="C67" s="720" t="s">
        <v>154</v>
      </c>
      <c r="D67" s="719"/>
      <c r="E67" s="839"/>
      <c r="F67" s="719"/>
      <c r="G67" s="750">
        <v>15</v>
      </c>
      <c r="H67" s="721" t="s">
        <v>723</v>
      </c>
      <c r="I67" s="780" t="s">
        <v>966</v>
      </c>
      <c r="J67" s="818"/>
      <c r="K67" s="818" t="s">
        <v>959</v>
      </c>
      <c r="L67" s="780" t="s">
        <v>885</v>
      </c>
      <c r="M67" s="780">
        <v>1</v>
      </c>
      <c r="N67" s="720"/>
      <c r="O67" s="720"/>
      <c r="P67" s="720" t="s">
        <v>297</v>
      </c>
      <c r="Q67" s="722" t="s">
        <v>886</v>
      </c>
      <c r="R67" s="728" t="s">
        <v>887</v>
      </c>
      <c r="S67" s="722" t="s">
        <v>970</v>
      </c>
      <c r="T67" s="723">
        <v>1</v>
      </c>
      <c r="U67" s="745" t="s">
        <v>889</v>
      </c>
      <c r="V67" s="746">
        <v>43887</v>
      </c>
      <c r="W67" s="746">
        <v>44196</v>
      </c>
      <c r="X67" s="700"/>
      <c r="Y67" s="154"/>
      <c r="AA67" s="701"/>
      <c r="AB67" s="702"/>
      <c r="AD67" s="732"/>
      <c r="AF67" s="609"/>
      <c r="AG67" s="793" t="s">
        <v>867</v>
      </c>
      <c r="AH67" s="829"/>
      <c r="AI67" s="793">
        <v>0.4</v>
      </c>
      <c r="AJ67" s="701">
        <f t="shared" si="11"/>
        <v>0.4</v>
      </c>
      <c r="AK67" s="699">
        <f t="shared" si="7"/>
        <v>0.4</v>
      </c>
      <c r="AL67" s="508" t="str">
        <f t="shared" si="8"/>
        <v>ALERTA</v>
      </c>
      <c r="AM67" s="796"/>
      <c r="BG67" s="609"/>
      <c r="BI67" s="793" t="str">
        <f t="shared" si="10"/>
        <v>ABIERTO</v>
      </c>
    </row>
    <row r="68" spans="1:61" s="793" customFormat="1" ht="69" customHeight="1" x14ac:dyDescent="0.25">
      <c r="A68" s="719"/>
      <c r="B68" s="719"/>
      <c r="C68" s="720" t="s">
        <v>154</v>
      </c>
      <c r="D68" s="719"/>
      <c r="E68" s="839"/>
      <c r="F68" s="719"/>
      <c r="G68" s="750">
        <v>15</v>
      </c>
      <c r="H68" s="721" t="s">
        <v>723</v>
      </c>
      <c r="I68" s="780" t="s">
        <v>967</v>
      </c>
      <c r="J68" s="818"/>
      <c r="K68" s="818" t="s">
        <v>959</v>
      </c>
      <c r="L68" s="780" t="s">
        <v>885</v>
      </c>
      <c r="M68" s="780">
        <v>1</v>
      </c>
      <c r="N68" s="720"/>
      <c r="O68" s="720"/>
      <c r="P68" s="720" t="s">
        <v>297</v>
      </c>
      <c r="Q68" s="722" t="s">
        <v>886</v>
      </c>
      <c r="R68" s="728" t="s">
        <v>887</v>
      </c>
      <c r="S68" s="722" t="s">
        <v>970</v>
      </c>
      <c r="T68" s="723">
        <v>1</v>
      </c>
      <c r="U68" s="745" t="s">
        <v>889</v>
      </c>
      <c r="V68" s="746">
        <v>43887</v>
      </c>
      <c r="W68" s="746">
        <v>44196</v>
      </c>
      <c r="X68" s="700"/>
      <c r="Y68" s="154"/>
      <c r="AA68" s="701"/>
      <c r="AB68" s="702"/>
      <c r="AF68" s="609"/>
      <c r="AG68" s="793" t="s">
        <v>867</v>
      </c>
      <c r="AH68" s="829"/>
      <c r="AI68" s="793">
        <v>0.4</v>
      </c>
      <c r="AJ68" s="701">
        <f t="shared" si="11"/>
        <v>0.4</v>
      </c>
      <c r="AK68" s="699">
        <f t="shared" si="7"/>
        <v>0.4</v>
      </c>
      <c r="AL68" s="508" t="str">
        <f t="shared" si="8"/>
        <v>ALERTA</v>
      </c>
      <c r="AM68" s="796"/>
      <c r="BG68" s="609"/>
      <c r="BI68" s="793" t="str">
        <f t="shared" si="10"/>
        <v>ABIERTO</v>
      </c>
    </row>
    <row r="69" spans="1:61" s="793" customFormat="1" ht="69" customHeight="1" x14ac:dyDescent="0.25">
      <c r="A69" s="719"/>
      <c r="B69" s="719"/>
      <c r="C69" s="720" t="s">
        <v>154</v>
      </c>
      <c r="D69" s="719"/>
      <c r="E69" s="839"/>
      <c r="F69" s="719"/>
      <c r="G69" s="750">
        <v>16</v>
      </c>
      <c r="H69" s="721" t="s">
        <v>723</v>
      </c>
      <c r="I69" s="780" t="s">
        <v>982</v>
      </c>
      <c r="J69" s="818" t="s">
        <v>983</v>
      </c>
      <c r="K69" s="818" t="s">
        <v>1157</v>
      </c>
      <c r="L69" s="780" t="s">
        <v>885</v>
      </c>
      <c r="M69" s="780">
        <v>1</v>
      </c>
      <c r="N69" s="720"/>
      <c r="O69" s="720"/>
      <c r="P69" s="720" t="s">
        <v>297</v>
      </c>
      <c r="Q69" s="722" t="s">
        <v>886</v>
      </c>
      <c r="R69" s="728" t="s">
        <v>887</v>
      </c>
      <c r="S69" s="722" t="s">
        <v>970</v>
      </c>
      <c r="T69" s="723">
        <v>1</v>
      </c>
      <c r="U69" s="745" t="s">
        <v>889</v>
      </c>
      <c r="V69" s="746">
        <v>43887</v>
      </c>
      <c r="W69" s="746">
        <v>44196</v>
      </c>
      <c r="X69" s="700"/>
      <c r="Y69" s="154"/>
      <c r="AA69" s="701"/>
      <c r="AB69" s="702"/>
      <c r="AF69" s="609"/>
      <c r="AG69" s="793" t="s">
        <v>867</v>
      </c>
      <c r="AH69" s="840" t="s">
        <v>1175</v>
      </c>
      <c r="AI69" s="793">
        <v>0</v>
      </c>
      <c r="AJ69" s="701">
        <f t="shared" si="11"/>
        <v>0</v>
      </c>
      <c r="AK69" s="699">
        <f t="shared" si="7"/>
        <v>0</v>
      </c>
      <c r="AL69" s="508" t="str">
        <f t="shared" si="8"/>
        <v>ALERTA</v>
      </c>
      <c r="AM69" s="796" t="s">
        <v>1178</v>
      </c>
      <c r="BG69" s="609"/>
      <c r="BI69" s="793" t="str">
        <f t="shared" si="10"/>
        <v>ABIERTO</v>
      </c>
    </row>
    <row r="70" spans="1:61" s="793" customFormat="1" ht="69" customHeight="1" x14ac:dyDescent="0.25">
      <c r="A70" s="719"/>
      <c r="B70" s="719"/>
      <c r="C70" s="720" t="s">
        <v>154</v>
      </c>
      <c r="D70" s="719"/>
      <c r="E70" s="839"/>
      <c r="F70" s="719"/>
      <c r="G70" s="750">
        <v>16</v>
      </c>
      <c r="H70" s="721" t="s">
        <v>723</v>
      </c>
      <c r="I70" s="780" t="s">
        <v>988</v>
      </c>
      <c r="J70" s="818"/>
      <c r="K70" s="818"/>
      <c r="L70" s="780" t="s">
        <v>885</v>
      </c>
      <c r="M70" s="780">
        <v>1</v>
      </c>
      <c r="N70" s="720"/>
      <c r="O70" s="720"/>
      <c r="P70" s="720" t="s">
        <v>297</v>
      </c>
      <c r="Q70" s="722" t="s">
        <v>886</v>
      </c>
      <c r="R70" s="728" t="s">
        <v>887</v>
      </c>
      <c r="S70" s="722" t="s">
        <v>1007</v>
      </c>
      <c r="T70" s="723">
        <v>1</v>
      </c>
      <c r="U70" s="745" t="s">
        <v>889</v>
      </c>
      <c r="V70" s="746">
        <v>43887</v>
      </c>
      <c r="W70" s="746">
        <v>44196</v>
      </c>
      <c r="X70" s="700"/>
      <c r="Y70" s="154"/>
      <c r="AA70" s="701"/>
      <c r="AB70" s="702"/>
      <c r="AF70" s="609"/>
      <c r="AG70" s="793" t="s">
        <v>867</v>
      </c>
      <c r="AH70" s="840"/>
      <c r="AI70" s="793">
        <v>0</v>
      </c>
      <c r="AJ70" s="701">
        <f t="shared" si="11"/>
        <v>0</v>
      </c>
      <c r="AK70" s="699">
        <f t="shared" si="7"/>
        <v>0</v>
      </c>
      <c r="AL70" s="508" t="str">
        <f t="shared" si="8"/>
        <v>ALERTA</v>
      </c>
      <c r="AM70" s="796"/>
      <c r="BG70" s="609"/>
      <c r="BI70" s="793" t="str">
        <f t="shared" si="10"/>
        <v>ABIERTO</v>
      </c>
    </row>
    <row r="71" spans="1:61" s="793" customFormat="1" ht="69" customHeight="1" x14ac:dyDescent="0.25">
      <c r="A71" s="719"/>
      <c r="B71" s="719"/>
      <c r="C71" s="720" t="s">
        <v>154</v>
      </c>
      <c r="D71" s="719"/>
      <c r="E71" s="839"/>
      <c r="F71" s="719"/>
      <c r="G71" s="750">
        <v>16</v>
      </c>
      <c r="H71" s="721" t="s">
        <v>723</v>
      </c>
      <c r="I71" s="780" t="s">
        <v>1000</v>
      </c>
      <c r="J71" s="818"/>
      <c r="K71" s="818"/>
      <c r="L71" s="780" t="s">
        <v>885</v>
      </c>
      <c r="M71" s="780">
        <v>1</v>
      </c>
      <c r="N71" s="720"/>
      <c r="O71" s="720"/>
      <c r="P71" s="720" t="s">
        <v>297</v>
      </c>
      <c r="Q71" s="722" t="s">
        <v>886</v>
      </c>
      <c r="R71" s="728" t="s">
        <v>887</v>
      </c>
      <c r="S71" s="722" t="s">
        <v>970</v>
      </c>
      <c r="T71" s="723">
        <v>1</v>
      </c>
      <c r="U71" s="745" t="s">
        <v>889</v>
      </c>
      <c r="V71" s="746">
        <v>43887</v>
      </c>
      <c r="W71" s="746">
        <v>44196</v>
      </c>
      <c r="X71" s="700"/>
      <c r="Y71" s="154"/>
      <c r="AA71" s="701"/>
      <c r="AB71" s="702"/>
      <c r="AF71" s="609"/>
      <c r="AG71" s="793" t="s">
        <v>867</v>
      </c>
      <c r="AH71" s="840"/>
      <c r="AI71" s="793">
        <v>0</v>
      </c>
      <c r="AJ71" s="701">
        <f t="shared" si="11"/>
        <v>0</v>
      </c>
      <c r="AK71" s="699">
        <f t="shared" si="7"/>
        <v>0</v>
      </c>
      <c r="AL71" s="508" t="str">
        <f t="shared" si="8"/>
        <v>ALERTA</v>
      </c>
      <c r="AM71" s="796"/>
      <c r="BG71" s="609"/>
      <c r="BI71" s="793" t="str">
        <f t="shared" si="10"/>
        <v>ABIERTO</v>
      </c>
    </row>
    <row r="72" spans="1:61" s="793" customFormat="1" ht="69" customHeight="1" x14ac:dyDescent="0.25">
      <c r="A72" s="719"/>
      <c r="B72" s="719"/>
      <c r="C72" s="720" t="s">
        <v>154</v>
      </c>
      <c r="D72" s="719"/>
      <c r="E72" s="839"/>
      <c r="F72" s="719"/>
      <c r="G72" s="750">
        <v>16</v>
      </c>
      <c r="H72" s="721" t="s">
        <v>723</v>
      </c>
      <c r="I72" s="780" t="s">
        <v>1001</v>
      </c>
      <c r="J72" s="818"/>
      <c r="K72" s="818"/>
      <c r="L72" s="780" t="s">
        <v>885</v>
      </c>
      <c r="M72" s="780">
        <v>1</v>
      </c>
      <c r="N72" s="720"/>
      <c r="O72" s="720"/>
      <c r="P72" s="720" t="s">
        <v>297</v>
      </c>
      <c r="Q72" s="722" t="s">
        <v>886</v>
      </c>
      <c r="R72" s="728" t="s">
        <v>887</v>
      </c>
      <c r="S72" s="722" t="s">
        <v>970</v>
      </c>
      <c r="T72" s="723">
        <v>1</v>
      </c>
      <c r="U72" s="745" t="s">
        <v>889</v>
      </c>
      <c r="V72" s="746">
        <v>43887</v>
      </c>
      <c r="W72" s="746">
        <v>44196</v>
      </c>
      <c r="X72" s="700"/>
      <c r="Y72" s="154"/>
      <c r="AA72" s="701"/>
      <c r="AB72" s="702"/>
      <c r="AF72" s="609"/>
      <c r="AG72" s="793" t="s">
        <v>867</v>
      </c>
      <c r="AH72" s="840"/>
      <c r="AI72" s="793">
        <v>0</v>
      </c>
      <c r="AJ72" s="701">
        <f t="shared" si="11"/>
        <v>0</v>
      </c>
      <c r="AK72" s="699">
        <f t="shared" si="7"/>
        <v>0</v>
      </c>
      <c r="AL72" s="508" t="str">
        <f t="shared" si="8"/>
        <v>ALERTA</v>
      </c>
      <c r="AM72" s="796"/>
      <c r="BG72" s="609"/>
      <c r="BI72" s="793" t="str">
        <f t="shared" si="10"/>
        <v>ABIERTO</v>
      </c>
    </row>
    <row r="73" spans="1:61" s="793" customFormat="1" ht="69" customHeight="1" x14ac:dyDescent="0.25">
      <c r="A73" s="719"/>
      <c r="B73" s="719"/>
      <c r="C73" s="720" t="s">
        <v>154</v>
      </c>
      <c r="D73" s="719"/>
      <c r="E73" s="839"/>
      <c r="F73" s="719"/>
      <c r="G73" s="750">
        <v>16</v>
      </c>
      <c r="H73" s="721" t="s">
        <v>723</v>
      </c>
      <c r="I73" s="780" t="s">
        <v>1002</v>
      </c>
      <c r="J73" s="818"/>
      <c r="K73" s="818"/>
      <c r="L73" s="780" t="s">
        <v>885</v>
      </c>
      <c r="M73" s="780">
        <v>1</v>
      </c>
      <c r="N73" s="720"/>
      <c r="O73" s="720"/>
      <c r="P73" s="720" t="s">
        <v>297</v>
      </c>
      <c r="Q73" s="722" t="s">
        <v>886</v>
      </c>
      <c r="R73" s="728" t="s">
        <v>887</v>
      </c>
      <c r="S73" s="722" t="s">
        <v>970</v>
      </c>
      <c r="T73" s="723">
        <v>1</v>
      </c>
      <c r="U73" s="745" t="s">
        <v>889</v>
      </c>
      <c r="V73" s="746">
        <v>43887</v>
      </c>
      <c r="W73" s="746">
        <v>44196</v>
      </c>
      <c r="X73" s="700"/>
      <c r="Y73" s="154"/>
      <c r="AA73" s="701"/>
      <c r="AB73" s="702"/>
      <c r="AF73" s="609"/>
      <c r="AG73" s="793" t="s">
        <v>867</v>
      </c>
      <c r="AH73" s="840"/>
      <c r="AI73" s="793">
        <v>0</v>
      </c>
      <c r="AJ73" s="701">
        <f t="shared" si="11"/>
        <v>0</v>
      </c>
      <c r="AK73" s="699">
        <f t="shared" si="7"/>
        <v>0</v>
      </c>
      <c r="AL73" s="508" t="str">
        <f t="shared" si="8"/>
        <v>ALERTA</v>
      </c>
      <c r="AM73" s="796"/>
      <c r="BG73" s="609"/>
      <c r="BI73" s="793" t="str">
        <f t="shared" si="10"/>
        <v>ABIERTO</v>
      </c>
    </row>
    <row r="74" spans="1:61" s="793" customFormat="1" ht="69" customHeight="1" x14ac:dyDescent="0.25">
      <c r="A74" s="719"/>
      <c r="B74" s="719"/>
      <c r="C74" s="720" t="s">
        <v>154</v>
      </c>
      <c r="D74" s="719"/>
      <c r="E74" s="839"/>
      <c r="F74" s="719"/>
      <c r="G74" s="750">
        <v>16</v>
      </c>
      <c r="H74" s="721" t="s">
        <v>723</v>
      </c>
      <c r="I74" s="780" t="s">
        <v>1004</v>
      </c>
      <c r="J74" s="818"/>
      <c r="K74" s="780" t="s">
        <v>1158</v>
      </c>
      <c r="L74" s="780" t="s">
        <v>885</v>
      </c>
      <c r="M74" s="780">
        <v>1</v>
      </c>
      <c r="N74" s="720"/>
      <c r="O74" s="720"/>
      <c r="P74" s="720" t="s">
        <v>297</v>
      </c>
      <c r="Q74" s="722" t="s">
        <v>886</v>
      </c>
      <c r="R74" s="728" t="s">
        <v>887</v>
      </c>
      <c r="S74" s="722" t="s">
        <v>970</v>
      </c>
      <c r="T74" s="723">
        <v>1</v>
      </c>
      <c r="U74" s="745" t="s">
        <v>889</v>
      </c>
      <c r="V74" s="746">
        <v>43887</v>
      </c>
      <c r="W74" s="746">
        <v>44196</v>
      </c>
      <c r="X74" s="700"/>
      <c r="Y74" s="154"/>
      <c r="AA74" s="701"/>
      <c r="AB74" s="702"/>
      <c r="AF74" s="609"/>
      <c r="AG74" s="793" t="s">
        <v>867</v>
      </c>
      <c r="AH74" s="840"/>
      <c r="AI74" s="793">
        <v>0</v>
      </c>
      <c r="AJ74" s="701">
        <f t="shared" si="11"/>
        <v>0</v>
      </c>
      <c r="AK74" s="699">
        <f t="shared" si="7"/>
        <v>0</v>
      </c>
      <c r="AL74" s="508" t="str">
        <f t="shared" si="8"/>
        <v>ALERTA</v>
      </c>
      <c r="AM74" s="796"/>
      <c r="BG74" s="609"/>
      <c r="BI74" s="793" t="str">
        <f t="shared" si="10"/>
        <v>ABIERTO</v>
      </c>
    </row>
    <row r="75" spans="1:61" s="793" customFormat="1" ht="69" customHeight="1" x14ac:dyDescent="0.25">
      <c r="A75" s="719"/>
      <c r="B75" s="719"/>
      <c r="C75" s="720" t="s">
        <v>154</v>
      </c>
      <c r="D75" s="719"/>
      <c r="E75" s="839"/>
      <c r="F75" s="719"/>
      <c r="G75" s="750">
        <v>16</v>
      </c>
      <c r="H75" s="721" t="s">
        <v>723</v>
      </c>
      <c r="I75" s="780" t="s">
        <v>1005</v>
      </c>
      <c r="J75" s="818"/>
      <c r="K75" s="780" t="s">
        <v>1159</v>
      </c>
      <c r="L75" s="780" t="s">
        <v>885</v>
      </c>
      <c r="M75" s="780">
        <v>1</v>
      </c>
      <c r="N75" s="720"/>
      <c r="O75" s="720"/>
      <c r="P75" s="720" t="s">
        <v>297</v>
      </c>
      <c r="Q75" s="722" t="s">
        <v>886</v>
      </c>
      <c r="R75" s="728" t="s">
        <v>887</v>
      </c>
      <c r="S75" s="722" t="s">
        <v>970</v>
      </c>
      <c r="T75" s="723">
        <v>1</v>
      </c>
      <c r="U75" s="745" t="s">
        <v>889</v>
      </c>
      <c r="V75" s="746">
        <v>43887</v>
      </c>
      <c r="W75" s="746">
        <v>44196</v>
      </c>
      <c r="X75" s="700"/>
      <c r="Y75" s="154"/>
      <c r="AA75" s="701"/>
      <c r="AB75" s="702"/>
      <c r="AF75" s="609"/>
      <c r="AG75" s="793" t="s">
        <v>867</v>
      </c>
      <c r="AH75" s="840"/>
      <c r="AI75" s="793">
        <v>0</v>
      </c>
      <c r="AJ75" s="701">
        <f t="shared" si="11"/>
        <v>0</v>
      </c>
      <c r="AK75" s="699">
        <f t="shared" si="7"/>
        <v>0</v>
      </c>
      <c r="AL75" s="508" t="str">
        <f t="shared" si="8"/>
        <v>ALERTA</v>
      </c>
      <c r="AM75" s="796"/>
      <c r="BG75" s="609"/>
      <c r="BI75" s="793" t="str">
        <f t="shared" si="10"/>
        <v>ABIERTO</v>
      </c>
    </row>
    <row r="76" spans="1:61" s="793" customFormat="1" ht="69" customHeight="1" x14ac:dyDescent="0.25">
      <c r="A76" s="719"/>
      <c r="B76" s="719"/>
      <c r="C76" s="720" t="s">
        <v>154</v>
      </c>
      <c r="D76" s="719"/>
      <c r="E76" s="839"/>
      <c r="F76" s="719"/>
      <c r="G76" s="750">
        <v>16</v>
      </c>
      <c r="H76" s="721" t="s">
        <v>723</v>
      </c>
      <c r="I76" s="780" t="s">
        <v>1006</v>
      </c>
      <c r="J76" s="818"/>
      <c r="K76" s="780" t="s">
        <v>1160</v>
      </c>
      <c r="L76" s="780" t="s">
        <v>885</v>
      </c>
      <c r="M76" s="780">
        <v>1</v>
      </c>
      <c r="N76" s="720"/>
      <c r="O76" s="720"/>
      <c r="P76" s="720" t="s">
        <v>297</v>
      </c>
      <c r="Q76" s="722" t="s">
        <v>886</v>
      </c>
      <c r="R76" s="728" t="s">
        <v>887</v>
      </c>
      <c r="S76" s="722" t="s">
        <v>970</v>
      </c>
      <c r="T76" s="723">
        <v>1</v>
      </c>
      <c r="U76" s="745" t="s">
        <v>889</v>
      </c>
      <c r="V76" s="746">
        <v>43887</v>
      </c>
      <c r="W76" s="746">
        <v>44196</v>
      </c>
      <c r="X76" s="700"/>
      <c r="Y76" s="154"/>
      <c r="AA76" s="701"/>
      <c r="AB76" s="702"/>
      <c r="AF76" s="609"/>
      <c r="AG76" s="793" t="s">
        <v>867</v>
      </c>
      <c r="AH76" s="840"/>
      <c r="AI76" s="793">
        <v>0</v>
      </c>
      <c r="AJ76" s="701">
        <f t="shared" si="11"/>
        <v>0</v>
      </c>
      <c r="AK76" s="699">
        <f t="shared" si="7"/>
        <v>0</v>
      </c>
      <c r="AL76" s="508" t="str">
        <f t="shared" si="8"/>
        <v>ALERTA</v>
      </c>
      <c r="AM76" s="796"/>
      <c r="BG76" s="609"/>
      <c r="BI76" s="793" t="str">
        <f t="shared" si="10"/>
        <v>ABIERTO</v>
      </c>
    </row>
    <row r="77" spans="1:61" s="793" customFormat="1" ht="69" customHeight="1" x14ac:dyDescent="0.25">
      <c r="A77" s="719"/>
      <c r="B77" s="719"/>
      <c r="C77" s="720" t="s">
        <v>154</v>
      </c>
      <c r="D77" s="719"/>
      <c r="E77" s="839"/>
      <c r="F77" s="719"/>
      <c r="G77" s="750">
        <v>16</v>
      </c>
      <c r="H77" s="721" t="s">
        <v>723</v>
      </c>
      <c r="I77" s="780" t="s">
        <v>1008</v>
      </c>
      <c r="J77" s="818"/>
      <c r="K77" s="780" t="s">
        <v>969</v>
      </c>
      <c r="L77" s="780" t="s">
        <v>885</v>
      </c>
      <c r="M77" s="780">
        <v>1</v>
      </c>
      <c r="N77" s="720"/>
      <c r="O77" s="720"/>
      <c r="P77" s="720" t="s">
        <v>297</v>
      </c>
      <c r="Q77" s="722" t="s">
        <v>886</v>
      </c>
      <c r="R77" s="728" t="s">
        <v>887</v>
      </c>
      <c r="S77" s="722" t="s">
        <v>1018</v>
      </c>
      <c r="T77" s="723">
        <v>1</v>
      </c>
      <c r="U77" s="745" t="s">
        <v>889</v>
      </c>
      <c r="V77" s="746">
        <v>43887</v>
      </c>
      <c r="W77" s="746">
        <v>44196</v>
      </c>
      <c r="X77" s="700"/>
      <c r="Y77" s="154"/>
      <c r="AA77" s="701"/>
      <c r="AB77" s="702"/>
      <c r="AF77" s="609"/>
      <c r="AG77" s="793" t="s">
        <v>867</v>
      </c>
      <c r="AH77" s="840"/>
      <c r="AI77" s="793">
        <v>0</v>
      </c>
      <c r="AJ77" s="701">
        <f t="shared" si="11"/>
        <v>0</v>
      </c>
      <c r="AK77" s="699">
        <f t="shared" si="7"/>
        <v>0</v>
      </c>
      <c r="AL77" s="508" t="str">
        <f t="shared" si="8"/>
        <v>ALERTA</v>
      </c>
      <c r="AM77" s="796"/>
      <c r="BG77" s="609"/>
      <c r="BI77" s="793" t="str">
        <f t="shared" si="10"/>
        <v>ABIERTO</v>
      </c>
    </row>
    <row r="78" spans="1:61" s="793" customFormat="1" ht="69" customHeight="1" x14ac:dyDescent="0.25">
      <c r="A78" s="719"/>
      <c r="B78" s="719"/>
      <c r="C78" s="720" t="s">
        <v>154</v>
      </c>
      <c r="D78" s="719"/>
      <c r="E78" s="839"/>
      <c r="F78" s="719"/>
      <c r="G78" s="750">
        <v>16</v>
      </c>
      <c r="H78" s="721" t="s">
        <v>723</v>
      </c>
      <c r="I78" s="780" t="s">
        <v>1009</v>
      </c>
      <c r="J78" s="818"/>
      <c r="K78" s="780" t="s">
        <v>969</v>
      </c>
      <c r="L78" s="780" t="s">
        <v>885</v>
      </c>
      <c r="M78" s="780">
        <v>1</v>
      </c>
      <c r="N78" s="720"/>
      <c r="O78" s="720"/>
      <c r="P78" s="720" t="s">
        <v>297</v>
      </c>
      <c r="Q78" s="722" t="s">
        <v>886</v>
      </c>
      <c r="R78" s="728" t="s">
        <v>887</v>
      </c>
      <c r="S78" s="722" t="s">
        <v>1018</v>
      </c>
      <c r="T78" s="723">
        <v>1</v>
      </c>
      <c r="U78" s="745" t="s">
        <v>889</v>
      </c>
      <c r="V78" s="746">
        <v>43887</v>
      </c>
      <c r="W78" s="746">
        <v>44196</v>
      </c>
      <c r="X78" s="700"/>
      <c r="Y78" s="154"/>
      <c r="AA78" s="701"/>
      <c r="AB78" s="702"/>
      <c r="AF78" s="609"/>
      <c r="AG78" s="793" t="s">
        <v>867</v>
      </c>
      <c r="AH78" s="840"/>
      <c r="AI78" s="793">
        <v>0</v>
      </c>
      <c r="AJ78" s="701">
        <f t="shared" si="11"/>
        <v>0</v>
      </c>
      <c r="AK78" s="699">
        <f t="shared" si="7"/>
        <v>0</v>
      </c>
      <c r="AL78" s="508" t="str">
        <f t="shared" si="8"/>
        <v>ALERTA</v>
      </c>
      <c r="AM78" s="796"/>
      <c r="BG78" s="609"/>
      <c r="BI78" s="793" t="str">
        <f t="shared" si="10"/>
        <v>ABIERTO</v>
      </c>
    </row>
    <row r="79" spans="1:61" s="793" customFormat="1" ht="69" customHeight="1" x14ac:dyDescent="0.25">
      <c r="A79" s="719"/>
      <c r="B79" s="719"/>
      <c r="C79" s="720" t="s">
        <v>154</v>
      </c>
      <c r="D79" s="719"/>
      <c r="E79" s="839"/>
      <c r="F79" s="719"/>
      <c r="G79" s="750">
        <v>16</v>
      </c>
      <c r="H79" s="721" t="s">
        <v>723</v>
      </c>
      <c r="I79" s="780" t="s">
        <v>1010</v>
      </c>
      <c r="J79" s="818"/>
      <c r="K79" s="780" t="s">
        <v>969</v>
      </c>
      <c r="L79" s="780" t="s">
        <v>885</v>
      </c>
      <c r="M79" s="780">
        <v>1</v>
      </c>
      <c r="N79" s="720"/>
      <c r="O79" s="720"/>
      <c r="P79" s="720" t="s">
        <v>297</v>
      </c>
      <c r="Q79" s="722" t="s">
        <v>886</v>
      </c>
      <c r="R79" s="728" t="s">
        <v>887</v>
      </c>
      <c r="S79" s="722" t="s">
        <v>1018</v>
      </c>
      <c r="T79" s="723">
        <v>1</v>
      </c>
      <c r="U79" s="745" t="s">
        <v>889</v>
      </c>
      <c r="V79" s="746">
        <v>43887</v>
      </c>
      <c r="W79" s="746">
        <v>44196</v>
      </c>
      <c r="X79" s="700"/>
      <c r="Y79" s="154"/>
      <c r="AA79" s="701"/>
      <c r="AB79" s="702"/>
      <c r="AF79" s="609"/>
      <c r="AG79" s="793" t="s">
        <v>867</v>
      </c>
      <c r="AH79" s="840"/>
      <c r="AI79" s="793">
        <v>0</v>
      </c>
      <c r="AJ79" s="701">
        <f t="shared" si="11"/>
        <v>0</v>
      </c>
      <c r="AK79" s="699">
        <f t="shared" si="7"/>
        <v>0</v>
      </c>
      <c r="AL79" s="508" t="str">
        <f t="shared" si="8"/>
        <v>ALERTA</v>
      </c>
      <c r="AM79" s="796"/>
      <c r="BG79" s="609"/>
      <c r="BI79" s="793" t="str">
        <f t="shared" si="10"/>
        <v>ABIERTO</v>
      </c>
    </row>
    <row r="80" spans="1:61" s="793" customFormat="1" ht="69" customHeight="1" x14ac:dyDescent="0.25">
      <c r="A80" s="719"/>
      <c r="B80" s="719"/>
      <c r="C80" s="720" t="s">
        <v>154</v>
      </c>
      <c r="D80" s="719"/>
      <c r="E80" s="839"/>
      <c r="F80" s="719"/>
      <c r="G80" s="750">
        <v>16</v>
      </c>
      <c r="H80" s="721" t="s">
        <v>723</v>
      </c>
      <c r="I80" s="780" t="s">
        <v>1011</v>
      </c>
      <c r="J80" s="818"/>
      <c r="K80" s="780" t="s">
        <v>969</v>
      </c>
      <c r="L80" s="780" t="s">
        <v>885</v>
      </c>
      <c r="M80" s="780">
        <v>1</v>
      </c>
      <c r="N80" s="720"/>
      <c r="O80" s="720"/>
      <c r="P80" s="720" t="s">
        <v>297</v>
      </c>
      <c r="Q80" s="722" t="s">
        <v>886</v>
      </c>
      <c r="R80" s="722"/>
      <c r="S80" s="722" t="s">
        <v>901</v>
      </c>
      <c r="T80" s="723">
        <v>1</v>
      </c>
      <c r="U80" s="745" t="s">
        <v>889</v>
      </c>
      <c r="V80" s="746">
        <v>43887</v>
      </c>
      <c r="W80" s="746">
        <v>44196</v>
      </c>
      <c r="X80" s="700"/>
      <c r="Y80" s="154"/>
      <c r="AA80" s="701"/>
      <c r="AB80" s="702"/>
      <c r="AF80" s="609"/>
      <c r="AG80" s="793" t="s">
        <v>867</v>
      </c>
      <c r="AH80" s="840"/>
      <c r="AI80" s="793">
        <v>0</v>
      </c>
      <c r="AJ80" s="701">
        <f t="shared" si="11"/>
        <v>0</v>
      </c>
      <c r="AK80" s="699">
        <f t="shared" si="7"/>
        <v>0</v>
      </c>
      <c r="AL80" s="508" t="str">
        <f t="shared" si="8"/>
        <v>ALERTA</v>
      </c>
      <c r="AM80" s="796"/>
      <c r="BG80" s="609"/>
      <c r="BI80" s="793" t="str">
        <f t="shared" si="10"/>
        <v>ABIERTO</v>
      </c>
    </row>
    <row r="81" spans="1:61" s="793" customFormat="1" ht="69" customHeight="1" x14ac:dyDescent="0.25">
      <c r="A81" s="719"/>
      <c r="B81" s="719"/>
      <c r="C81" s="720" t="s">
        <v>154</v>
      </c>
      <c r="D81" s="719"/>
      <c r="E81" s="839"/>
      <c r="F81" s="719"/>
      <c r="G81" s="750">
        <v>16</v>
      </c>
      <c r="H81" s="721" t="s">
        <v>723</v>
      </c>
      <c r="I81" s="780" t="s">
        <v>1012</v>
      </c>
      <c r="J81" s="818"/>
      <c r="K81" s="780" t="s">
        <v>969</v>
      </c>
      <c r="L81" s="780" t="s">
        <v>885</v>
      </c>
      <c r="M81" s="780">
        <v>1</v>
      </c>
      <c r="N81" s="720"/>
      <c r="O81" s="720"/>
      <c r="P81" s="720" t="s">
        <v>297</v>
      </c>
      <c r="Q81" s="722" t="s">
        <v>886</v>
      </c>
      <c r="R81" s="728" t="s">
        <v>887</v>
      </c>
      <c r="S81" s="722" t="s">
        <v>950</v>
      </c>
      <c r="T81" s="723">
        <v>1</v>
      </c>
      <c r="U81" s="745" t="s">
        <v>889</v>
      </c>
      <c r="V81" s="746">
        <v>43887</v>
      </c>
      <c r="W81" s="746">
        <v>44196</v>
      </c>
      <c r="X81" s="700"/>
      <c r="Y81" s="154"/>
      <c r="AA81" s="701"/>
      <c r="AB81" s="702"/>
      <c r="AF81" s="609"/>
      <c r="AG81" s="793" t="s">
        <v>867</v>
      </c>
      <c r="AH81" s="840"/>
      <c r="AI81" s="793">
        <v>0</v>
      </c>
      <c r="AJ81" s="701">
        <f t="shared" si="11"/>
        <v>0</v>
      </c>
      <c r="AK81" s="699">
        <f t="shared" si="7"/>
        <v>0</v>
      </c>
      <c r="AL81" s="508" t="str">
        <f t="shared" si="8"/>
        <v>ALERTA</v>
      </c>
      <c r="AM81" s="796"/>
      <c r="BG81" s="609"/>
      <c r="BI81" s="793" t="str">
        <f t="shared" si="10"/>
        <v>ABIERTO</v>
      </c>
    </row>
    <row r="82" spans="1:61" s="793" customFormat="1" ht="69" customHeight="1" x14ac:dyDescent="0.25">
      <c r="A82" s="719"/>
      <c r="B82" s="719"/>
      <c r="C82" s="720" t="s">
        <v>154</v>
      </c>
      <c r="D82" s="719"/>
      <c r="E82" s="839"/>
      <c r="F82" s="719"/>
      <c r="G82" s="750">
        <v>16</v>
      </c>
      <c r="H82" s="721" t="s">
        <v>723</v>
      </c>
      <c r="I82" s="780" t="s">
        <v>1013</v>
      </c>
      <c r="J82" s="818"/>
      <c r="K82" s="780" t="s">
        <v>969</v>
      </c>
      <c r="L82" s="780" t="s">
        <v>885</v>
      </c>
      <c r="M82" s="780">
        <v>1</v>
      </c>
      <c r="N82" s="720"/>
      <c r="O82" s="720"/>
      <c r="P82" s="720" t="s">
        <v>297</v>
      </c>
      <c r="Q82" s="722" t="s">
        <v>886</v>
      </c>
      <c r="R82" s="728" t="s">
        <v>887</v>
      </c>
      <c r="S82" s="722" t="s">
        <v>972</v>
      </c>
      <c r="T82" s="723">
        <v>1</v>
      </c>
      <c r="U82" s="745" t="s">
        <v>889</v>
      </c>
      <c r="V82" s="746">
        <v>43887</v>
      </c>
      <c r="W82" s="746">
        <v>44196</v>
      </c>
      <c r="X82" s="700"/>
      <c r="Y82" s="154"/>
      <c r="AA82" s="701"/>
      <c r="AB82" s="702"/>
      <c r="AF82" s="609"/>
      <c r="AG82" s="793" t="s">
        <v>867</v>
      </c>
      <c r="AH82" s="840"/>
      <c r="AI82" s="793">
        <v>0</v>
      </c>
      <c r="AJ82" s="701">
        <f t="shared" si="11"/>
        <v>0</v>
      </c>
      <c r="AK82" s="699">
        <f t="shared" si="7"/>
        <v>0</v>
      </c>
      <c r="AL82" s="508" t="str">
        <f t="shared" si="8"/>
        <v>ALERTA</v>
      </c>
      <c r="AM82" s="796"/>
      <c r="BG82" s="609"/>
      <c r="BI82" s="793" t="str">
        <f t="shared" si="10"/>
        <v>ABIERTO</v>
      </c>
    </row>
    <row r="83" spans="1:61" s="793" customFormat="1" ht="69" customHeight="1" x14ac:dyDescent="0.25">
      <c r="A83" s="719"/>
      <c r="B83" s="719"/>
      <c r="C83" s="720" t="s">
        <v>154</v>
      </c>
      <c r="D83" s="719"/>
      <c r="E83" s="839"/>
      <c r="F83" s="719"/>
      <c r="G83" s="750">
        <v>17</v>
      </c>
      <c r="H83" s="721" t="s">
        <v>723</v>
      </c>
      <c r="I83" s="780" t="s">
        <v>1014</v>
      </c>
      <c r="J83" s="818" t="s">
        <v>1015</v>
      </c>
      <c r="K83" s="818" t="s">
        <v>1016</v>
      </c>
      <c r="L83" s="780" t="s">
        <v>1017</v>
      </c>
      <c r="M83" s="780">
        <v>1</v>
      </c>
      <c r="N83" s="720"/>
      <c r="O83" s="720"/>
      <c r="P83" s="720" t="s">
        <v>297</v>
      </c>
      <c r="Q83" s="722" t="s">
        <v>886</v>
      </c>
      <c r="R83" s="728" t="s">
        <v>887</v>
      </c>
      <c r="S83" s="722" t="s">
        <v>972</v>
      </c>
      <c r="T83" s="723">
        <v>1</v>
      </c>
      <c r="U83" s="745" t="s">
        <v>1019</v>
      </c>
      <c r="V83" s="746">
        <v>43887</v>
      </c>
      <c r="W83" s="746">
        <v>44196</v>
      </c>
      <c r="X83" s="700"/>
      <c r="Y83" s="154"/>
      <c r="AA83" s="701"/>
      <c r="AB83" s="702"/>
      <c r="AF83" s="609"/>
      <c r="AG83" s="793" t="s">
        <v>867</v>
      </c>
      <c r="AH83" s="840" t="s">
        <v>1050</v>
      </c>
      <c r="AI83" s="793">
        <v>0</v>
      </c>
      <c r="AJ83" s="701">
        <f t="shared" si="11"/>
        <v>0</v>
      </c>
      <c r="AK83" s="699">
        <f t="shared" si="7"/>
        <v>0</v>
      </c>
      <c r="AL83" s="508" t="str">
        <f t="shared" si="8"/>
        <v>ALERTA</v>
      </c>
      <c r="AM83" s="796"/>
      <c r="BG83" s="609"/>
      <c r="BI83" s="793" t="str">
        <f t="shared" si="10"/>
        <v>ABIERTO</v>
      </c>
    </row>
    <row r="84" spans="1:61" s="793" customFormat="1" ht="69" customHeight="1" x14ac:dyDescent="0.25">
      <c r="A84" s="719"/>
      <c r="B84" s="719"/>
      <c r="C84" s="720" t="s">
        <v>154</v>
      </c>
      <c r="D84" s="719"/>
      <c r="E84" s="839"/>
      <c r="F84" s="719"/>
      <c r="G84" s="750">
        <v>17</v>
      </c>
      <c r="H84" s="721" t="s">
        <v>723</v>
      </c>
      <c r="I84" s="780" t="s">
        <v>1020</v>
      </c>
      <c r="J84" s="818"/>
      <c r="K84" s="818" t="s">
        <v>1016</v>
      </c>
      <c r="L84" s="780" t="s">
        <v>1017</v>
      </c>
      <c r="M84" s="780">
        <v>1</v>
      </c>
      <c r="N84" s="720"/>
      <c r="O84" s="720"/>
      <c r="P84" s="720" t="s">
        <v>297</v>
      </c>
      <c r="Q84" s="722" t="s">
        <v>886</v>
      </c>
      <c r="R84" s="728" t="s">
        <v>887</v>
      </c>
      <c r="S84" s="722" t="s">
        <v>972</v>
      </c>
      <c r="T84" s="723">
        <v>1</v>
      </c>
      <c r="U84" s="745" t="s">
        <v>1019</v>
      </c>
      <c r="V84" s="746">
        <v>43887</v>
      </c>
      <c r="W84" s="746">
        <v>44196</v>
      </c>
      <c r="X84" s="700"/>
      <c r="Y84" s="154"/>
      <c r="AA84" s="701"/>
      <c r="AB84" s="702"/>
      <c r="AF84" s="609"/>
      <c r="AG84" s="793" t="s">
        <v>867</v>
      </c>
      <c r="AH84" s="840"/>
      <c r="AI84" s="793">
        <v>0</v>
      </c>
      <c r="AJ84" s="701">
        <f t="shared" si="11"/>
        <v>0</v>
      </c>
      <c r="AK84" s="699">
        <f t="shared" ref="AK84:AK96" si="12">(IF(OR($T84="",AJ84=""),"",IF(OR($T84=0,AJ84=0),0,IF((AJ84*100%)/$T84&gt;100%,100%,(AJ84*100%)/$T84))))</f>
        <v>0</v>
      </c>
      <c r="AL84" s="508" t="str">
        <f t="shared" ref="AL84:AL96" si="13">IF(AI84="","",IF(AK84&lt;100%, IF(AK84&lt;50%, "ALERTA","EN TERMINO"), IF(AK84=100%, "OK", "EN TERMINO")))</f>
        <v>ALERTA</v>
      </c>
      <c r="AM84" s="796"/>
      <c r="BG84" s="609"/>
      <c r="BI84" s="793" t="str">
        <f t="shared" ref="BI84:BI96" si="14">IF(AO84="CUMPLIDA","CERRADO","ABIERTO")</f>
        <v>ABIERTO</v>
      </c>
    </row>
    <row r="85" spans="1:61" s="793" customFormat="1" ht="69" customHeight="1" x14ac:dyDescent="0.25">
      <c r="A85" s="719"/>
      <c r="B85" s="719"/>
      <c r="C85" s="720" t="s">
        <v>154</v>
      </c>
      <c r="D85" s="719"/>
      <c r="E85" s="839"/>
      <c r="F85" s="719"/>
      <c r="G85" s="750">
        <v>17</v>
      </c>
      <c r="H85" s="721" t="s">
        <v>723</v>
      </c>
      <c r="I85" s="780" t="s">
        <v>1021</v>
      </c>
      <c r="J85" s="818"/>
      <c r="K85" s="818" t="s">
        <v>1016</v>
      </c>
      <c r="L85" s="780" t="s">
        <v>1017</v>
      </c>
      <c r="M85" s="780">
        <v>1</v>
      </c>
      <c r="N85" s="720"/>
      <c r="O85" s="720"/>
      <c r="P85" s="720" t="s">
        <v>297</v>
      </c>
      <c r="Q85" s="722" t="s">
        <v>886</v>
      </c>
      <c r="R85" s="728" t="s">
        <v>887</v>
      </c>
      <c r="S85" s="722" t="s">
        <v>972</v>
      </c>
      <c r="T85" s="723">
        <v>1</v>
      </c>
      <c r="U85" s="745" t="s">
        <v>1019</v>
      </c>
      <c r="V85" s="746">
        <v>43887</v>
      </c>
      <c r="W85" s="746">
        <v>44196</v>
      </c>
      <c r="X85" s="700"/>
      <c r="Y85" s="154"/>
      <c r="AA85" s="701"/>
      <c r="AB85" s="702"/>
      <c r="AF85" s="609"/>
      <c r="AG85" s="793" t="s">
        <v>867</v>
      </c>
      <c r="AH85" s="840"/>
      <c r="AI85" s="793">
        <v>0</v>
      </c>
      <c r="AJ85" s="701">
        <f t="shared" si="11"/>
        <v>0</v>
      </c>
      <c r="AK85" s="699">
        <f t="shared" si="12"/>
        <v>0</v>
      </c>
      <c r="AL85" s="508" t="str">
        <f t="shared" si="13"/>
        <v>ALERTA</v>
      </c>
      <c r="AM85" s="796"/>
      <c r="BG85" s="609"/>
      <c r="BI85" s="793" t="str">
        <f t="shared" si="14"/>
        <v>ABIERTO</v>
      </c>
    </row>
    <row r="86" spans="1:61" s="793" customFormat="1" ht="69" customHeight="1" x14ac:dyDescent="0.25">
      <c r="A86" s="719"/>
      <c r="B86" s="719"/>
      <c r="C86" s="720" t="s">
        <v>154</v>
      </c>
      <c r="D86" s="719"/>
      <c r="E86" s="839"/>
      <c r="F86" s="719"/>
      <c r="G86" s="750">
        <v>18</v>
      </c>
      <c r="H86" s="721" t="s">
        <v>723</v>
      </c>
      <c r="I86" s="780" t="s">
        <v>1031</v>
      </c>
      <c r="J86" s="818" t="s">
        <v>1144</v>
      </c>
      <c r="K86" s="818" t="s">
        <v>1161</v>
      </c>
      <c r="L86" s="780" t="s">
        <v>885</v>
      </c>
      <c r="M86" s="780">
        <v>1</v>
      </c>
      <c r="N86" s="720"/>
      <c r="O86" s="720"/>
      <c r="P86" s="720" t="s">
        <v>297</v>
      </c>
      <c r="Q86" s="722" t="s">
        <v>886</v>
      </c>
      <c r="R86" s="728" t="s">
        <v>887</v>
      </c>
      <c r="S86" s="722" t="s">
        <v>972</v>
      </c>
      <c r="T86" s="723">
        <v>1</v>
      </c>
      <c r="U86" s="745" t="s">
        <v>889</v>
      </c>
      <c r="V86" s="746">
        <v>43887</v>
      </c>
      <c r="W86" s="746">
        <v>44196</v>
      </c>
      <c r="X86" s="700"/>
      <c r="Y86" s="154"/>
      <c r="AA86" s="701"/>
      <c r="AB86" s="702"/>
      <c r="AF86" s="609"/>
      <c r="AG86" s="793" t="s">
        <v>867</v>
      </c>
      <c r="AH86" s="829" t="s">
        <v>1064</v>
      </c>
      <c r="AI86" s="793">
        <v>0.5</v>
      </c>
      <c r="AJ86" s="701">
        <f t="shared" si="11"/>
        <v>0.5</v>
      </c>
      <c r="AK86" s="699">
        <f t="shared" si="12"/>
        <v>0.5</v>
      </c>
      <c r="AL86" s="508" t="str">
        <f t="shared" si="13"/>
        <v>EN TERMINO</v>
      </c>
      <c r="AM86" s="796"/>
      <c r="BG86" s="609"/>
      <c r="BI86" s="793" t="str">
        <f t="shared" si="14"/>
        <v>ABIERTO</v>
      </c>
    </row>
    <row r="87" spans="1:61" s="793" customFormat="1" ht="69" customHeight="1" x14ac:dyDescent="0.25">
      <c r="A87" s="719"/>
      <c r="B87" s="719"/>
      <c r="C87" s="720" t="s">
        <v>154</v>
      </c>
      <c r="D87" s="719"/>
      <c r="E87" s="839"/>
      <c r="F87" s="719"/>
      <c r="G87" s="750">
        <v>18</v>
      </c>
      <c r="H87" s="721" t="s">
        <v>723</v>
      </c>
      <c r="I87" s="780" t="s">
        <v>1033</v>
      </c>
      <c r="J87" s="818"/>
      <c r="K87" s="818"/>
      <c r="L87" s="780" t="s">
        <v>885</v>
      </c>
      <c r="M87" s="742">
        <v>1</v>
      </c>
      <c r="N87" s="720"/>
      <c r="O87" s="720"/>
      <c r="P87" s="720" t="s">
        <v>297</v>
      </c>
      <c r="Q87" s="722" t="s">
        <v>886</v>
      </c>
      <c r="R87" s="728" t="s">
        <v>887</v>
      </c>
      <c r="S87" s="722" t="s">
        <v>972</v>
      </c>
      <c r="T87" s="723">
        <v>1</v>
      </c>
      <c r="U87" s="745" t="s">
        <v>933</v>
      </c>
      <c r="V87" s="746">
        <v>43983</v>
      </c>
      <c r="W87" s="746">
        <v>44196</v>
      </c>
      <c r="X87" s="700"/>
      <c r="Y87" s="154"/>
      <c r="AA87" s="701"/>
      <c r="AB87" s="702"/>
      <c r="AF87" s="609"/>
      <c r="AG87" s="793" t="s">
        <v>867</v>
      </c>
      <c r="AH87" s="829"/>
      <c r="AI87" s="793">
        <v>0.5</v>
      </c>
      <c r="AJ87" s="701">
        <f t="shared" si="11"/>
        <v>0.5</v>
      </c>
      <c r="AK87" s="699">
        <f t="shared" si="12"/>
        <v>0.5</v>
      </c>
      <c r="AL87" s="508" t="str">
        <f t="shared" si="13"/>
        <v>EN TERMINO</v>
      </c>
      <c r="AM87" s="796"/>
      <c r="BG87" s="609"/>
      <c r="BI87" s="793" t="str">
        <f t="shared" si="14"/>
        <v>ABIERTO</v>
      </c>
    </row>
    <row r="88" spans="1:61" s="793" customFormat="1" ht="69" customHeight="1" x14ac:dyDescent="0.25">
      <c r="A88" s="719"/>
      <c r="B88" s="719"/>
      <c r="C88" s="720" t="s">
        <v>154</v>
      </c>
      <c r="D88" s="719"/>
      <c r="E88" s="839"/>
      <c r="F88" s="719"/>
      <c r="G88" s="750">
        <v>19</v>
      </c>
      <c r="H88" s="721" t="s">
        <v>723</v>
      </c>
      <c r="I88" s="780" t="s">
        <v>985</v>
      </c>
      <c r="J88" s="818" t="s">
        <v>1145</v>
      </c>
      <c r="K88" s="818" t="s">
        <v>1162</v>
      </c>
      <c r="L88" s="780" t="s">
        <v>885</v>
      </c>
      <c r="M88" s="780">
        <v>1</v>
      </c>
      <c r="N88" s="720"/>
      <c r="O88" s="720"/>
      <c r="P88" s="720" t="s">
        <v>297</v>
      </c>
      <c r="Q88" s="722" t="s">
        <v>886</v>
      </c>
      <c r="R88" s="728" t="s">
        <v>887</v>
      </c>
      <c r="S88" s="722" t="s">
        <v>972</v>
      </c>
      <c r="T88" s="723">
        <v>1</v>
      </c>
      <c r="U88" s="745" t="s">
        <v>987</v>
      </c>
      <c r="V88" s="746">
        <v>43887</v>
      </c>
      <c r="W88" s="746">
        <v>44196</v>
      </c>
      <c r="X88" s="700"/>
      <c r="Y88" s="154"/>
      <c r="AA88" s="701"/>
      <c r="AB88" s="702"/>
      <c r="AF88" s="609"/>
      <c r="AG88" s="793" t="s">
        <v>867</v>
      </c>
      <c r="AH88" s="829" t="s">
        <v>1065</v>
      </c>
      <c r="AI88" s="793">
        <v>0.5</v>
      </c>
      <c r="AJ88" s="701">
        <f t="shared" si="11"/>
        <v>0.5</v>
      </c>
      <c r="AK88" s="699">
        <f t="shared" si="12"/>
        <v>0.5</v>
      </c>
      <c r="AL88" s="508" t="str">
        <f t="shared" si="13"/>
        <v>EN TERMINO</v>
      </c>
      <c r="AM88" s="796"/>
      <c r="BG88" s="609"/>
      <c r="BI88" s="793" t="str">
        <f t="shared" si="14"/>
        <v>ABIERTO</v>
      </c>
    </row>
    <row r="89" spans="1:61" s="793" customFormat="1" ht="69" customHeight="1" x14ac:dyDescent="0.25">
      <c r="A89" s="719"/>
      <c r="B89" s="719"/>
      <c r="C89" s="720" t="s">
        <v>154</v>
      </c>
      <c r="D89" s="719"/>
      <c r="E89" s="839"/>
      <c r="F89" s="719"/>
      <c r="G89" s="750">
        <v>19</v>
      </c>
      <c r="H89" s="721" t="s">
        <v>723</v>
      </c>
      <c r="I89" s="780" t="s">
        <v>989</v>
      </c>
      <c r="J89" s="818"/>
      <c r="K89" s="818"/>
      <c r="L89" s="780" t="s">
        <v>885</v>
      </c>
      <c r="M89" s="780">
        <v>1</v>
      </c>
      <c r="N89" s="720"/>
      <c r="O89" s="720"/>
      <c r="P89" s="720" t="s">
        <v>297</v>
      </c>
      <c r="Q89" s="722" t="s">
        <v>886</v>
      </c>
      <c r="R89" s="728" t="s">
        <v>887</v>
      </c>
      <c r="S89" s="722" t="s">
        <v>1032</v>
      </c>
      <c r="T89" s="723">
        <v>1</v>
      </c>
      <c r="U89" s="745" t="s">
        <v>991</v>
      </c>
      <c r="V89" s="746">
        <v>43887</v>
      </c>
      <c r="W89" s="746">
        <v>44196</v>
      </c>
      <c r="X89" s="700"/>
      <c r="Y89" s="154"/>
      <c r="AA89" s="701"/>
      <c r="AB89" s="702"/>
      <c r="AF89" s="609"/>
      <c r="AG89" s="793" t="s">
        <v>867</v>
      </c>
      <c r="AH89" s="829"/>
      <c r="AI89" s="793">
        <v>0.5</v>
      </c>
      <c r="AJ89" s="701">
        <f t="shared" si="11"/>
        <v>0.5</v>
      </c>
      <c r="AK89" s="699">
        <f t="shared" si="12"/>
        <v>0.5</v>
      </c>
      <c r="AL89" s="508" t="str">
        <f t="shared" si="13"/>
        <v>EN TERMINO</v>
      </c>
      <c r="AM89" s="796"/>
      <c r="BG89" s="609"/>
      <c r="BI89" s="793" t="str">
        <f t="shared" si="14"/>
        <v>ABIERTO</v>
      </c>
    </row>
    <row r="90" spans="1:61" s="793" customFormat="1" ht="69" customHeight="1" x14ac:dyDescent="0.25">
      <c r="A90" s="719"/>
      <c r="B90" s="719"/>
      <c r="C90" s="720" t="s">
        <v>154</v>
      </c>
      <c r="D90" s="719"/>
      <c r="E90" s="839"/>
      <c r="F90" s="719"/>
      <c r="G90" s="750">
        <v>19</v>
      </c>
      <c r="H90" s="721" t="s">
        <v>723</v>
      </c>
      <c r="I90" s="780" t="s">
        <v>992</v>
      </c>
      <c r="J90" s="818"/>
      <c r="K90" s="818"/>
      <c r="L90" s="780" t="s">
        <v>885</v>
      </c>
      <c r="M90" s="780">
        <v>1</v>
      </c>
      <c r="N90" s="720"/>
      <c r="O90" s="720"/>
      <c r="P90" s="720" t="s">
        <v>297</v>
      </c>
      <c r="Q90" s="722" t="s">
        <v>886</v>
      </c>
      <c r="R90" s="728" t="s">
        <v>887</v>
      </c>
      <c r="S90" s="722" t="s">
        <v>972</v>
      </c>
      <c r="T90" s="723">
        <v>1</v>
      </c>
      <c r="U90" s="745" t="s">
        <v>889</v>
      </c>
      <c r="V90" s="746">
        <v>43983</v>
      </c>
      <c r="W90" s="746">
        <v>44196</v>
      </c>
      <c r="X90" s="700"/>
      <c r="Y90" s="154"/>
      <c r="AA90" s="701"/>
      <c r="AB90" s="702"/>
      <c r="AF90" s="609"/>
      <c r="AG90" s="793" t="s">
        <v>867</v>
      </c>
      <c r="AH90" s="829"/>
      <c r="AI90" s="793">
        <v>0.5</v>
      </c>
      <c r="AJ90" s="701">
        <f t="shared" ref="AJ90:AJ96" si="15">(IF(AI90="","",IF(OR($M90=0,$M90="",AG90=""),"",AI90/$M90)))</f>
        <v>0.5</v>
      </c>
      <c r="AK90" s="699">
        <f t="shared" si="12"/>
        <v>0.5</v>
      </c>
      <c r="AL90" s="508" t="str">
        <f t="shared" si="13"/>
        <v>EN TERMINO</v>
      </c>
      <c r="AM90" s="796"/>
      <c r="BG90" s="609"/>
      <c r="BI90" s="793" t="str">
        <f t="shared" si="14"/>
        <v>ABIERTO</v>
      </c>
    </row>
    <row r="91" spans="1:61" s="793" customFormat="1" ht="69" customHeight="1" x14ac:dyDescent="0.25">
      <c r="A91" s="719"/>
      <c r="B91" s="719"/>
      <c r="C91" s="720" t="s">
        <v>154</v>
      </c>
      <c r="D91" s="719"/>
      <c r="E91" s="839"/>
      <c r="F91" s="719"/>
      <c r="G91" s="750">
        <v>19</v>
      </c>
      <c r="H91" s="721" t="s">
        <v>723</v>
      </c>
      <c r="I91" s="780" t="s">
        <v>993</v>
      </c>
      <c r="J91" s="818"/>
      <c r="K91" s="818"/>
      <c r="L91" s="780" t="s">
        <v>885</v>
      </c>
      <c r="M91" s="780">
        <v>1</v>
      </c>
      <c r="N91" s="720"/>
      <c r="O91" s="720"/>
      <c r="P91" s="720" t="s">
        <v>297</v>
      </c>
      <c r="Q91" s="722" t="s">
        <v>886</v>
      </c>
      <c r="R91" s="728" t="s">
        <v>887</v>
      </c>
      <c r="S91" s="722" t="s">
        <v>972</v>
      </c>
      <c r="T91" s="723">
        <v>1</v>
      </c>
      <c r="U91" s="745" t="s">
        <v>889</v>
      </c>
      <c r="V91" s="746">
        <v>43887</v>
      </c>
      <c r="W91" s="746">
        <v>44196</v>
      </c>
      <c r="X91" s="700"/>
      <c r="Y91" s="154"/>
      <c r="AA91" s="701"/>
      <c r="AB91" s="702"/>
      <c r="AF91" s="609"/>
      <c r="AG91" s="793" t="s">
        <v>867</v>
      </c>
      <c r="AH91" s="829"/>
      <c r="AI91" s="793">
        <v>0.5</v>
      </c>
      <c r="AJ91" s="701">
        <f t="shared" si="15"/>
        <v>0.5</v>
      </c>
      <c r="AK91" s="699">
        <f t="shared" si="12"/>
        <v>0.5</v>
      </c>
      <c r="AL91" s="508" t="str">
        <f t="shared" si="13"/>
        <v>EN TERMINO</v>
      </c>
      <c r="AM91" s="796"/>
      <c r="BG91" s="609"/>
      <c r="BI91" s="793" t="str">
        <f t="shared" si="14"/>
        <v>ABIERTO</v>
      </c>
    </row>
    <row r="92" spans="1:61" s="793" customFormat="1" ht="69" customHeight="1" x14ac:dyDescent="0.25">
      <c r="A92" s="719"/>
      <c r="B92" s="719"/>
      <c r="C92" s="720" t="s">
        <v>154</v>
      </c>
      <c r="D92" s="719"/>
      <c r="E92" s="839"/>
      <c r="F92" s="719"/>
      <c r="G92" s="750">
        <v>19</v>
      </c>
      <c r="H92" s="721" t="s">
        <v>723</v>
      </c>
      <c r="I92" s="780" t="s">
        <v>994</v>
      </c>
      <c r="J92" s="818"/>
      <c r="K92" s="818"/>
      <c r="L92" s="780" t="s">
        <v>885</v>
      </c>
      <c r="M92" s="780">
        <v>1</v>
      </c>
      <c r="N92" s="720"/>
      <c r="O92" s="720"/>
      <c r="P92" s="720" t="s">
        <v>297</v>
      </c>
      <c r="Q92" s="722" t="s">
        <v>886</v>
      </c>
      <c r="R92" s="728" t="s">
        <v>887</v>
      </c>
      <c r="S92" s="722" t="s">
        <v>972</v>
      </c>
      <c r="T92" s="723">
        <v>1</v>
      </c>
      <c r="U92" s="745" t="s">
        <v>889</v>
      </c>
      <c r="V92" s="746">
        <v>43983</v>
      </c>
      <c r="W92" s="746">
        <v>44196</v>
      </c>
      <c r="X92" s="700"/>
      <c r="Y92" s="154"/>
      <c r="AA92" s="701"/>
      <c r="AB92" s="702"/>
      <c r="AF92" s="609"/>
      <c r="AG92" s="793" t="s">
        <v>867</v>
      </c>
      <c r="AH92" s="829"/>
      <c r="AI92" s="793">
        <v>0.5</v>
      </c>
      <c r="AJ92" s="701">
        <f t="shared" si="15"/>
        <v>0.5</v>
      </c>
      <c r="AK92" s="699">
        <f t="shared" si="12"/>
        <v>0.5</v>
      </c>
      <c r="AL92" s="508" t="str">
        <f t="shared" si="13"/>
        <v>EN TERMINO</v>
      </c>
      <c r="AM92" s="796"/>
      <c r="BG92" s="609"/>
      <c r="BI92" s="793" t="str">
        <f t="shared" si="14"/>
        <v>ABIERTO</v>
      </c>
    </row>
    <row r="93" spans="1:61" s="793" customFormat="1" ht="69" customHeight="1" x14ac:dyDescent="0.25">
      <c r="A93" s="719"/>
      <c r="B93" s="719"/>
      <c r="C93" s="720" t="s">
        <v>154</v>
      </c>
      <c r="D93" s="719"/>
      <c r="E93" s="839"/>
      <c r="F93" s="719"/>
      <c r="G93" s="750">
        <v>19</v>
      </c>
      <c r="H93" s="721" t="s">
        <v>723</v>
      </c>
      <c r="I93" s="780" t="s">
        <v>995</v>
      </c>
      <c r="J93" s="818"/>
      <c r="K93" s="818"/>
      <c r="L93" s="780" t="s">
        <v>885</v>
      </c>
      <c r="M93" s="780">
        <v>1</v>
      </c>
      <c r="N93" s="720"/>
      <c r="O93" s="720"/>
      <c r="P93" s="720" t="s">
        <v>297</v>
      </c>
      <c r="Q93" s="722" t="s">
        <v>886</v>
      </c>
      <c r="R93" s="728" t="s">
        <v>887</v>
      </c>
      <c r="S93" s="722" t="s">
        <v>972</v>
      </c>
      <c r="T93" s="723">
        <v>1</v>
      </c>
      <c r="U93" s="745" t="s">
        <v>889</v>
      </c>
      <c r="V93" s="746">
        <v>43887</v>
      </c>
      <c r="W93" s="746">
        <v>44196</v>
      </c>
      <c r="X93" s="700"/>
      <c r="Y93" s="154"/>
      <c r="AA93" s="701"/>
      <c r="AB93" s="702"/>
      <c r="AF93" s="609"/>
      <c r="AG93" s="793" t="s">
        <v>867</v>
      </c>
      <c r="AH93" s="829"/>
      <c r="AI93" s="793">
        <v>0.5</v>
      </c>
      <c r="AJ93" s="701">
        <f t="shared" si="15"/>
        <v>0.5</v>
      </c>
      <c r="AK93" s="699">
        <f t="shared" si="12"/>
        <v>0.5</v>
      </c>
      <c r="AL93" s="508" t="str">
        <f t="shared" si="13"/>
        <v>EN TERMINO</v>
      </c>
      <c r="AM93" s="796"/>
      <c r="BG93" s="609"/>
      <c r="BI93" s="793" t="str">
        <f t="shared" si="14"/>
        <v>ABIERTO</v>
      </c>
    </row>
    <row r="94" spans="1:61" s="793" customFormat="1" ht="69" customHeight="1" x14ac:dyDescent="0.25">
      <c r="A94" s="719"/>
      <c r="B94" s="719"/>
      <c r="C94" s="720" t="s">
        <v>154</v>
      </c>
      <c r="D94" s="719"/>
      <c r="E94" s="839"/>
      <c r="F94" s="719"/>
      <c r="G94" s="750">
        <v>19</v>
      </c>
      <c r="H94" s="721" t="s">
        <v>723</v>
      </c>
      <c r="I94" s="780" t="s">
        <v>996</v>
      </c>
      <c r="J94" s="818"/>
      <c r="K94" s="818"/>
      <c r="L94" s="780" t="s">
        <v>885</v>
      </c>
      <c r="M94" s="780" t="s">
        <v>997</v>
      </c>
      <c r="N94" s="720"/>
      <c r="O94" s="720"/>
      <c r="P94" s="720" t="s">
        <v>297</v>
      </c>
      <c r="Q94" s="722" t="s">
        <v>886</v>
      </c>
      <c r="R94" s="728" t="s">
        <v>887</v>
      </c>
      <c r="S94" s="722" t="s">
        <v>1032</v>
      </c>
      <c r="T94" s="723">
        <v>1</v>
      </c>
      <c r="U94" s="745" t="s">
        <v>999</v>
      </c>
      <c r="V94" s="746">
        <v>43887</v>
      </c>
      <c r="W94" s="746">
        <v>44196</v>
      </c>
      <c r="X94" s="700"/>
      <c r="Y94" s="154"/>
      <c r="AA94" s="701"/>
      <c r="AB94" s="702"/>
      <c r="AF94" s="609"/>
      <c r="AG94" s="793" t="s">
        <v>867</v>
      </c>
      <c r="AH94" s="829"/>
      <c r="AI94" s="793">
        <v>0.5</v>
      </c>
      <c r="AJ94" s="701" t="e">
        <f t="shared" si="15"/>
        <v>#VALUE!</v>
      </c>
      <c r="AK94" s="699" t="e">
        <f t="shared" si="12"/>
        <v>#VALUE!</v>
      </c>
      <c r="AL94" s="508" t="e">
        <f t="shared" si="13"/>
        <v>#VALUE!</v>
      </c>
      <c r="AM94" s="796"/>
      <c r="BG94" s="609"/>
      <c r="BI94" s="793" t="str">
        <f t="shared" si="14"/>
        <v>ABIERTO</v>
      </c>
    </row>
    <row r="95" spans="1:61" s="793" customFormat="1" ht="69" customHeight="1" x14ac:dyDescent="0.25">
      <c r="A95" s="719"/>
      <c r="B95" s="719"/>
      <c r="C95" s="720" t="s">
        <v>154</v>
      </c>
      <c r="D95" s="719"/>
      <c r="E95" s="839"/>
      <c r="F95" s="719"/>
      <c r="G95" s="750">
        <v>19</v>
      </c>
      <c r="H95" s="721" t="s">
        <v>723</v>
      </c>
      <c r="I95" s="780" t="s">
        <v>1029</v>
      </c>
      <c r="J95" s="818"/>
      <c r="K95" s="818"/>
      <c r="L95" s="780" t="s">
        <v>885</v>
      </c>
      <c r="M95" s="742">
        <v>1</v>
      </c>
      <c r="N95" s="720"/>
      <c r="O95" s="720"/>
      <c r="P95" s="720" t="s">
        <v>297</v>
      </c>
      <c r="Q95" s="722"/>
      <c r="R95" s="728"/>
      <c r="S95" s="728"/>
      <c r="T95" s="723">
        <v>1</v>
      </c>
      <c r="U95" s="745" t="s">
        <v>933</v>
      </c>
      <c r="V95" s="746">
        <v>43983</v>
      </c>
      <c r="W95" s="746">
        <v>44196</v>
      </c>
      <c r="X95" s="700"/>
      <c r="Y95" s="154"/>
      <c r="AA95" s="701"/>
      <c r="AB95" s="702"/>
      <c r="AF95" s="609"/>
      <c r="AG95" s="793" t="s">
        <v>867</v>
      </c>
      <c r="AH95" s="829"/>
      <c r="AI95" s="793">
        <v>0.5</v>
      </c>
      <c r="AJ95" s="701">
        <f t="shared" si="15"/>
        <v>0.5</v>
      </c>
      <c r="AK95" s="699">
        <f t="shared" si="12"/>
        <v>0.5</v>
      </c>
      <c r="AL95" s="508" t="str">
        <f t="shared" si="13"/>
        <v>EN TERMINO</v>
      </c>
      <c r="AM95" s="796"/>
      <c r="BG95" s="609"/>
      <c r="BI95" s="793" t="str">
        <f t="shared" si="14"/>
        <v>ABIERTO</v>
      </c>
    </row>
    <row r="96" spans="1:61" s="793" customFormat="1" ht="69" customHeight="1" x14ac:dyDescent="0.25">
      <c r="A96" s="719"/>
      <c r="B96" s="719"/>
      <c r="C96" s="720" t="s">
        <v>154</v>
      </c>
      <c r="D96" s="719"/>
      <c r="E96" s="839"/>
      <c r="F96" s="719"/>
      <c r="G96" s="750">
        <v>20</v>
      </c>
      <c r="H96" s="721" t="s">
        <v>723</v>
      </c>
      <c r="I96" s="780" t="s">
        <v>1003</v>
      </c>
      <c r="J96" s="780" t="s">
        <v>1146</v>
      </c>
      <c r="K96" s="780" t="s">
        <v>1163</v>
      </c>
      <c r="L96" s="780" t="s">
        <v>885</v>
      </c>
      <c r="M96" s="780">
        <v>1</v>
      </c>
      <c r="N96" s="720"/>
      <c r="O96" s="720"/>
      <c r="P96" s="720" t="s">
        <v>297</v>
      </c>
      <c r="Q96" s="722" t="s">
        <v>886</v>
      </c>
      <c r="R96" s="728" t="s">
        <v>887</v>
      </c>
      <c r="S96" s="722" t="s">
        <v>972</v>
      </c>
      <c r="T96" s="723">
        <v>1</v>
      </c>
      <c r="U96" s="745" t="s">
        <v>889</v>
      </c>
      <c r="V96" s="746">
        <v>43887</v>
      </c>
      <c r="W96" s="746">
        <v>44196</v>
      </c>
      <c r="X96" s="700"/>
      <c r="Y96" s="154"/>
      <c r="AA96" s="701"/>
      <c r="AB96" s="702"/>
      <c r="AF96" s="609"/>
      <c r="AG96" s="793" t="s">
        <v>867</v>
      </c>
      <c r="AH96" s="787" t="s">
        <v>1175</v>
      </c>
      <c r="AI96" s="793">
        <v>0</v>
      </c>
      <c r="AJ96" s="701">
        <f t="shared" si="15"/>
        <v>0</v>
      </c>
      <c r="AK96" s="699">
        <f t="shared" si="12"/>
        <v>0</v>
      </c>
      <c r="AL96" s="508" t="str">
        <f t="shared" si="13"/>
        <v>ALERTA</v>
      </c>
      <c r="AM96" s="796"/>
      <c r="BG96" s="609"/>
      <c r="BI96" s="793" t="str">
        <f t="shared" si="14"/>
        <v>ABIERTO</v>
      </c>
    </row>
    <row r="97" spans="3:59" s="793" customFormat="1" ht="69" customHeight="1" x14ac:dyDescent="0.25">
      <c r="C97" s="794"/>
      <c r="E97" s="420"/>
      <c r="H97" s="418"/>
      <c r="I97" s="333"/>
      <c r="J97" s="150"/>
      <c r="K97" s="209"/>
      <c r="L97" s="209"/>
      <c r="M97" s="209"/>
      <c r="N97" s="794"/>
      <c r="O97" s="794"/>
      <c r="P97" s="209"/>
      <c r="S97" s="209"/>
      <c r="T97" s="699"/>
      <c r="V97" s="338"/>
      <c r="W97" s="338"/>
      <c r="X97" s="700"/>
      <c r="Y97" s="209"/>
      <c r="AA97" s="701"/>
      <c r="AB97" s="702"/>
      <c r="AF97" s="609"/>
      <c r="BG97" s="609"/>
    </row>
    <row r="98" spans="3:59" s="793" customFormat="1" ht="69" customHeight="1" x14ac:dyDescent="0.25">
      <c r="C98" s="794"/>
      <c r="E98" s="420"/>
      <c r="H98" s="418"/>
      <c r="I98" s="333"/>
      <c r="J98" s="150"/>
      <c r="K98" s="209"/>
      <c r="L98" s="209"/>
      <c r="M98" s="354"/>
      <c r="N98" s="794"/>
      <c r="O98" s="794"/>
      <c r="P98" s="209"/>
      <c r="S98" s="209"/>
      <c r="T98" s="699"/>
      <c r="V98" s="338"/>
      <c r="W98" s="338"/>
      <c r="X98" s="700"/>
      <c r="Y98" s="209"/>
      <c r="AA98" s="701"/>
      <c r="AB98" s="702"/>
      <c r="AF98" s="609"/>
      <c r="BG98" s="609"/>
    </row>
    <row r="99" spans="3:59" s="793" customFormat="1" ht="69" customHeight="1" x14ac:dyDescent="0.25">
      <c r="C99" s="794"/>
      <c r="E99" s="420"/>
      <c r="H99" s="418"/>
      <c r="I99" s="333"/>
      <c r="J99" s="150"/>
      <c r="K99" s="209"/>
      <c r="L99" s="209"/>
      <c r="M99" s="354"/>
      <c r="N99" s="794"/>
      <c r="O99" s="794"/>
      <c r="P99" s="209"/>
      <c r="S99" s="209"/>
      <c r="T99" s="699"/>
      <c r="V99" s="338"/>
      <c r="W99" s="338"/>
      <c r="X99" s="700"/>
      <c r="Y99" s="209"/>
      <c r="AA99" s="701"/>
      <c r="AB99" s="702"/>
      <c r="AF99" s="609"/>
      <c r="BG99" s="609"/>
    </row>
    <row r="100" spans="3:59" s="793" customFormat="1" ht="69" customHeight="1" x14ac:dyDescent="0.25">
      <c r="C100" s="794"/>
      <c r="E100" s="420"/>
      <c r="H100" s="209"/>
      <c r="I100" s="311"/>
      <c r="J100" s="150"/>
      <c r="K100" s="209"/>
      <c r="L100" s="209"/>
      <c r="M100" s="354"/>
      <c r="N100" s="794"/>
      <c r="O100" s="794"/>
      <c r="P100" s="794"/>
      <c r="S100" s="209"/>
      <c r="T100" s="699"/>
      <c r="V100" s="338"/>
      <c r="W100" s="338"/>
      <c r="X100" s="700"/>
      <c r="Y100" s="209"/>
      <c r="AA100" s="701"/>
      <c r="AB100" s="702"/>
      <c r="AF100" s="609"/>
      <c r="BG100" s="609"/>
    </row>
    <row r="101" spans="3:59" s="793" customFormat="1" ht="69" customHeight="1" x14ac:dyDescent="0.25">
      <c r="C101" s="794"/>
      <c r="E101" s="420"/>
      <c r="H101" s="209"/>
      <c r="I101" s="311"/>
      <c r="J101" s="150"/>
      <c r="K101" s="209"/>
      <c r="L101" s="209"/>
      <c r="M101" s="354"/>
      <c r="N101" s="794"/>
      <c r="O101" s="794"/>
      <c r="P101" s="794"/>
      <c r="S101" s="209"/>
      <c r="T101" s="699"/>
      <c r="V101" s="338"/>
      <c r="W101" s="338"/>
      <c r="X101" s="700"/>
      <c r="Y101" s="209"/>
      <c r="AA101" s="701"/>
      <c r="AB101" s="702"/>
      <c r="AF101" s="609"/>
      <c r="BG101" s="609"/>
    </row>
    <row r="102" spans="3:59" s="793" customFormat="1" ht="69" customHeight="1" x14ac:dyDescent="0.25">
      <c r="C102" s="794"/>
      <c r="E102" s="420"/>
      <c r="H102" s="209"/>
      <c r="I102" s="309"/>
      <c r="J102" s="150"/>
      <c r="K102" s="209"/>
      <c r="L102" s="794"/>
      <c r="M102" s="354"/>
      <c r="N102" s="794"/>
      <c r="O102" s="794"/>
      <c r="P102" s="794"/>
      <c r="S102" s="209"/>
      <c r="T102" s="699"/>
      <c r="U102" s="209"/>
      <c r="V102" s="338"/>
      <c r="W102" s="338"/>
      <c r="X102" s="700"/>
      <c r="Y102" s="209"/>
      <c r="AA102" s="701"/>
      <c r="AB102" s="702"/>
      <c r="AF102" s="609"/>
      <c r="BG102" s="609"/>
    </row>
    <row r="103" spans="3:59" s="793" customFormat="1" ht="69" customHeight="1" x14ac:dyDescent="0.25">
      <c r="C103" s="794"/>
      <c r="E103" s="420"/>
      <c r="H103" s="209"/>
      <c r="I103" s="309"/>
      <c r="J103" s="150"/>
      <c r="K103" s="209"/>
      <c r="L103" s="794"/>
      <c r="M103" s="354"/>
      <c r="N103" s="794"/>
      <c r="O103" s="794"/>
      <c r="P103" s="794"/>
      <c r="S103" s="209"/>
      <c r="T103" s="699"/>
      <c r="U103" s="209"/>
      <c r="V103" s="338"/>
      <c r="W103" s="338"/>
      <c r="X103" s="700"/>
      <c r="Y103" s="209"/>
      <c r="AA103" s="701"/>
      <c r="AB103" s="702"/>
      <c r="AF103" s="609"/>
      <c r="BG103" s="609"/>
    </row>
    <row r="104" spans="3:59" s="793" customFormat="1" ht="69" customHeight="1" x14ac:dyDescent="0.25">
      <c r="C104" s="794"/>
      <c r="E104" s="420"/>
      <c r="H104" s="209"/>
      <c r="I104" s="309"/>
      <c r="J104" s="150"/>
      <c r="K104" s="209"/>
      <c r="L104" s="794"/>
      <c r="M104" s="354"/>
      <c r="N104" s="794"/>
      <c r="O104" s="794"/>
      <c r="P104" s="794"/>
      <c r="S104" s="209"/>
      <c r="T104" s="699"/>
      <c r="U104" s="209"/>
      <c r="V104" s="338"/>
      <c r="W104" s="338"/>
      <c r="X104" s="700"/>
      <c r="Y104" s="209"/>
      <c r="AA104" s="701"/>
      <c r="AB104" s="702"/>
      <c r="AF104" s="609"/>
      <c r="BG104" s="609"/>
    </row>
    <row r="105" spans="3:59" s="793" customFormat="1" ht="69" customHeight="1" x14ac:dyDescent="0.25">
      <c r="C105" s="794"/>
      <c r="E105" s="420"/>
      <c r="H105" s="209"/>
      <c r="I105" s="309"/>
      <c r="J105" s="150"/>
      <c r="K105" s="209"/>
      <c r="L105" s="794"/>
      <c r="M105" s="354"/>
      <c r="N105" s="794"/>
      <c r="O105" s="794"/>
      <c r="P105" s="794"/>
      <c r="S105" s="209"/>
      <c r="T105" s="699"/>
      <c r="U105" s="209"/>
      <c r="V105" s="338"/>
      <c r="W105" s="338"/>
      <c r="X105" s="700"/>
      <c r="Y105" s="209"/>
      <c r="AA105" s="701"/>
      <c r="AB105" s="702"/>
      <c r="AF105" s="609"/>
      <c r="BG105" s="609"/>
    </row>
    <row r="106" spans="3:59" s="793" customFormat="1" ht="69" customHeight="1" x14ac:dyDescent="0.25">
      <c r="C106" s="794"/>
      <c r="E106" s="420"/>
      <c r="H106" s="209"/>
      <c r="I106" s="309"/>
      <c r="J106" s="150"/>
      <c r="K106" s="150"/>
      <c r="L106" s="209"/>
      <c r="M106" s="422"/>
      <c r="N106" s="794"/>
      <c r="O106" s="794"/>
      <c r="P106" s="794"/>
      <c r="S106" s="150"/>
      <c r="T106" s="699"/>
      <c r="V106" s="338"/>
      <c r="W106" s="338"/>
      <c r="X106" s="700"/>
      <c r="Y106" s="209"/>
      <c r="Z106" s="702"/>
      <c r="AA106" s="701"/>
      <c r="AB106" s="702"/>
      <c r="AF106" s="609"/>
      <c r="BG106" s="609"/>
    </row>
    <row r="107" spans="3:59" s="793" customFormat="1" ht="69" customHeight="1" x14ac:dyDescent="0.25">
      <c r="C107" s="794"/>
      <c r="E107" s="420"/>
      <c r="H107" s="209"/>
      <c r="I107" s="309"/>
      <c r="J107" s="150"/>
      <c r="K107" s="150"/>
      <c r="L107" s="150"/>
      <c r="M107" s="354"/>
      <c r="N107" s="794"/>
      <c r="O107" s="794"/>
      <c r="P107" s="794"/>
      <c r="S107" s="150"/>
      <c r="T107" s="699"/>
      <c r="V107" s="338"/>
      <c r="W107" s="338"/>
      <c r="X107" s="700"/>
      <c r="Y107" s="209"/>
      <c r="AA107" s="701"/>
      <c r="AB107" s="702"/>
      <c r="AF107" s="609"/>
      <c r="BG107" s="609"/>
    </row>
    <row r="108" spans="3:59" s="793" customFormat="1" ht="69" customHeight="1" x14ac:dyDescent="0.25">
      <c r="C108" s="794"/>
      <c r="E108" s="426"/>
      <c r="H108" s="418"/>
      <c r="I108" s="703"/>
      <c r="N108" s="794"/>
      <c r="O108" s="794"/>
      <c r="P108" s="794"/>
      <c r="T108" s="699"/>
      <c r="X108" s="700"/>
      <c r="AA108" s="701"/>
      <c r="AB108" s="702"/>
      <c r="AF108" s="609"/>
      <c r="BG108" s="609"/>
    </row>
    <row r="109" spans="3:59" s="793" customFormat="1" ht="69" customHeight="1" x14ac:dyDescent="0.25">
      <c r="C109" s="794"/>
      <c r="E109" s="426"/>
      <c r="H109" s="418"/>
      <c r="I109" s="703"/>
      <c r="N109" s="794"/>
      <c r="O109" s="794"/>
      <c r="P109" s="794"/>
      <c r="T109" s="699"/>
      <c r="X109" s="700"/>
      <c r="AA109" s="701"/>
      <c r="AB109" s="702"/>
      <c r="AF109" s="609"/>
      <c r="BG109" s="609"/>
    </row>
    <row r="110" spans="3:59" s="793" customFormat="1" ht="69" customHeight="1" x14ac:dyDescent="0.25">
      <c r="C110" s="794"/>
      <c r="E110" s="426"/>
      <c r="H110" s="418"/>
      <c r="I110" s="703"/>
      <c r="N110" s="794"/>
      <c r="O110" s="794"/>
      <c r="P110" s="794"/>
      <c r="T110" s="699"/>
      <c r="X110" s="700"/>
      <c r="AA110" s="701"/>
      <c r="AB110" s="702"/>
      <c r="AF110" s="609"/>
      <c r="BG110" s="609"/>
    </row>
    <row r="111" spans="3:59" s="793" customFormat="1" ht="69" customHeight="1" x14ac:dyDescent="0.25">
      <c r="C111" s="794"/>
      <c r="E111" s="426"/>
      <c r="H111" s="418"/>
      <c r="I111" s="703"/>
      <c r="N111" s="794"/>
      <c r="O111" s="794"/>
      <c r="P111" s="794"/>
      <c r="T111" s="699"/>
      <c r="X111" s="700"/>
      <c r="AA111" s="701"/>
      <c r="AB111" s="702"/>
      <c r="AF111" s="609"/>
      <c r="BG111" s="609"/>
    </row>
    <row r="112" spans="3:59" s="793" customFormat="1" ht="69" customHeight="1" x14ac:dyDescent="0.25">
      <c r="C112" s="794"/>
      <c r="E112" s="426"/>
      <c r="H112" s="418"/>
      <c r="I112" s="703"/>
      <c r="N112" s="794"/>
      <c r="O112" s="794"/>
      <c r="P112" s="794"/>
      <c r="T112" s="699"/>
      <c r="X112" s="700"/>
      <c r="AA112" s="701"/>
      <c r="AB112" s="702"/>
      <c r="AF112" s="609"/>
      <c r="BG112" s="609"/>
    </row>
    <row r="113" spans="3:59" s="793" customFormat="1" ht="69" customHeight="1" x14ac:dyDescent="0.25">
      <c r="C113" s="794"/>
      <c r="E113" s="420"/>
      <c r="H113" s="209"/>
      <c r="I113" s="703"/>
      <c r="J113" s="26"/>
      <c r="K113" s="26"/>
      <c r="L113" s="26"/>
      <c r="N113" s="794"/>
      <c r="O113" s="794"/>
      <c r="P113" s="111"/>
      <c r="S113" s="26"/>
      <c r="T113" s="699"/>
      <c r="V113" s="349"/>
      <c r="W113" s="18"/>
      <c r="X113" s="700"/>
      <c r="Y113" s="306"/>
      <c r="AA113" s="701"/>
      <c r="AB113" s="702"/>
      <c r="AF113" s="609"/>
      <c r="BG113" s="609"/>
    </row>
    <row r="114" spans="3:59" s="793" customFormat="1" ht="69" customHeight="1" x14ac:dyDescent="0.25">
      <c r="C114" s="794"/>
      <c r="E114" s="420"/>
      <c r="H114" s="209"/>
      <c r="I114" s="703"/>
      <c r="K114" s="26"/>
      <c r="N114" s="794"/>
      <c r="O114" s="794"/>
      <c r="P114" s="111"/>
      <c r="S114" s="26"/>
      <c r="T114" s="699"/>
      <c r="V114" s="18"/>
      <c r="W114" s="349"/>
      <c r="X114" s="700"/>
      <c r="Y114" s="306"/>
      <c r="AA114" s="701"/>
      <c r="AB114" s="702"/>
      <c r="AF114" s="609"/>
      <c r="BG114" s="609"/>
    </row>
    <row r="115" spans="3:59" s="793" customFormat="1" ht="69" customHeight="1" x14ac:dyDescent="0.25">
      <c r="C115" s="794"/>
      <c r="E115" s="420"/>
      <c r="H115" s="209"/>
      <c r="I115" s="703"/>
      <c r="K115" s="26"/>
      <c r="N115" s="794"/>
      <c r="O115" s="794"/>
      <c r="P115" s="111"/>
      <c r="S115" s="26"/>
      <c r="T115" s="699"/>
      <c r="V115" s="349"/>
      <c r="W115" s="349"/>
      <c r="X115" s="700"/>
      <c r="Y115" s="306"/>
      <c r="AA115" s="701"/>
      <c r="AB115" s="702"/>
      <c r="AF115" s="609"/>
      <c r="BG115" s="609"/>
    </row>
    <row r="116" spans="3:59" s="793" customFormat="1" ht="69" customHeight="1" x14ac:dyDescent="0.25">
      <c r="C116" s="794"/>
      <c r="E116" s="427"/>
      <c r="G116" s="877"/>
      <c r="H116" s="418"/>
      <c r="I116" s="306"/>
      <c r="J116" s="311"/>
      <c r="K116" s="311"/>
      <c r="N116" s="794"/>
      <c r="O116" s="794"/>
      <c r="P116" s="209"/>
      <c r="T116" s="699"/>
      <c r="V116" s="350"/>
      <c r="W116" s="313"/>
      <c r="X116" s="700"/>
      <c r="Y116" s="306"/>
      <c r="AA116" s="701"/>
      <c r="AB116" s="702"/>
      <c r="AF116" s="609"/>
      <c r="BG116" s="609"/>
    </row>
    <row r="117" spans="3:59" s="793" customFormat="1" ht="69" customHeight="1" x14ac:dyDescent="0.25">
      <c r="C117" s="794"/>
      <c r="E117" s="427"/>
      <c r="G117" s="877"/>
      <c r="H117" s="418"/>
      <c r="I117" s="351"/>
      <c r="J117" s="351"/>
      <c r="K117" s="352"/>
      <c r="N117" s="794"/>
      <c r="O117" s="794"/>
      <c r="P117" s="209"/>
      <c r="T117" s="699"/>
      <c r="V117" s="350"/>
      <c r="W117" s="313"/>
      <c r="X117" s="700"/>
      <c r="Y117" s="306"/>
      <c r="AA117" s="701"/>
      <c r="AB117" s="702"/>
      <c r="AF117" s="609"/>
      <c r="BG117" s="609"/>
    </row>
    <row r="118" spans="3:59" s="793" customFormat="1" ht="69" customHeight="1" x14ac:dyDescent="0.25">
      <c r="C118" s="794"/>
      <c r="E118" s="427"/>
      <c r="G118" s="877"/>
      <c r="H118" s="418"/>
      <c r="I118" s="351"/>
      <c r="J118" s="351"/>
      <c r="K118" s="352"/>
      <c r="N118" s="794"/>
      <c r="O118" s="794"/>
      <c r="P118" s="209"/>
      <c r="T118" s="699"/>
      <c r="V118" s="350"/>
      <c r="W118" s="313"/>
      <c r="X118" s="700"/>
      <c r="Y118" s="306"/>
      <c r="AA118" s="701"/>
      <c r="AB118" s="702"/>
      <c r="AF118" s="609"/>
      <c r="BG118" s="609"/>
    </row>
    <row r="119" spans="3:59" s="793" customFormat="1" ht="69" customHeight="1" x14ac:dyDescent="0.25">
      <c r="C119" s="794"/>
      <c r="E119" s="427"/>
      <c r="G119" s="877"/>
      <c r="H119" s="418"/>
      <c r="I119" s="324"/>
      <c r="J119" s="353"/>
      <c r="K119" s="311"/>
      <c r="N119" s="794"/>
      <c r="O119" s="794"/>
      <c r="P119" s="354"/>
      <c r="T119" s="699"/>
      <c r="V119" s="308"/>
      <c r="W119" s="309"/>
      <c r="X119" s="700"/>
      <c r="Y119" s="306"/>
      <c r="AA119" s="701"/>
      <c r="AB119" s="702"/>
      <c r="AF119" s="609"/>
      <c r="BG119" s="609"/>
    </row>
    <row r="120" spans="3:59" s="793" customFormat="1" ht="69" customHeight="1" x14ac:dyDescent="0.25">
      <c r="C120" s="794"/>
      <c r="E120" s="427"/>
      <c r="G120" s="877"/>
      <c r="H120" s="418"/>
      <c r="I120" s="324"/>
      <c r="J120" s="330"/>
      <c r="K120" s="330"/>
      <c r="N120" s="794"/>
      <c r="O120" s="794"/>
      <c r="P120" s="209"/>
      <c r="T120" s="699"/>
      <c r="V120" s="350"/>
      <c r="W120" s="313"/>
      <c r="X120" s="700"/>
      <c r="Y120" s="306"/>
      <c r="AA120" s="701"/>
      <c r="AB120" s="702"/>
      <c r="AF120" s="609"/>
      <c r="BG120" s="609"/>
    </row>
    <row r="121" spans="3:59" s="793" customFormat="1" ht="69" customHeight="1" x14ac:dyDescent="0.25">
      <c r="C121" s="794"/>
      <c r="E121" s="427"/>
      <c r="G121" s="877"/>
      <c r="H121" s="418"/>
      <c r="I121" s="324"/>
      <c r="J121" s="330"/>
      <c r="K121" s="311"/>
      <c r="N121" s="794"/>
      <c r="O121" s="794"/>
      <c r="P121" s="209"/>
      <c r="T121" s="699"/>
      <c r="V121" s="350"/>
      <c r="W121" s="313"/>
      <c r="X121" s="700"/>
      <c r="Y121" s="306"/>
      <c r="AA121" s="701"/>
      <c r="AB121" s="702"/>
      <c r="AF121" s="609"/>
      <c r="BG121" s="609"/>
    </row>
    <row r="122" spans="3:59" s="793" customFormat="1" ht="69" customHeight="1" x14ac:dyDescent="0.25">
      <c r="C122" s="794"/>
      <c r="E122" s="427"/>
      <c r="G122" s="877"/>
      <c r="H122" s="418"/>
      <c r="I122" s="324"/>
      <c r="J122" s="321"/>
      <c r="K122" s="311"/>
      <c r="N122" s="794"/>
      <c r="O122" s="794"/>
      <c r="P122" s="209"/>
      <c r="T122" s="699"/>
      <c r="V122" s="350"/>
      <c r="W122" s="313"/>
      <c r="X122" s="700"/>
      <c r="Y122" s="306"/>
      <c r="AA122" s="701"/>
      <c r="AB122" s="702"/>
      <c r="AF122" s="609"/>
      <c r="BG122" s="609"/>
    </row>
    <row r="123" spans="3:59" s="793" customFormat="1" ht="69" customHeight="1" x14ac:dyDescent="0.25">
      <c r="C123" s="794"/>
      <c r="E123" s="427"/>
      <c r="G123" s="877"/>
      <c r="H123" s="418"/>
      <c r="I123" s="324"/>
      <c r="J123" s="330"/>
      <c r="K123" s="311"/>
      <c r="N123" s="794"/>
      <c r="O123" s="794"/>
      <c r="P123" s="209"/>
      <c r="T123" s="699"/>
      <c r="V123" s="350"/>
      <c r="W123" s="313"/>
      <c r="X123" s="700"/>
      <c r="Y123" s="306"/>
      <c r="AA123" s="701"/>
      <c r="AB123" s="702"/>
      <c r="AF123" s="609"/>
      <c r="BG123" s="609"/>
    </row>
    <row r="124" spans="3:59" s="793" customFormat="1" ht="69" customHeight="1" x14ac:dyDescent="0.2">
      <c r="C124" s="794"/>
      <c r="E124" s="427"/>
      <c r="H124" s="418"/>
      <c r="I124" s="355"/>
      <c r="J124" s="311"/>
      <c r="K124" s="311"/>
      <c r="N124" s="794"/>
      <c r="O124" s="794"/>
      <c r="P124" s="209"/>
      <c r="T124" s="699"/>
      <c r="V124" s="350"/>
      <c r="W124" s="356"/>
      <c r="X124" s="700"/>
      <c r="Y124" s="306"/>
      <c r="AA124" s="701"/>
      <c r="AB124" s="702"/>
      <c r="AF124" s="609"/>
      <c r="BG124" s="609"/>
    </row>
    <row r="125" spans="3:59" s="793" customFormat="1" ht="69" customHeight="1" x14ac:dyDescent="0.25">
      <c r="C125" s="794"/>
      <c r="E125" s="427"/>
      <c r="H125" s="418"/>
      <c r="I125" s="306"/>
      <c r="J125" s="311"/>
      <c r="K125" s="311"/>
      <c r="N125" s="794"/>
      <c r="O125" s="794"/>
      <c r="P125" s="209"/>
      <c r="T125" s="699"/>
      <c r="V125" s="350"/>
      <c r="W125" s="350"/>
      <c r="X125" s="700"/>
      <c r="Y125" s="306"/>
      <c r="AA125" s="701"/>
      <c r="AB125" s="702"/>
      <c r="AF125" s="609"/>
      <c r="BG125" s="609"/>
    </row>
    <row r="126" spans="3:59" s="793" customFormat="1" ht="69" customHeight="1" x14ac:dyDescent="0.25">
      <c r="C126" s="794"/>
      <c r="E126" s="427"/>
      <c r="H126" s="418"/>
      <c r="I126" s="306"/>
      <c r="J126" s="311"/>
      <c r="K126" s="311"/>
      <c r="N126" s="794"/>
      <c r="O126" s="794"/>
      <c r="P126" s="209"/>
      <c r="T126" s="699"/>
      <c r="V126" s="350"/>
      <c r="W126" s="356"/>
      <c r="X126" s="700"/>
      <c r="Y126" s="306"/>
      <c r="AA126" s="701"/>
      <c r="AB126" s="702"/>
      <c r="AF126" s="609"/>
      <c r="BG126" s="609"/>
    </row>
    <row r="127" spans="3:59" s="793" customFormat="1" ht="69" customHeight="1" x14ac:dyDescent="0.25">
      <c r="C127" s="794"/>
      <c r="E127" s="428"/>
      <c r="H127" s="209"/>
      <c r="I127" s="395"/>
      <c r="K127" s="732"/>
      <c r="N127" s="794"/>
      <c r="O127" s="794"/>
      <c r="P127" s="794"/>
      <c r="T127" s="699"/>
      <c r="X127" s="700"/>
      <c r="AA127" s="701"/>
      <c r="AB127" s="702"/>
      <c r="AF127" s="609"/>
      <c r="BG127" s="609"/>
    </row>
    <row r="128" spans="3:59" s="793" customFormat="1" ht="69" customHeight="1" x14ac:dyDescent="0.25">
      <c r="C128" s="794"/>
      <c r="E128" s="428"/>
      <c r="H128" s="209"/>
      <c r="I128" s="395"/>
      <c r="K128" s="732"/>
      <c r="N128" s="794"/>
      <c r="O128" s="794"/>
      <c r="P128" s="794"/>
      <c r="T128" s="699"/>
      <c r="X128" s="700"/>
      <c r="AA128" s="701"/>
      <c r="AB128" s="702"/>
      <c r="AF128" s="609"/>
      <c r="BG128" s="609"/>
    </row>
    <row r="129" spans="3:59" s="793" customFormat="1" ht="69" customHeight="1" x14ac:dyDescent="0.25">
      <c r="C129" s="794"/>
      <c r="E129" s="428"/>
      <c r="H129" s="209"/>
      <c r="I129" s="321"/>
      <c r="K129" s="732"/>
      <c r="N129" s="794"/>
      <c r="O129" s="794"/>
      <c r="P129" s="794"/>
      <c r="T129" s="699"/>
      <c r="X129" s="700"/>
      <c r="AA129" s="701"/>
      <c r="AB129" s="702"/>
      <c r="AF129" s="609"/>
      <c r="BG129" s="609"/>
    </row>
    <row r="130" spans="3:59" s="793" customFormat="1" ht="69" customHeight="1" x14ac:dyDescent="0.25">
      <c r="C130" s="794"/>
      <c r="E130" s="428"/>
      <c r="H130" s="209"/>
      <c r="I130" s="321"/>
      <c r="K130" s="732"/>
      <c r="N130" s="794"/>
      <c r="O130" s="794"/>
      <c r="P130" s="794"/>
      <c r="T130" s="699"/>
      <c r="X130" s="700"/>
      <c r="AA130" s="701"/>
      <c r="AB130" s="702"/>
      <c r="AF130" s="609"/>
      <c r="BG130" s="609"/>
    </row>
    <row r="131" spans="3:59" s="793" customFormat="1" ht="69" customHeight="1" x14ac:dyDescent="0.25">
      <c r="C131" s="794"/>
      <c r="E131" s="428"/>
      <c r="H131" s="209"/>
      <c r="I131" s="321"/>
      <c r="N131" s="794"/>
      <c r="O131" s="794"/>
      <c r="P131" s="794"/>
      <c r="T131" s="699"/>
      <c r="X131" s="700"/>
      <c r="AA131" s="701"/>
      <c r="AB131" s="702"/>
      <c r="AF131" s="609"/>
      <c r="BG131" s="609"/>
    </row>
    <row r="132" spans="3:59" s="793" customFormat="1" ht="69" customHeight="1" x14ac:dyDescent="0.25">
      <c r="C132" s="794"/>
      <c r="E132" s="428"/>
      <c r="H132" s="209"/>
      <c r="I132" s="324"/>
      <c r="N132" s="794"/>
      <c r="O132" s="794"/>
      <c r="P132" s="794"/>
      <c r="T132" s="699"/>
      <c r="X132" s="700"/>
      <c r="AA132" s="701"/>
      <c r="AB132" s="702"/>
      <c r="AF132" s="609"/>
      <c r="BG132" s="609"/>
    </row>
    <row r="133" spans="3:59" s="793" customFormat="1" ht="69" customHeight="1" x14ac:dyDescent="0.25">
      <c r="C133" s="794"/>
      <c r="E133" s="428"/>
      <c r="H133" s="209"/>
      <c r="I133" s="321"/>
      <c r="N133" s="794"/>
      <c r="O133" s="794"/>
      <c r="P133" s="794"/>
      <c r="T133" s="699"/>
      <c r="X133" s="700"/>
      <c r="AA133" s="701"/>
      <c r="AB133" s="702"/>
      <c r="AF133" s="609"/>
      <c r="BG133" s="609"/>
    </row>
    <row r="134" spans="3:59" s="793" customFormat="1" ht="69" customHeight="1" x14ac:dyDescent="0.25">
      <c r="C134" s="794"/>
      <c r="E134" s="428"/>
      <c r="H134" s="423"/>
      <c r="I134" s="321"/>
      <c r="N134" s="794"/>
      <c r="O134" s="794"/>
      <c r="P134" s="794"/>
      <c r="T134" s="699"/>
      <c r="X134" s="700"/>
      <c r="AA134" s="701"/>
      <c r="AB134" s="702"/>
      <c r="AF134" s="609"/>
      <c r="BG134" s="609"/>
    </row>
    <row r="135" spans="3:59" s="793" customFormat="1" ht="69" customHeight="1" x14ac:dyDescent="0.25">
      <c r="C135" s="794"/>
      <c r="E135" s="428"/>
      <c r="H135" s="209"/>
      <c r="I135" s="321"/>
      <c r="N135" s="794"/>
      <c r="O135" s="794"/>
      <c r="P135" s="794"/>
      <c r="T135" s="699"/>
      <c r="X135" s="700"/>
      <c r="AA135" s="701"/>
      <c r="AB135" s="702"/>
      <c r="AF135" s="609"/>
      <c r="BG135" s="609"/>
    </row>
    <row r="136" spans="3:59" s="793" customFormat="1" ht="69" customHeight="1" x14ac:dyDescent="0.25">
      <c r="C136" s="794"/>
      <c r="E136" s="428"/>
      <c r="H136" s="209"/>
      <c r="I136" s="321"/>
      <c r="N136" s="794"/>
      <c r="O136" s="794"/>
      <c r="P136" s="794"/>
      <c r="T136" s="699"/>
      <c r="X136" s="700"/>
      <c r="AA136" s="701"/>
      <c r="AB136" s="702"/>
      <c r="AF136" s="609"/>
      <c r="BG136" s="609"/>
    </row>
    <row r="137" spans="3:59" s="793" customFormat="1" ht="69" customHeight="1" x14ac:dyDescent="0.25">
      <c r="C137" s="794"/>
      <c r="E137" s="428"/>
      <c r="H137" s="209"/>
      <c r="I137" s="321"/>
      <c r="N137" s="794"/>
      <c r="O137" s="794"/>
      <c r="P137" s="794"/>
      <c r="T137" s="699"/>
      <c r="X137" s="700"/>
      <c r="AA137" s="701"/>
      <c r="AB137" s="702"/>
      <c r="AF137" s="609"/>
      <c r="BG137" s="609"/>
    </row>
    <row r="138" spans="3:59" s="793" customFormat="1" ht="69" customHeight="1" x14ac:dyDescent="0.25">
      <c r="C138" s="794"/>
      <c r="E138" s="427"/>
      <c r="H138" s="209"/>
      <c r="I138" s="703"/>
      <c r="N138" s="794"/>
      <c r="O138" s="794"/>
      <c r="P138" s="794"/>
      <c r="T138" s="699"/>
      <c r="X138" s="700"/>
      <c r="AA138" s="701"/>
      <c r="AB138" s="702"/>
      <c r="AF138" s="609"/>
      <c r="BG138" s="609"/>
    </row>
    <row r="139" spans="3:59" s="793" customFormat="1" ht="69" customHeight="1" x14ac:dyDescent="0.25">
      <c r="C139" s="794"/>
      <c r="E139" s="427"/>
      <c r="H139" s="209"/>
      <c r="I139" s="703"/>
      <c r="N139" s="794"/>
      <c r="O139" s="794"/>
      <c r="P139" s="794"/>
      <c r="T139" s="699"/>
      <c r="X139" s="700"/>
      <c r="AA139" s="701"/>
      <c r="AB139" s="702"/>
      <c r="AF139" s="609"/>
      <c r="BG139" s="609"/>
    </row>
    <row r="140" spans="3:59" s="793" customFormat="1" ht="69" customHeight="1" x14ac:dyDescent="0.25">
      <c r="C140" s="794"/>
      <c r="E140" s="427"/>
      <c r="H140" s="209"/>
      <c r="I140" s="321"/>
      <c r="N140" s="794"/>
      <c r="O140" s="794"/>
      <c r="P140" s="794"/>
      <c r="T140" s="699"/>
      <c r="X140" s="700"/>
      <c r="AA140" s="701"/>
      <c r="AB140" s="702"/>
      <c r="AF140" s="609"/>
      <c r="BG140" s="609"/>
    </row>
    <row r="141" spans="3:59" s="793" customFormat="1" ht="69" customHeight="1" x14ac:dyDescent="0.25">
      <c r="C141" s="794"/>
      <c r="E141" s="427"/>
      <c r="H141" s="209"/>
      <c r="I141" s="703"/>
      <c r="N141" s="794"/>
      <c r="O141" s="794"/>
      <c r="P141" s="794"/>
      <c r="T141" s="699"/>
      <c r="X141" s="700"/>
      <c r="AA141" s="701"/>
      <c r="AB141" s="702"/>
      <c r="AF141" s="609"/>
      <c r="BG141" s="609"/>
    </row>
    <row r="142" spans="3:59" s="793" customFormat="1" ht="69" customHeight="1" x14ac:dyDescent="0.25">
      <c r="C142" s="794"/>
      <c r="E142" s="427"/>
      <c r="H142" s="209"/>
      <c r="I142" s="321"/>
      <c r="N142" s="794"/>
      <c r="O142" s="794"/>
      <c r="P142" s="794"/>
      <c r="T142" s="699"/>
      <c r="X142" s="700"/>
      <c r="AA142" s="701"/>
      <c r="AB142" s="702"/>
      <c r="AF142" s="609"/>
      <c r="BG142" s="609"/>
    </row>
    <row r="143" spans="3:59" s="793" customFormat="1" ht="69" customHeight="1" x14ac:dyDescent="0.25">
      <c r="C143" s="794"/>
      <c r="E143" s="427"/>
      <c r="H143" s="209"/>
      <c r="I143" s="703"/>
      <c r="N143" s="794"/>
      <c r="O143" s="794"/>
      <c r="P143" s="794"/>
      <c r="T143" s="699"/>
      <c r="X143" s="700"/>
      <c r="AA143" s="701"/>
      <c r="AB143" s="702"/>
      <c r="AF143" s="609"/>
      <c r="BG143" s="609"/>
    </row>
    <row r="144" spans="3:59" s="793" customFormat="1" ht="69" customHeight="1" x14ac:dyDescent="0.25">
      <c r="C144" s="794"/>
      <c r="E144" s="427"/>
      <c r="H144" s="209"/>
      <c r="I144" s="321"/>
      <c r="N144" s="794"/>
      <c r="O144" s="794"/>
      <c r="P144" s="794"/>
      <c r="T144" s="699"/>
      <c r="X144" s="700"/>
      <c r="AA144" s="701"/>
      <c r="AB144" s="702"/>
      <c r="AF144" s="609"/>
      <c r="BG144" s="609"/>
    </row>
    <row r="145" spans="3:59" s="793" customFormat="1" ht="69" customHeight="1" x14ac:dyDescent="0.25">
      <c r="C145" s="794"/>
      <c r="E145" s="427"/>
      <c r="H145" s="209"/>
      <c r="I145" s="703"/>
      <c r="N145" s="794"/>
      <c r="O145" s="794"/>
      <c r="P145" s="794"/>
      <c r="T145" s="699"/>
      <c r="X145" s="700"/>
      <c r="AA145" s="701"/>
      <c r="AB145" s="702"/>
      <c r="AF145" s="609"/>
      <c r="BG145" s="609"/>
    </row>
    <row r="146" spans="3:59" s="793" customFormat="1" ht="69" customHeight="1" x14ac:dyDescent="0.25">
      <c r="C146" s="794"/>
      <c r="E146" s="427"/>
      <c r="H146" s="209"/>
      <c r="I146" s="703"/>
      <c r="N146" s="794"/>
      <c r="O146" s="794"/>
      <c r="P146" s="794"/>
      <c r="T146" s="699"/>
      <c r="X146" s="700"/>
      <c r="AA146" s="701"/>
      <c r="AB146" s="702"/>
      <c r="AF146" s="609"/>
      <c r="BG146" s="609"/>
    </row>
    <row r="147" spans="3:59" s="793" customFormat="1" ht="69" customHeight="1" x14ac:dyDescent="0.25">
      <c r="C147" s="794"/>
      <c r="E147" s="429"/>
      <c r="H147" s="418"/>
      <c r="I147" s="357"/>
      <c r="J147" s="357"/>
      <c r="K147" s="209"/>
      <c r="L147" s="209"/>
      <c r="M147" s="354"/>
      <c r="N147" s="794"/>
      <c r="O147" s="794"/>
      <c r="P147" s="361"/>
      <c r="T147" s="699"/>
      <c r="V147" s="358"/>
      <c r="W147" s="359"/>
      <c r="X147" s="700"/>
      <c r="Y147" s="306"/>
      <c r="AA147" s="701"/>
      <c r="AB147" s="702"/>
      <c r="AF147" s="609"/>
      <c r="BG147" s="609"/>
    </row>
    <row r="148" spans="3:59" s="793" customFormat="1" ht="69" customHeight="1" x14ac:dyDescent="0.25">
      <c r="C148" s="794"/>
      <c r="E148" s="429"/>
      <c r="G148" s="877"/>
      <c r="H148" s="418"/>
      <c r="I148" s="357"/>
      <c r="J148" s="792"/>
      <c r="K148" s="209"/>
      <c r="L148" s="354"/>
      <c r="M148" s="354"/>
      <c r="N148" s="794"/>
      <c r="O148" s="794"/>
      <c r="P148" s="361"/>
      <c r="T148" s="699"/>
      <c r="W148" s="359"/>
      <c r="X148" s="700"/>
      <c r="Y148" s="306"/>
      <c r="AA148" s="701"/>
      <c r="AB148" s="702"/>
      <c r="AF148" s="609"/>
      <c r="BG148" s="609"/>
    </row>
    <row r="149" spans="3:59" s="793" customFormat="1" ht="69" customHeight="1" x14ac:dyDescent="0.25">
      <c r="C149" s="794"/>
      <c r="E149" s="429"/>
      <c r="G149" s="877"/>
      <c r="H149" s="418"/>
      <c r="I149" s="209"/>
      <c r="J149" s="792"/>
      <c r="K149" s="209"/>
      <c r="L149" s="209"/>
      <c r="M149" s="354"/>
      <c r="N149" s="794"/>
      <c r="O149" s="794"/>
      <c r="P149" s="361"/>
      <c r="T149" s="699"/>
      <c r="W149" s="359"/>
      <c r="X149" s="700"/>
      <c r="Y149" s="306"/>
      <c r="AA149" s="701"/>
      <c r="AB149" s="702"/>
      <c r="AF149" s="609"/>
      <c r="BG149" s="609"/>
    </row>
    <row r="150" spans="3:59" s="793" customFormat="1" ht="69" customHeight="1" x14ac:dyDescent="0.25">
      <c r="C150" s="794"/>
      <c r="E150" s="429"/>
      <c r="G150" s="877"/>
      <c r="H150" s="418"/>
      <c r="I150" s="209"/>
      <c r="J150" s="792"/>
      <c r="K150" s="209"/>
      <c r="L150" s="209"/>
      <c r="M150" s="354"/>
      <c r="N150" s="794"/>
      <c r="O150" s="794"/>
      <c r="P150" s="361"/>
      <c r="T150" s="699"/>
      <c r="W150" s="359"/>
      <c r="X150" s="700"/>
      <c r="Y150" s="306"/>
      <c r="AA150" s="701"/>
      <c r="AB150" s="702"/>
      <c r="AF150" s="609"/>
      <c r="BG150" s="609"/>
    </row>
    <row r="151" spans="3:59" s="793" customFormat="1" ht="69" customHeight="1" x14ac:dyDescent="0.25">
      <c r="C151" s="794"/>
      <c r="E151" s="429"/>
      <c r="H151" s="418"/>
      <c r="I151" s="357"/>
      <c r="J151" s="209"/>
      <c r="K151" s="209"/>
      <c r="L151" s="209"/>
      <c r="M151" s="354"/>
      <c r="N151" s="794"/>
      <c r="O151" s="794"/>
      <c r="P151" s="361"/>
      <c r="T151" s="699"/>
      <c r="W151" s="359"/>
      <c r="X151" s="700"/>
      <c r="Y151" s="306"/>
      <c r="AA151" s="701"/>
      <c r="AB151" s="702"/>
      <c r="AF151" s="609"/>
      <c r="BG151" s="609"/>
    </row>
    <row r="152" spans="3:59" s="793" customFormat="1" ht="69" customHeight="1" x14ac:dyDescent="0.25">
      <c r="C152" s="794"/>
      <c r="E152" s="429"/>
      <c r="H152" s="418"/>
      <c r="I152" s="209"/>
      <c r="J152" s="209"/>
      <c r="K152" s="209"/>
      <c r="L152" s="209"/>
      <c r="M152" s="354"/>
      <c r="N152" s="794"/>
      <c r="O152" s="794"/>
      <c r="P152" s="361"/>
      <c r="T152" s="699"/>
      <c r="W152" s="359"/>
      <c r="X152" s="700"/>
      <c r="Y152" s="306"/>
      <c r="AA152" s="701"/>
      <c r="AB152" s="702"/>
      <c r="AF152" s="609"/>
      <c r="BG152" s="609"/>
    </row>
    <row r="153" spans="3:59" s="793" customFormat="1" ht="69" customHeight="1" x14ac:dyDescent="0.25">
      <c r="C153" s="794"/>
      <c r="E153" s="429"/>
      <c r="H153" s="418"/>
      <c r="I153" s="360"/>
      <c r="J153" s="360"/>
      <c r="K153" s="360"/>
      <c r="L153" s="360"/>
      <c r="M153" s="361"/>
      <c r="N153" s="794"/>
      <c r="O153" s="794"/>
      <c r="P153" s="361"/>
      <c r="T153" s="699"/>
      <c r="W153" s="359"/>
      <c r="X153" s="700"/>
      <c r="Y153" s="306"/>
      <c r="AA153" s="701"/>
      <c r="AB153" s="702"/>
      <c r="AF153" s="609"/>
      <c r="BG153" s="609"/>
    </row>
    <row r="154" spans="3:59" s="793" customFormat="1" ht="69" customHeight="1" x14ac:dyDescent="0.25">
      <c r="C154" s="794"/>
      <c r="E154" s="429"/>
      <c r="H154" s="418"/>
      <c r="I154" s="361"/>
      <c r="J154" s="361"/>
      <c r="K154" s="361"/>
      <c r="L154" s="361"/>
      <c r="M154" s="361"/>
      <c r="N154" s="794"/>
      <c r="O154" s="794"/>
      <c r="P154" s="361"/>
      <c r="T154" s="699"/>
      <c r="W154" s="362"/>
      <c r="X154" s="700"/>
      <c r="Y154" s="306"/>
      <c r="AA154" s="701"/>
      <c r="AB154" s="702"/>
      <c r="AF154" s="609"/>
      <c r="BG154" s="609"/>
    </row>
    <row r="155" spans="3:59" s="793" customFormat="1" ht="69" customHeight="1" x14ac:dyDescent="0.25">
      <c r="C155" s="794"/>
      <c r="E155" s="425"/>
      <c r="H155" s="209"/>
      <c r="I155" s="330"/>
      <c r="N155" s="794"/>
      <c r="O155" s="794"/>
      <c r="P155" s="794"/>
      <c r="T155" s="699"/>
      <c r="X155" s="700"/>
      <c r="Y155" s="311"/>
      <c r="AA155" s="701"/>
      <c r="AB155" s="702"/>
      <c r="AF155" s="609"/>
      <c r="BG155" s="609"/>
    </row>
    <row r="156" spans="3:59" s="793" customFormat="1" ht="69" customHeight="1" x14ac:dyDescent="0.25">
      <c r="C156" s="794"/>
      <c r="E156" s="425"/>
      <c r="H156" s="209"/>
      <c r="I156" s="330"/>
      <c r="N156" s="794"/>
      <c r="O156" s="794"/>
      <c r="P156" s="794"/>
      <c r="T156" s="699"/>
      <c r="X156" s="700"/>
      <c r="Y156" s="311"/>
      <c r="AA156" s="701"/>
      <c r="AB156" s="702"/>
      <c r="AF156" s="609"/>
      <c r="BG156" s="609"/>
    </row>
    <row r="157" spans="3:59" s="793" customFormat="1" ht="69" customHeight="1" x14ac:dyDescent="0.25">
      <c r="C157" s="794"/>
      <c r="E157" s="425"/>
      <c r="H157" s="209"/>
      <c r="I157" s="330"/>
      <c r="N157" s="794"/>
      <c r="O157" s="794"/>
      <c r="P157" s="794"/>
      <c r="T157" s="699"/>
      <c r="X157" s="700"/>
      <c r="Y157" s="311"/>
      <c r="AA157" s="701"/>
      <c r="AB157" s="702"/>
      <c r="AF157" s="609"/>
      <c r="BG157" s="609"/>
    </row>
    <row r="158" spans="3:59" s="793" customFormat="1" ht="69" customHeight="1" x14ac:dyDescent="0.25">
      <c r="C158" s="794"/>
      <c r="E158" s="425"/>
      <c r="H158" s="209"/>
      <c r="I158" s="330"/>
      <c r="N158" s="794"/>
      <c r="O158" s="794"/>
      <c r="P158" s="794"/>
      <c r="T158" s="699"/>
      <c r="X158" s="700"/>
      <c r="Y158" s="311"/>
      <c r="AA158" s="701"/>
      <c r="AB158" s="702"/>
      <c r="AF158" s="609"/>
      <c r="BG158" s="609"/>
    </row>
    <row r="159" spans="3:59" s="793" customFormat="1" ht="69" customHeight="1" x14ac:dyDescent="0.25">
      <c r="C159" s="794"/>
      <c r="E159" s="425"/>
      <c r="H159" s="209"/>
      <c r="I159" s="330"/>
      <c r="N159" s="794"/>
      <c r="O159" s="794"/>
      <c r="P159" s="794"/>
      <c r="T159" s="699"/>
      <c r="X159" s="700"/>
      <c r="Y159" s="363"/>
      <c r="AA159" s="701"/>
      <c r="AB159" s="702"/>
      <c r="AF159" s="609"/>
      <c r="BG159" s="609"/>
    </row>
    <row r="160" spans="3:59" s="793" customFormat="1" ht="69" customHeight="1" x14ac:dyDescent="0.25">
      <c r="C160" s="794"/>
      <c r="E160" s="425"/>
      <c r="H160" s="209"/>
      <c r="I160" s="330"/>
      <c r="N160" s="794"/>
      <c r="O160" s="794"/>
      <c r="P160" s="794"/>
      <c r="T160" s="699"/>
      <c r="X160" s="700"/>
      <c r="Y160" s="311"/>
      <c r="AA160" s="701"/>
      <c r="AB160" s="702"/>
      <c r="AF160" s="609"/>
      <c r="BG160" s="609"/>
    </row>
    <row r="161" spans="3:59" s="793" customFormat="1" ht="69" customHeight="1" x14ac:dyDescent="0.25">
      <c r="C161" s="794"/>
      <c r="E161" s="425"/>
      <c r="H161" s="209"/>
      <c r="I161" s="330"/>
      <c r="N161" s="794"/>
      <c r="O161" s="794"/>
      <c r="P161" s="794"/>
      <c r="T161" s="699"/>
      <c r="X161" s="700"/>
      <c r="Y161" s="311"/>
      <c r="AA161" s="701"/>
      <c r="AB161" s="702"/>
      <c r="AF161" s="609"/>
      <c r="BG161" s="609"/>
    </row>
    <row r="162" spans="3:59" s="793" customFormat="1" ht="69" customHeight="1" x14ac:dyDescent="0.25">
      <c r="C162" s="794"/>
      <c r="E162" s="425"/>
      <c r="H162" s="209"/>
      <c r="I162" s="330"/>
      <c r="N162" s="794"/>
      <c r="O162" s="794"/>
      <c r="P162" s="794"/>
      <c r="T162" s="699"/>
      <c r="X162" s="700"/>
      <c r="Y162" s="311"/>
      <c r="AA162" s="701"/>
      <c r="AB162" s="702"/>
      <c r="AF162" s="609"/>
      <c r="BG162" s="609"/>
    </row>
    <row r="163" spans="3:59" s="793" customFormat="1" ht="69" customHeight="1" x14ac:dyDescent="0.25">
      <c r="C163" s="794"/>
      <c r="E163" s="425"/>
      <c r="H163" s="209"/>
      <c r="I163" s="311"/>
      <c r="N163" s="794"/>
      <c r="O163" s="794"/>
      <c r="P163" s="794"/>
      <c r="T163" s="699"/>
      <c r="X163" s="700"/>
      <c r="Y163" s="311"/>
      <c r="AA163" s="701"/>
      <c r="AB163" s="702"/>
      <c r="AF163" s="609"/>
      <c r="BG163" s="609"/>
    </row>
    <row r="164" spans="3:59" s="793" customFormat="1" ht="69" customHeight="1" x14ac:dyDescent="0.25">
      <c r="C164" s="794"/>
      <c r="E164" s="425"/>
      <c r="H164" s="209"/>
      <c r="I164" s="311"/>
      <c r="N164" s="794"/>
      <c r="O164" s="794"/>
      <c r="P164" s="794"/>
      <c r="T164" s="699"/>
      <c r="X164" s="700"/>
      <c r="Y164" s="311"/>
      <c r="AA164" s="701"/>
      <c r="AB164" s="702"/>
      <c r="AF164" s="609"/>
      <c r="BG164" s="609"/>
    </row>
    <row r="165" spans="3:59" s="793" customFormat="1" ht="69" customHeight="1" x14ac:dyDescent="0.25">
      <c r="C165" s="794"/>
      <c r="E165" s="425"/>
      <c r="H165" s="209"/>
      <c r="I165" s="330"/>
      <c r="N165" s="794"/>
      <c r="O165" s="794"/>
      <c r="P165" s="794"/>
      <c r="T165" s="699"/>
      <c r="X165" s="700"/>
      <c r="Y165" s="311"/>
      <c r="AA165" s="701"/>
      <c r="AB165" s="702"/>
      <c r="AF165" s="609"/>
      <c r="BG165" s="609"/>
    </row>
    <row r="166" spans="3:59" s="793" customFormat="1" ht="69" customHeight="1" x14ac:dyDescent="0.25">
      <c r="C166" s="794"/>
      <c r="E166" s="425"/>
      <c r="H166" s="209"/>
      <c r="I166" s="330"/>
      <c r="N166" s="794"/>
      <c r="O166" s="794"/>
      <c r="P166" s="794"/>
      <c r="T166" s="699"/>
      <c r="X166" s="700"/>
      <c r="Y166" s="311"/>
      <c r="AA166" s="701"/>
      <c r="AB166" s="702"/>
      <c r="AF166" s="609"/>
      <c r="BG166" s="609"/>
    </row>
    <row r="167" spans="3:59" s="793" customFormat="1" ht="69" customHeight="1" x14ac:dyDescent="0.25">
      <c r="C167" s="794"/>
      <c r="E167" s="425"/>
      <c r="H167" s="209"/>
      <c r="I167" s="330"/>
      <c r="N167" s="794"/>
      <c r="O167" s="794"/>
      <c r="P167" s="794"/>
      <c r="T167" s="699"/>
      <c r="X167" s="700"/>
      <c r="Y167" s="311"/>
      <c r="AA167" s="701"/>
      <c r="AB167" s="702"/>
      <c r="AF167" s="609"/>
      <c r="BG167" s="609"/>
    </row>
    <row r="168" spans="3:59" s="793" customFormat="1" ht="69" customHeight="1" x14ac:dyDescent="0.25">
      <c r="C168" s="794"/>
      <c r="E168" s="425"/>
      <c r="H168" s="209"/>
      <c r="I168" s="311"/>
      <c r="N168" s="794"/>
      <c r="O168" s="794"/>
      <c r="P168" s="794"/>
      <c r="T168" s="699"/>
      <c r="X168" s="700"/>
      <c r="Y168" s="311"/>
      <c r="AA168" s="701"/>
      <c r="AB168" s="702"/>
      <c r="AF168" s="609"/>
      <c r="BG168" s="609"/>
    </row>
    <row r="169" spans="3:59" s="793" customFormat="1" ht="69" customHeight="1" x14ac:dyDescent="0.25">
      <c r="C169" s="794"/>
      <c r="E169" s="425"/>
      <c r="H169" s="209"/>
      <c r="I169" s="311"/>
      <c r="N169" s="794"/>
      <c r="O169" s="794"/>
      <c r="P169" s="794"/>
      <c r="T169" s="699"/>
      <c r="X169" s="700"/>
      <c r="Y169" s="311"/>
      <c r="AA169" s="701"/>
      <c r="AB169" s="702"/>
      <c r="AF169" s="609"/>
      <c r="BG169" s="609"/>
    </row>
    <row r="170" spans="3:59" s="793" customFormat="1" ht="69" customHeight="1" x14ac:dyDescent="0.25">
      <c r="C170" s="794"/>
      <c r="E170" s="425"/>
      <c r="H170" s="209"/>
      <c r="I170" s="311"/>
      <c r="N170" s="794"/>
      <c r="O170" s="794"/>
      <c r="P170" s="794"/>
      <c r="T170" s="699"/>
      <c r="X170" s="700"/>
      <c r="Y170" s="311"/>
      <c r="AA170" s="701"/>
      <c r="AB170" s="702"/>
      <c r="AF170" s="609"/>
      <c r="BG170" s="609"/>
    </row>
    <row r="171" spans="3:59" s="793" customFormat="1" ht="69" customHeight="1" x14ac:dyDescent="0.25">
      <c r="C171" s="794"/>
      <c r="E171" s="425"/>
      <c r="H171" s="209"/>
      <c r="I171" s="311"/>
      <c r="N171" s="794"/>
      <c r="O171" s="794"/>
      <c r="P171" s="794"/>
      <c r="T171" s="699"/>
      <c r="X171" s="700"/>
      <c r="Y171" s="352"/>
      <c r="AA171" s="701"/>
      <c r="AB171" s="702"/>
      <c r="AF171" s="609"/>
      <c r="BG171" s="609"/>
    </row>
    <row r="172" spans="3:59" s="793" customFormat="1" ht="69" customHeight="1" x14ac:dyDescent="0.25">
      <c r="C172" s="794"/>
      <c r="E172" s="425"/>
      <c r="H172" s="209"/>
      <c r="I172" s="311"/>
      <c r="N172" s="794"/>
      <c r="O172" s="794"/>
      <c r="P172" s="794"/>
      <c r="T172" s="699"/>
      <c r="X172" s="700"/>
      <c r="Y172" s="311"/>
      <c r="AA172" s="701"/>
      <c r="AB172" s="702"/>
      <c r="AF172" s="609"/>
      <c r="BG172" s="609"/>
    </row>
    <row r="173" spans="3:59" s="793" customFormat="1" ht="69" customHeight="1" x14ac:dyDescent="0.25">
      <c r="C173" s="794"/>
      <c r="E173" s="425"/>
      <c r="H173" s="209"/>
      <c r="I173" s="311"/>
      <c r="N173" s="794"/>
      <c r="O173" s="794"/>
      <c r="P173" s="794"/>
      <c r="T173" s="699"/>
      <c r="X173" s="700"/>
      <c r="Y173" s="311"/>
      <c r="AA173" s="701"/>
      <c r="AB173" s="702"/>
      <c r="AF173" s="609"/>
      <c r="BG173" s="609"/>
    </row>
    <row r="174" spans="3:59" s="793" customFormat="1" ht="69" customHeight="1" x14ac:dyDescent="0.25">
      <c r="C174" s="794"/>
      <c r="E174" s="425"/>
      <c r="H174" s="209"/>
      <c r="I174" s="311"/>
      <c r="N174" s="794"/>
      <c r="O174" s="794"/>
      <c r="P174" s="794"/>
      <c r="T174" s="699"/>
      <c r="X174" s="700"/>
      <c r="Y174" s="311"/>
      <c r="AA174" s="701"/>
      <c r="AB174" s="702"/>
      <c r="AF174" s="609"/>
      <c r="BG174" s="609"/>
    </row>
    <row r="175" spans="3:59" s="793" customFormat="1" ht="69" customHeight="1" x14ac:dyDescent="0.25">
      <c r="C175" s="794"/>
      <c r="E175" s="425"/>
      <c r="H175" s="209"/>
      <c r="I175" s="330"/>
      <c r="N175" s="794"/>
      <c r="O175" s="794"/>
      <c r="P175" s="794"/>
      <c r="T175" s="699"/>
      <c r="X175" s="700"/>
      <c r="Y175" s="306"/>
      <c r="AA175" s="701"/>
      <c r="AB175" s="702"/>
      <c r="AF175" s="609"/>
      <c r="BG175" s="609"/>
    </row>
    <row r="176" spans="3:59" s="793" customFormat="1" ht="69" customHeight="1" x14ac:dyDescent="0.25">
      <c r="C176" s="794"/>
      <c r="E176" s="425"/>
      <c r="H176" s="209"/>
      <c r="I176" s="364"/>
      <c r="N176" s="794"/>
      <c r="O176" s="794"/>
      <c r="P176" s="794"/>
      <c r="T176" s="699"/>
      <c r="X176" s="700"/>
      <c r="Y176" s="351"/>
      <c r="AA176" s="701"/>
      <c r="AB176" s="702"/>
      <c r="AF176" s="609"/>
      <c r="BG176" s="609"/>
    </row>
    <row r="177" spans="3:59" s="793" customFormat="1" ht="69" customHeight="1" x14ac:dyDescent="0.25">
      <c r="C177" s="794"/>
      <c r="E177" s="425"/>
      <c r="H177" s="209"/>
      <c r="I177" s="364"/>
      <c r="N177" s="794"/>
      <c r="O177" s="794"/>
      <c r="P177" s="794"/>
      <c r="T177" s="699"/>
      <c r="X177" s="700"/>
      <c r="Y177" s="306"/>
      <c r="AA177" s="701"/>
      <c r="AB177" s="702"/>
      <c r="AF177" s="609"/>
      <c r="BG177" s="609"/>
    </row>
    <row r="178" spans="3:59" s="793" customFormat="1" ht="69" customHeight="1" x14ac:dyDescent="0.25">
      <c r="C178" s="794"/>
      <c r="E178" s="425"/>
      <c r="H178" s="209"/>
      <c r="I178" s="364"/>
      <c r="N178" s="794"/>
      <c r="O178" s="794"/>
      <c r="P178" s="794"/>
      <c r="T178" s="699"/>
      <c r="X178" s="700"/>
      <c r="Y178" s="306"/>
      <c r="AA178" s="701"/>
      <c r="AB178" s="702"/>
      <c r="AF178" s="609"/>
      <c r="BG178" s="609"/>
    </row>
    <row r="179" spans="3:59" s="793" customFormat="1" ht="69" customHeight="1" x14ac:dyDescent="0.25">
      <c r="C179" s="794"/>
      <c r="E179" s="425"/>
      <c r="H179" s="209"/>
      <c r="I179" s="330"/>
      <c r="N179" s="794"/>
      <c r="O179" s="794"/>
      <c r="P179" s="794"/>
      <c r="T179" s="699"/>
      <c r="X179" s="700"/>
      <c r="Y179" s="306"/>
      <c r="AA179" s="701"/>
      <c r="AB179" s="702"/>
      <c r="AF179" s="609"/>
      <c r="BG179" s="609"/>
    </row>
    <row r="180" spans="3:59" s="793" customFormat="1" ht="69" customHeight="1" x14ac:dyDescent="0.25">
      <c r="C180" s="794"/>
      <c r="E180" s="425"/>
      <c r="H180" s="209"/>
      <c r="I180" s="330"/>
      <c r="N180" s="794"/>
      <c r="O180" s="794"/>
      <c r="P180" s="794"/>
      <c r="T180" s="699"/>
      <c r="X180" s="700"/>
      <c r="Y180" s="306"/>
      <c r="AA180" s="701"/>
      <c r="AB180" s="702"/>
      <c r="AF180" s="609"/>
      <c r="BG180" s="609"/>
    </row>
    <row r="181" spans="3:59" s="793" customFormat="1" ht="69" customHeight="1" x14ac:dyDescent="0.25">
      <c r="C181" s="794"/>
      <c r="E181" s="425"/>
      <c r="H181" s="209"/>
      <c r="I181" s="330"/>
      <c r="N181" s="794"/>
      <c r="O181" s="794"/>
      <c r="P181" s="794"/>
      <c r="T181" s="699"/>
      <c r="X181" s="700"/>
      <c r="Y181" s="306"/>
      <c r="AA181" s="701"/>
      <c r="AB181" s="702"/>
      <c r="AF181" s="609"/>
      <c r="BG181" s="609"/>
    </row>
    <row r="182" spans="3:59" s="793" customFormat="1" ht="69" customHeight="1" x14ac:dyDescent="0.25">
      <c r="C182" s="794"/>
      <c r="E182" s="425"/>
      <c r="H182" s="209"/>
      <c r="I182" s="321"/>
      <c r="N182" s="794"/>
      <c r="O182" s="794"/>
      <c r="P182" s="794"/>
      <c r="T182" s="699"/>
      <c r="X182" s="700"/>
      <c r="Y182" s="306"/>
      <c r="AA182" s="701"/>
      <c r="AB182" s="702"/>
      <c r="AF182" s="609"/>
      <c r="BG182" s="609"/>
    </row>
    <row r="183" spans="3:59" s="793" customFormat="1" ht="69" customHeight="1" x14ac:dyDescent="0.25">
      <c r="C183" s="794"/>
      <c r="E183" s="425"/>
      <c r="H183" s="209"/>
      <c r="I183" s="330"/>
      <c r="N183" s="794"/>
      <c r="O183" s="794"/>
      <c r="P183" s="794"/>
      <c r="T183" s="699"/>
      <c r="X183" s="700"/>
      <c r="Y183" s="306"/>
      <c r="AA183" s="701"/>
      <c r="AB183" s="702"/>
      <c r="AF183" s="609"/>
      <c r="BG183" s="609"/>
    </row>
    <row r="184" spans="3:59" s="793" customFormat="1" ht="69" customHeight="1" x14ac:dyDescent="0.25">
      <c r="C184" s="794"/>
      <c r="E184" s="425"/>
      <c r="H184" s="209"/>
      <c r="I184" s="330"/>
      <c r="N184" s="794"/>
      <c r="O184" s="794"/>
      <c r="P184" s="794"/>
      <c r="T184" s="699"/>
      <c r="X184" s="700"/>
      <c r="Y184" s="306"/>
      <c r="AA184" s="701"/>
      <c r="AB184" s="702"/>
      <c r="AF184" s="609"/>
      <c r="BG184" s="609"/>
    </row>
    <row r="185" spans="3:59" s="793" customFormat="1" ht="69" customHeight="1" x14ac:dyDescent="0.25">
      <c r="C185" s="794"/>
      <c r="E185" s="425"/>
      <c r="H185" s="209"/>
      <c r="I185" s="330"/>
      <c r="N185" s="794"/>
      <c r="O185" s="794"/>
      <c r="P185" s="794"/>
      <c r="T185" s="699"/>
      <c r="X185" s="700"/>
      <c r="Y185" s="306"/>
      <c r="AA185" s="701"/>
      <c r="AB185" s="702"/>
      <c r="AF185" s="609"/>
      <c r="BG185" s="609"/>
    </row>
    <row r="186" spans="3:59" s="793" customFormat="1" ht="69" customHeight="1" x14ac:dyDescent="0.25">
      <c r="C186" s="794"/>
      <c r="E186" s="425"/>
      <c r="H186" s="209"/>
      <c r="I186" s="321"/>
      <c r="N186" s="794"/>
      <c r="O186" s="794"/>
      <c r="P186" s="794"/>
      <c r="T186" s="699"/>
      <c r="X186" s="700"/>
      <c r="Y186" s="324"/>
      <c r="AA186" s="701"/>
      <c r="AB186" s="702"/>
      <c r="AF186" s="609"/>
      <c r="BG186" s="609"/>
    </row>
    <row r="187" spans="3:59" s="793" customFormat="1" ht="69" customHeight="1" x14ac:dyDescent="0.25">
      <c r="C187" s="794"/>
      <c r="E187" s="425"/>
      <c r="H187" s="209"/>
      <c r="I187" s="330"/>
      <c r="N187" s="794"/>
      <c r="O187" s="794"/>
      <c r="P187" s="794"/>
      <c r="T187" s="699"/>
      <c r="X187" s="700"/>
      <c r="Y187" s="351"/>
      <c r="AA187" s="701"/>
      <c r="AB187" s="702"/>
      <c r="AF187" s="609"/>
      <c r="BG187" s="609"/>
    </row>
    <row r="188" spans="3:59" s="793" customFormat="1" ht="69" customHeight="1" x14ac:dyDescent="0.25">
      <c r="C188" s="794"/>
      <c r="E188" s="425"/>
      <c r="H188" s="209"/>
      <c r="I188" s="330"/>
      <c r="N188" s="794"/>
      <c r="O188" s="794"/>
      <c r="P188" s="794"/>
      <c r="T188" s="699"/>
      <c r="X188" s="700"/>
      <c r="Y188" s="324"/>
      <c r="AA188" s="701"/>
      <c r="AB188" s="702"/>
      <c r="AF188" s="609"/>
      <c r="BG188" s="609"/>
    </row>
    <row r="189" spans="3:59" s="793" customFormat="1" ht="69" customHeight="1" x14ac:dyDescent="0.25">
      <c r="C189" s="794"/>
      <c r="E189" s="425"/>
      <c r="H189" s="209"/>
      <c r="I189" s="330"/>
      <c r="N189" s="794"/>
      <c r="O189" s="794"/>
      <c r="P189" s="794"/>
      <c r="T189" s="699"/>
      <c r="X189" s="700"/>
      <c r="Y189" s="306"/>
      <c r="AA189" s="701"/>
      <c r="AB189" s="702"/>
      <c r="AF189" s="609"/>
      <c r="BG189" s="609"/>
    </row>
    <row r="190" spans="3:59" s="793" customFormat="1" ht="69" customHeight="1" x14ac:dyDescent="0.25">
      <c r="C190" s="794"/>
      <c r="E190" s="425"/>
      <c r="H190" s="209"/>
      <c r="I190" s="330"/>
      <c r="N190" s="794"/>
      <c r="O190" s="794"/>
      <c r="P190" s="794"/>
      <c r="T190" s="699"/>
      <c r="X190" s="700"/>
      <c r="Y190" s="306"/>
      <c r="AA190" s="701"/>
      <c r="AB190" s="702"/>
      <c r="AF190" s="609"/>
      <c r="BG190" s="609"/>
    </row>
    <row r="191" spans="3:59" s="793" customFormat="1" ht="69" customHeight="1" x14ac:dyDescent="0.25">
      <c r="C191" s="794"/>
      <c r="E191" s="425"/>
      <c r="H191" s="209"/>
      <c r="I191" s="330"/>
      <c r="N191" s="794"/>
      <c r="O191" s="794"/>
      <c r="P191" s="794"/>
      <c r="T191" s="699"/>
      <c r="X191" s="700"/>
      <c r="Y191" s="306"/>
      <c r="AA191" s="701"/>
      <c r="AB191" s="702"/>
      <c r="AF191" s="609"/>
      <c r="BG191" s="609"/>
    </row>
  </sheetData>
  <autoFilter ref="A3:CX191"/>
  <mergeCells count="112">
    <mergeCell ref="AY1:BF1"/>
    <mergeCell ref="Q2:Q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X1:AF1"/>
    <mergeCell ref="G116:G118"/>
    <mergeCell ref="J69:J82"/>
    <mergeCell ref="J19:J23"/>
    <mergeCell ref="J25:J28"/>
    <mergeCell ref="J31:J32"/>
    <mergeCell ref="J35:J41"/>
    <mergeCell ref="J42:J47"/>
    <mergeCell ref="K25:K28"/>
    <mergeCell ref="K31:K32"/>
    <mergeCell ref="K35:K41"/>
    <mergeCell ref="K42:K47"/>
    <mergeCell ref="K48:K56"/>
    <mergeCell ref="K57:K58"/>
    <mergeCell ref="K59:K63"/>
    <mergeCell ref="K65:K68"/>
    <mergeCell ref="K69:K73"/>
    <mergeCell ref="G119:G123"/>
    <mergeCell ref="G148:G150"/>
    <mergeCell ref="E5:E14"/>
    <mergeCell ref="E15:E18"/>
    <mergeCell ref="BE2:BE3"/>
    <mergeCell ref="BF2:BF3"/>
    <mergeCell ref="BG2:BG3"/>
    <mergeCell ref="BH2:BH3"/>
    <mergeCell ref="AY2:AY3"/>
    <mergeCell ref="AZ2:AZ3"/>
    <mergeCell ref="BA2:BA3"/>
    <mergeCell ref="BB2:BB3"/>
    <mergeCell ref="BC2:BC3"/>
    <mergeCell ref="BD2:BD3"/>
    <mergeCell ref="AR2:AR3"/>
    <mergeCell ref="AS2:AS3"/>
    <mergeCell ref="AT2:AT3"/>
    <mergeCell ref="AU2:AU3"/>
    <mergeCell ref="AV2:AV3"/>
    <mergeCell ref="AW2:AW3"/>
    <mergeCell ref="AA2:AA3"/>
    <mergeCell ref="AB2:AB3"/>
    <mergeCell ref="AQ2:AQ3"/>
    <mergeCell ref="J65:J68"/>
    <mergeCell ref="E19:E96"/>
    <mergeCell ref="BK2:BK4"/>
    <mergeCell ref="BI2:BI3"/>
    <mergeCell ref="BJ2:BJ3"/>
    <mergeCell ref="AD2:AD3"/>
    <mergeCell ref="AE2:AE3"/>
    <mergeCell ref="AG2:AG3"/>
    <mergeCell ref="AH2:AH3"/>
    <mergeCell ref="AI2:AI3"/>
    <mergeCell ref="AJ2:AJ3"/>
    <mergeCell ref="AK2:AK3"/>
    <mergeCell ref="AL2:AL3"/>
    <mergeCell ref="AM2:AM3"/>
    <mergeCell ref="AN2:AN3"/>
    <mergeCell ref="AP2:AP3"/>
    <mergeCell ref="L19:L23"/>
    <mergeCell ref="M19:M23"/>
    <mergeCell ref="AH19:AH23"/>
    <mergeCell ref="AH25:AH28"/>
    <mergeCell ref="AH31:AH32"/>
    <mergeCell ref="J83:J85"/>
    <mergeCell ref="J86:J87"/>
    <mergeCell ref="J88:J95"/>
    <mergeCell ref="K19:K23"/>
    <mergeCell ref="AH35:AH41"/>
    <mergeCell ref="AH42:AH47"/>
    <mergeCell ref="AH52:AH56"/>
    <mergeCell ref="AH57:AH58"/>
    <mergeCell ref="AH59:AH63"/>
    <mergeCell ref="K83:K85"/>
    <mergeCell ref="K86:K87"/>
    <mergeCell ref="K88:K95"/>
    <mergeCell ref="J48:J56"/>
    <mergeCell ref="J57:J58"/>
    <mergeCell ref="J59:J63"/>
    <mergeCell ref="AH65:AH68"/>
    <mergeCell ref="AH83:AH85"/>
    <mergeCell ref="AH86:AH87"/>
    <mergeCell ref="AH88:AH95"/>
    <mergeCell ref="AH69:AH82"/>
  </mergeCells>
  <conditionalFormatting sqref="AC97:AC191">
    <cfRule type="containsText" dxfId="711" priority="118" stopIfTrue="1" operator="containsText" text="EN TERMINO">
      <formula>NOT(ISERROR(SEARCH("EN TERMINO",AC97)))</formula>
    </cfRule>
    <cfRule type="containsText" priority="119" operator="containsText" text="AMARILLO">
      <formula>NOT(ISERROR(SEARCH("AMARILLO",AC97)))</formula>
    </cfRule>
    <cfRule type="containsText" dxfId="710" priority="120" stopIfTrue="1" operator="containsText" text="ALERTA">
      <formula>NOT(ISERROR(SEARCH("ALERTA",AC97)))</formula>
    </cfRule>
    <cfRule type="containsText" dxfId="709" priority="121" stopIfTrue="1" operator="containsText" text="OK">
      <formula>NOT(ISERROR(SEARCH("OK",AC97)))</formula>
    </cfRule>
  </conditionalFormatting>
  <conditionalFormatting sqref="AF97:AF191 BG97:BG191">
    <cfRule type="containsText" dxfId="708" priority="115" operator="containsText" text="Cumplida">
      <formula>NOT(ISERROR(SEARCH("Cumplida",AF97)))</formula>
    </cfRule>
    <cfRule type="containsText" dxfId="707" priority="116" operator="containsText" text="Pendiente">
      <formula>NOT(ISERROR(SEARCH("Pendiente",AF97)))</formula>
    </cfRule>
    <cfRule type="containsText" dxfId="706" priority="117" operator="containsText" text="Cumplida">
      <formula>NOT(ISERROR(SEARCH("Cumplida",AF97)))</formula>
    </cfRule>
  </conditionalFormatting>
  <conditionalFormatting sqref="AF97:AF191 BG97:BG191">
    <cfRule type="containsText" dxfId="705" priority="114" stopIfTrue="1" operator="containsText" text="CUMPLIDA">
      <formula>NOT(ISERROR(SEARCH("CUMPLIDA",AF97)))</formula>
    </cfRule>
  </conditionalFormatting>
  <conditionalFormatting sqref="AF97:AF191 BG97:BG191">
    <cfRule type="containsText" dxfId="704" priority="113" stopIfTrue="1" operator="containsText" text="INCUMPLIDA">
      <formula>NOT(ISERROR(SEARCH("INCUMPLIDA",AF97)))</formula>
    </cfRule>
  </conditionalFormatting>
  <conditionalFormatting sqref="BI19:BI96">
    <cfRule type="containsText" dxfId="703" priority="4" operator="containsText" text="cerrada">
      <formula>NOT(ISERROR(SEARCH("cerrada",BI19)))</formula>
    </cfRule>
    <cfRule type="containsText" dxfId="702" priority="5" operator="containsText" text="cerrado">
      <formula>NOT(ISERROR(SEARCH("cerrado",BI19)))</formula>
    </cfRule>
    <cfRule type="containsText" dxfId="701" priority="6" operator="containsText" text="Abierto">
      <formula>NOT(ISERROR(SEARCH("Abierto",BI19)))</formula>
    </cfRule>
  </conditionalFormatting>
  <conditionalFormatting sqref="BI19:BI96">
    <cfRule type="containsText" dxfId="700" priority="1" operator="containsText" text="cerrada">
      <formula>NOT(ISERROR(SEARCH("cerrada",BI19)))</formula>
    </cfRule>
    <cfRule type="containsText" dxfId="699" priority="2" operator="containsText" text="cerrado">
      <formula>NOT(ISERROR(SEARCH("cerrado",BI19)))</formula>
    </cfRule>
    <cfRule type="containsText" dxfId="698" priority="3" operator="containsText" text="Abierto">
      <formula>NOT(ISERROR(SEARCH("Abierto",BI19)))</formula>
    </cfRule>
  </conditionalFormatting>
  <conditionalFormatting sqref="AC5:AC18">
    <cfRule type="containsText" dxfId="697" priority="47" stopIfTrue="1" operator="containsText" text="EN TERMINO">
      <formula>NOT(ISERROR(SEARCH("EN TERMINO",AC5)))</formula>
    </cfRule>
    <cfRule type="containsText" priority="48" operator="containsText" text="AMARILLO">
      <formula>NOT(ISERROR(SEARCH("AMARILLO",AC5)))</formula>
    </cfRule>
    <cfRule type="containsText" dxfId="696" priority="49" stopIfTrue="1" operator="containsText" text="ALERTA">
      <formula>NOT(ISERROR(SEARCH("ALERTA",AC5)))</formula>
    </cfRule>
    <cfRule type="containsText" dxfId="695" priority="50" stopIfTrue="1" operator="containsText" text="OK">
      <formula>NOT(ISERROR(SEARCH("OK",AC5)))</formula>
    </cfRule>
  </conditionalFormatting>
  <conditionalFormatting sqref="AF7:AF18 BG5:BG18 AN10:BF10 AH10:AL10">
    <cfRule type="containsText" dxfId="694" priority="44" operator="containsText" text="Cumplida">
      <formula>NOT(ISERROR(SEARCH("Cumplida",AF5)))</formula>
    </cfRule>
    <cfRule type="containsText" dxfId="693" priority="45" operator="containsText" text="Pendiente">
      <formula>NOT(ISERROR(SEARCH("Pendiente",AF5)))</formula>
    </cfRule>
    <cfRule type="containsText" dxfId="692" priority="46" operator="containsText" text="Cumplida">
      <formula>NOT(ISERROR(SEARCH("Cumplida",AF5)))</formula>
    </cfRule>
  </conditionalFormatting>
  <conditionalFormatting sqref="AF5:AF18 BG5:BG18 AN10:BF10 AH10:AL10">
    <cfRule type="containsText" dxfId="691" priority="43" stopIfTrue="1" operator="containsText" text="CUMPLIDA">
      <formula>NOT(ISERROR(SEARCH("CUMPLIDA",AF5)))</formula>
    </cfRule>
  </conditionalFormatting>
  <conditionalFormatting sqref="AF5:AF18 BG5:BG18 AN10:BF10 AH10:AL10">
    <cfRule type="containsText" dxfId="690" priority="42" stopIfTrue="1" operator="containsText" text="INCUMPLIDA">
      <formula>NOT(ISERROR(SEARCH("INCUMPLIDA",AF5)))</formula>
    </cfRule>
  </conditionalFormatting>
  <conditionalFormatting sqref="AF5:AF18">
    <cfRule type="containsText" dxfId="689" priority="41" operator="containsText" text="PENDIENTE">
      <formula>NOT(ISERROR(SEARCH("PENDIENTE",AF5)))</formula>
    </cfRule>
  </conditionalFormatting>
  <conditionalFormatting sqref="AF5:AF18">
    <cfRule type="containsText" dxfId="688" priority="40" stopIfTrue="1" operator="containsText" text="PENDIENTE">
      <formula>NOT(ISERROR(SEARCH("PENDIENTE",AF5)))</formula>
    </cfRule>
  </conditionalFormatting>
  <conditionalFormatting sqref="BI5:BI18">
    <cfRule type="containsText" dxfId="687" priority="37" operator="containsText" text="cerrada">
      <formula>NOT(ISERROR(SEARCH("cerrada",BI5)))</formula>
    </cfRule>
    <cfRule type="containsText" dxfId="686" priority="38" operator="containsText" text="cerrado">
      <formula>NOT(ISERROR(SEARCH("cerrado",BI5)))</formula>
    </cfRule>
    <cfRule type="containsText" dxfId="685" priority="39" operator="containsText" text="Abierto">
      <formula>NOT(ISERROR(SEARCH("Abierto",BI5)))</formula>
    </cfRule>
  </conditionalFormatting>
  <conditionalFormatting sqref="BI5:BI18">
    <cfRule type="containsText" dxfId="684" priority="34" operator="containsText" text="cerrada">
      <formula>NOT(ISERROR(SEARCH("cerrada",BI5)))</formula>
    </cfRule>
    <cfRule type="containsText" dxfId="683" priority="35" operator="containsText" text="cerrado">
      <formula>NOT(ISERROR(SEARCH("cerrado",BI5)))</formula>
    </cfRule>
    <cfRule type="containsText" dxfId="682" priority="36" operator="containsText" text="Abierto">
      <formula>NOT(ISERROR(SEARCH("Abierto",BI5)))</formula>
    </cfRule>
  </conditionalFormatting>
  <conditionalFormatting sqref="AC29:AC96">
    <cfRule type="containsText" dxfId="681" priority="30" stopIfTrue="1" operator="containsText" text="EN TERMINO">
      <formula>NOT(ISERROR(SEARCH("EN TERMINO",AC29)))</formula>
    </cfRule>
    <cfRule type="containsText" priority="31" operator="containsText" text="AMARILLO">
      <formula>NOT(ISERROR(SEARCH("AMARILLO",AC29)))</formula>
    </cfRule>
    <cfRule type="containsText" dxfId="680" priority="32" stopIfTrue="1" operator="containsText" text="ALERTA">
      <formula>NOT(ISERROR(SEARCH("ALERTA",AC29)))</formula>
    </cfRule>
    <cfRule type="containsText" dxfId="679" priority="33" stopIfTrue="1" operator="containsText" text="OK">
      <formula>NOT(ISERROR(SEARCH("OK",AC29)))</formula>
    </cfRule>
  </conditionalFormatting>
  <conditionalFormatting sqref="BG29:BG96 AF56:AF96 AP59:BF59">
    <cfRule type="containsText" dxfId="678" priority="27" operator="containsText" text="Cumplida">
      <formula>NOT(ISERROR(SEARCH("Cumplida",AF29)))</formula>
    </cfRule>
    <cfRule type="containsText" dxfId="677" priority="28" operator="containsText" text="Pendiente">
      <formula>NOT(ISERROR(SEARCH("Pendiente",AF29)))</formula>
    </cfRule>
    <cfRule type="containsText" dxfId="676" priority="29" operator="containsText" text="Cumplida">
      <formula>NOT(ISERROR(SEARCH("Cumplida",AF29)))</formula>
    </cfRule>
  </conditionalFormatting>
  <conditionalFormatting sqref="AF30:AF47 BG29:BG96 AF49:AF96 AP59:BF59">
    <cfRule type="containsText" dxfId="675" priority="26" stopIfTrue="1" operator="containsText" text="CUMPLIDA">
      <formula>NOT(ISERROR(SEARCH("CUMPLIDA",AF29)))</formula>
    </cfRule>
  </conditionalFormatting>
  <conditionalFormatting sqref="AF30:AF47 BG29:BG96 AF49:AF96 AP59:BF59">
    <cfRule type="containsText" dxfId="674" priority="25" stopIfTrue="1" operator="containsText" text="INCUMPLIDA">
      <formula>NOT(ISERROR(SEARCH("INCUMPLIDA",AF29)))</formula>
    </cfRule>
  </conditionalFormatting>
  <conditionalFormatting sqref="AF48 AF29:AF30 AF33:AF36 AF42 AF50">
    <cfRule type="containsText" dxfId="673" priority="24" operator="containsText" text="PENDIENTE">
      <formula>NOT(ISERROR(SEARCH("PENDIENTE",AF29)))</formula>
    </cfRule>
  </conditionalFormatting>
  <conditionalFormatting sqref="AC19:AC28">
    <cfRule type="containsText" dxfId="672" priority="20" stopIfTrue="1" operator="containsText" text="EN TERMINO">
      <formula>NOT(ISERROR(SEARCH("EN TERMINO",AC19)))</formula>
    </cfRule>
    <cfRule type="containsText" priority="21" operator="containsText" text="AMARILLO">
      <formula>NOT(ISERROR(SEARCH("AMARILLO",AC19)))</formula>
    </cfRule>
    <cfRule type="containsText" dxfId="671" priority="22" stopIfTrue="1" operator="containsText" text="ALERTA">
      <formula>NOT(ISERROR(SEARCH("ALERTA",AC19)))</formula>
    </cfRule>
    <cfRule type="containsText" dxfId="670" priority="23" stopIfTrue="1" operator="containsText" text="OK">
      <formula>NOT(ISERROR(SEARCH("OK",AC19)))</formula>
    </cfRule>
  </conditionalFormatting>
  <conditionalFormatting sqref="BG19:BG28">
    <cfRule type="containsText" dxfId="669" priority="17" operator="containsText" text="Cumplida">
      <formula>NOT(ISERROR(SEARCH("Cumplida",BG19)))</formula>
    </cfRule>
    <cfRule type="containsText" dxfId="668" priority="18" operator="containsText" text="Pendiente">
      <formula>NOT(ISERROR(SEARCH("Pendiente",BG19)))</formula>
    </cfRule>
    <cfRule type="containsText" dxfId="667" priority="19" operator="containsText" text="Cumplida">
      <formula>NOT(ISERROR(SEARCH("Cumplida",BG19)))</formula>
    </cfRule>
  </conditionalFormatting>
  <conditionalFormatting sqref="AF19:AF28 BG19:BG28">
    <cfRule type="containsText" dxfId="666" priority="16" stopIfTrue="1" operator="containsText" text="CUMPLIDA">
      <formula>NOT(ISERROR(SEARCH("CUMPLIDA",AF19)))</formula>
    </cfRule>
  </conditionalFormatting>
  <conditionalFormatting sqref="AF19:AF28 BG19:BG28">
    <cfRule type="containsText" dxfId="665" priority="15" stopIfTrue="1" operator="containsText" text="INCUMPLIDA">
      <formula>NOT(ISERROR(SEARCH("INCUMPLIDA",AF19)))</formula>
    </cfRule>
  </conditionalFormatting>
  <conditionalFormatting sqref="AF19 AF25">
    <cfRule type="containsText" dxfId="664" priority="14" operator="containsText" text="PENDIENTE">
      <formula>NOT(ISERROR(SEARCH("PENDIENTE",AF19)))</formula>
    </cfRule>
  </conditionalFormatting>
  <conditionalFormatting sqref="AL19:AL96">
    <cfRule type="containsText" dxfId="663" priority="10" stopIfTrue="1" operator="containsText" text="EN TERMINO">
      <formula>NOT(ISERROR(SEARCH("EN TERMINO",AL19)))</formula>
    </cfRule>
    <cfRule type="containsText" priority="11" operator="containsText" text="AMARILLO">
      <formula>NOT(ISERROR(SEARCH("AMARILLO",AL19)))</formula>
    </cfRule>
    <cfRule type="containsText" dxfId="662" priority="12" stopIfTrue="1" operator="containsText" text="ALERTA">
      <formula>NOT(ISERROR(SEARCH("ALERTA",AL19)))</formula>
    </cfRule>
    <cfRule type="containsText" dxfId="661" priority="13" stopIfTrue="1" operator="containsText" text="OK">
      <formula>NOT(ISERROR(SEARCH("OK",AL19)))</formula>
    </cfRule>
  </conditionalFormatting>
  <conditionalFormatting sqref="AO19:AO23">
    <cfRule type="containsText" dxfId="660" priority="9" stopIfTrue="1" operator="containsText" text="CUMPLIDA">
      <formula>NOT(ISERROR(SEARCH("CUMPLIDA",AO19)))</formula>
    </cfRule>
  </conditionalFormatting>
  <conditionalFormatting sqref="AO19:AO23">
    <cfRule type="containsText" dxfId="659" priority="8" stopIfTrue="1" operator="containsText" text="INCUMPLIDA">
      <formula>NOT(ISERROR(SEARCH("INCUMPLIDA",AO19)))</formula>
    </cfRule>
  </conditionalFormatting>
  <conditionalFormatting sqref="AO19:AO23">
    <cfRule type="containsText" dxfId="658" priority="7" stopIfTrue="1" operator="containsText" text="PENDIENTE">
      <formula>NOT(ISERROR(SEARCH("PENDIENTE",AO19)))</formula>
    </cfRule>
  </conditionalFormatting>
  <dataValidations count="12">
    <dataValidation type="list" allowBlank="1" showInputMessage="1" showErrorMessage="1" sqref="P127:P146 H147:H154 P155:P191 H108:H126 P100:P112 H97:H99 P5:P96">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W7:W13 AD25 AD42 AD19 AD29:AD36">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5:I14 I16:I18">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12:S14 S5:S10 L12 L10 K12:K14 K5:K1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J5:J6 K11 S11 J8:J18">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14 L7 L1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5 M7:M14">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7:V14 W14 V6:W6 V5">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5:L6 L8:L9 L11 L13">
      <formula1>0</formula1>
      <formula2>390</formula2>
    </dataValidation>
    <dataValidation type="list" allowBlank="1" showInputMessage="1" showErrorMessage="1" sqref="N5:N191">
      <formula1>"Correctiva, Preventiva, Acción de mejora"</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6" zoomScaleNormal="66" workbookViewId="0">
      <pane xSplit="12" ySplit="2" topLeftCell="AH3" activePane="bottomRight" state="frozen"/>
      <selection pane="topRight" activeCell="M1" sqref="M1"/>
      <selection pane="bottomLeft" activeCell="A3" sqref="A3"/>
      <selection pane="bottomRight" activeCell="AF13" sqref="AF13"/>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828"/>
      <c r="AG1" s="824" t="s">
        <v>862</v>
      </c>
      <c r="AH1" s="824"/>
      <c r="AI1" s="824"/>
      <c r="AJ1" s="824"/>
      <c r="AK1" s="824"/>
      <c r="AL1" s="824"/>
      <c r="AM1" s="824"/>
      <c r="AN1" s="824"/>
      <c r="AO1" s="386"/>
      <c r="AP1" s="860" t="s">
        <v>863</v>
      </c>
      <c r="AQ1" s="860"/>
      <c r="AR1" s="860"/>
      <c r="AS1" s="860"/>
      <c r="AT1" s="860"/>
      <c r="AU1" s="860"/>
      <c r="AV1" s="860"/>
      <c r="AW1" s="860"/>
      <c r="AX1" s="391"/>
      <c r="AY1" s="843" t="s">
        <v>1165</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387"/>
      <c r="AG2" s="826" t="s">
        <v>30</v>
      </c>
      <c r="AH2" s="826" t="s">
        <v>31</v>
      </c>
      <c r="AI2" s="826" t="s">
        <v>32</v>
      </c>
      <c r="AJ2" s="826" t="s">
        <v>33</v>
      </c>
      <c r="AK2" s="826" t="s">
        <v>74</v>
      </c>
      <c r="AL2" s="826" t="s">
        <v>34</v>
      </c>
      <c r="AM2" s="826" t="s">
        <v>35</v>
      </c>
      <c r="AN2" s="826" t="s">
        <v>36</v>
      </c>
      <c r="AO2" s="388"/>
      <c r="AP2" s="823" t="s">
        <v>37</v>
      </c>
      <c r="AQ2" s="823" t="s">
        <v>38</v>
      </c>
      <c r="AR2" s="823" t="s">
        <v>39</v>
      </c>
      <c r="AS2" s="823" t="s">
        <v>40</v>
      </c>
      <c r="AT2" s="823" t="s">
        <v>75</v>
      </c>
      <c r="AU2" s="823" t="s">
        <v>41</v>
      </c>
      <c r="AV2" s="823" t="s">
        <v>42</v>
      </c>
      <c r="AW2" s="823" t="s">
        <v>43</v>
      </c>
      <c r="AX2" s="392"/>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384" t="s">
        <v>49</v>
      </c>
      <c r="L3" s="384" t="s">
        <v>70</v>
      </c>
      <c r="M3" s="384" t="s">
        <v>71</v>
      </c>
      <c r="N3" s="820"/>
      <c r="O3" s="820"/>
      <c r="P3" s="820"/>
      <c r="Q3" s="820"/>
      <c r="R3" s="820"/>
      <c r="S3" s="820"/>
      <c r="T3" s="820"/>
      <c r="U3" s="820"/>
      <c r="V3" s="820"/>
      <c r="W3" s="820"/>
      <c r="X3" s="825"/>
      <c r="Y3" s="825"/>
      <c r="Z3" s="825"/>
      <c r="AA3" s="825"/>
      <c r="AB3" s="825"/>
      <c r="AC3" s="825"/>
      <c r="AD3" s="825"/>
      <c r="AE3" s="825"/>
      <c r="AF3" s="387" t="s">
        <v>44</v>
      </c>
      <c r="AG3" s="826"/>
      <c r="AH3" s="826"/>
      <c r="AI3" s="826"/>
      <c r="AJ3" s="826"/>
      <c r="AK3" s="826"/>
      <c r="AL3" s="826"/>
      <c r="AM3" s="826"/>
      <c r="AN3" s="826"/>
      <c r="AO3" s="388" t="s">
        <v>44</v>
      </c>
      <c r="AP3" s="823"/>
      <c r="AQ3" s="823"/>
      <c r="AR3" s="823"/>
      <c r="AS3" s="823"/>
      <c r="AT3" s="823"/>
      <c r="AU3" s="823"/>
      <c r="AV3" s="823"/>
      <c r="AW3" s="823"/>
      <c r="AX3" s="392" t="s">
        <v>44</v>
      </c>
      <c r="AY3" s="821"/>
      <c r="AZ3" s="821"/>
      <c r="BA3" s="821"/>
      <c r="BB3" s="821"/>
      <c r="BC3" s="821"/>
      <c r="BD3" s="821"/>
      <c r="BE3" s="821"/>
      <c r="BF3" s="821"/>
      <c r="BG3" s="831"/>
      <c r="BH3" s="831"/>
      <c r="BI3" s="831"/>
      <c r="BJ3" s="831"/>
      <c r="BK3" s="830"/>
    </row>
    <row r="4" spans="1:63" ht="117" customHeight="1" x14ac:dyDescent="0.25">
      <c r="A4" s="393" t="s">
        <v>50</v>
      </c>
      <c r="B4" s="393" t="s">
        <v>51</v>
      </c>
      <c r="C4" s="393" t="s">
        <v>52</v>
      </c>
      <c r="D4" s="393" t="s">
        <v>53</v>
      </c>
      <c r="E4" s="393" t="s">
        <v>54</v>
      </c>
      <c r="F4" s="393" t="s">
        <v>51</v>
      </c>
      <c r="G4" s="393" t="s">
        <v>55</v>
      </c>
      <c r="H4" s="393" t="s">
        <v>52</v>
      </c>
      <c r="I4" s="39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90" t="s">
        <v>51</v>
      </c>
      <c r="AQ4" s="390" t="s">
        <v>64</v>
      </c>
      <c r="AR4" s="390" t="s">
        <v>65</v>
      </c>
      <c r="AS4" s="390" t="s">
        <v>66</v>
      </c>
      <c r="AT4" s="390" t="s">
        <v>66</v>
      </c>
      <c r="AU4" s="390" t="s">
        <v>60</v>
      </c>
      <c r="AV4" s="390" t="s">
        <v>67</v>
      </c>
      <c r="AW4" s="390" t="s">
        <v>52</v>
      </c>
      <c r="AX4" s="390"/>
      <c r="AY4" s="393" t="s">
        <v>51</v>
      </c>
      <c r="AZ4" s="393" t="s">
        <v>64</v>
      </c>
      <c r="BA4" s="393" t="s">
        <v>65</v>
      </c>
      <c r="BB4" s="393" t="s">
        <v>66</v>
      </c>
      <c r="BC4" s="393" t="s">
        <v>66</v>
      </c>
      <c r="BD4" s="393" t="s">
        <v>60</v>
      </c>
      <c r="BE4" s="393" t="s">
        <v>67</v>
      </c>
      <c r="BF4" s="393" t="s">
        <v>52</v>
      </c>
      <c r="BG4" s="389" t="s">
        <v>68</v>
      </c>
      <c r="BH4" s="389"/>
      <c r="BI4" s="442" t="s">
        <v>68</v>
      </c>
      <c r="BJ4" s="389"/>
      <c r="BK4" s="830"/>
    </row>
    <row r="5" spans="1:63" s="512" customFormat="1" ht="35.1" customHeight="1" x14ac:dyDescent="0.2">
      <c r="A5" s="502"/>
      <c r="B5" s="502"/>
      <c r="C5" s="501" t="s">
        <v>154</v>
      </c>
      <c r="D5" s="502"/>
      <c r="E5" s="838" t="s">
        <v>360</v>
      </c>
      <c r="F5" s="502"/>
      <c r="G5" s="502">
        <v>1</v>
      </c>
      <c r="H5" s="503" t="s">
        <v>724</v>
      </c>
      <c r="I5" s="623" t="s">
        <v>363</v>
      </c>
      <c r="J5" s="502"/>
      <c r="K5" s="502"/>
      <c r="L5" s="502"/>
      <c r="M5" s="502">
        <v>1</v>
      </c>
      <c r="N5" s="501" t="s">
        <v>69</v>
      </c>
      <c r="O5" s="501" t="str">
        <f>IF(H5="","",VLOOKUP(H5,'[1]Procedimientos Publicar'!$C$6:$E$85,3,FALSE))</f>
        <v>SECRETARIA GENERAL</v>
      </c>
      <c r="P5" s="401" t="s">
        <v>361</v>
      </c>
      <c r="Q5" s="502"/>
      <c r="R5" s="502"/>
      <c r="S5" s="502"/>
      <c r="T5" s="505">
        <v>1</v>
      </c>
      <c r="U5" s="502"/>
      <c r="V5" s="502"/>
      <c r="W5" s="502"/>
      <c r="X5" s="506">
        <v>43830</v>
      </c>
      <c r="Y5" s="514"/>
      <c r="Z5" s="502"/>
      <c r="AA5" s="507"/>
      <c r="AB5" s="625"/>
      <c r="AC5" s="508"/>
      <c r="AF5" s="510"/>
      <c r="AG5" s="5">
        <v>44012</v>
      </c>
      <c r="AM5" s="685" t="s">
        <v>1169</v>
      </c>
      <c r="BG5" s="810"/>
      <c r="BI5" s="515" t="s">
        <v>1114</v>
      </c>
    </row>
    <row r="6" spans="1:63" s="512" customFormat="1" ht="35.1" customHeight="1" x14ac:dyDescent="0.25">
      <c r="A6" s="502"/>
      <c r="B6" s="502"/>
      <c r="C6" s="501" t="s">
        <v>154</v>
      </c>
      <c r="D6" s="502"/>
      <c r="E6" s="838"/>
      <c r="F6" s="502"/>
      <c r="G6" s="502">
        <v>2</v>
      </c>
      <c r="H6" s="503" t="s">
        <v>724</v>
      </c>
      <c r="I6" s="626" t="s">
        <v>364</v>
      </c>
      <c r="J6" s="158" t="s">
        <v>371</v>
      </c>
      <c r="K6" s="168" t="s">
        <v>374</v>
      </c>
      <c r="L6" s="159" t="s">
        <v>378</v>
      </c>
      <c r="M6" s="160">
        <v>1</v>
      </c>
      <c r="N6" s="501" t="s">
        <v>69</v>
      </c>
      <c r="O6" s="501" t="str">
        <f>IF(H6="","",VLOOKUP(H6,'[1]Procedimientos Publicar'!$C$6:$E$85,3,FALSE))</f>
        <v>SECRETARIA GENERAL</v>
      </c>
      <c r="P6" s="501" t="s">
        <v>361</v>
      </c>
      <c r="Q6" s="502"/>
      <c r="R6" s="502"/>
      <c r="S6" s="502"/>
      <c r="T6" s="505">
        <v>1</v>
      </c>
      <c r="U6" s="168" t="s">
        <v>374</v>
      </c>
      <c r="V6" s="169">
        <v>43556</v>
      </c>
      <c r="W6" s="169">
        <v>43617</v>
      </c>
      <c r="X6" s="506">
        <v>43830</v>
      </c>
      <c r="Y6" s="168" t="s">
        <v>381</v>
      </c>
      <c r="Z6" s="502">
        <v>1</v>
      </c>
      <c r="AA6" s="507">
        <f t="shared" ref="AA6:AA49" si="0">(IF(Z6="","",IF(OR($M6=0,$M6="",$X6=""),"",Z6/$M6)))</f>
        <v>1</v>
      </c>
      <c r="AB6" s="625">
        <f t="shared" ref="AB6:AB49" si="1">(IF(OR($T6="",AA6=""),"",IF(OR($T6=0,AA6=0),0,IF((AA6*100%)/$T6&gt;100%,100%,(AA6*100%)/$T6))))</f>
        <v>1</v>
      </c>
      <c r="AC6" s="508" t="str">
        <f t="shared" ref="AC6:AC49" si="2">IF(Z6="","",IF(AB6&lt;100%, IF(AB6&lt;25%, "ALERTA","EN TERMINO"), IF(AB6=100%, "OK", "EN TERMINO")))</f>
        <v>OK</v>
      </c>
      <c r="AF6" s="510" t="str">
        <f t="shared" ref="AF6:AF49" si="3">IF(AB6=100%,IF(AB6&gt;25%,"CUMPLIDA","PENDIENTE"),IF(AB6&lt;25%,"INCUMPLIDA","PENDIENTE"))</f>
        <v>CUMPLIDA</v>
      </c>
      <c r="BG6" s="510" t="str">
        <f>IF(AB6=100%,"CUMPLIDA","INCUMPLIDA")</f>
        <v>CUMPLIDA</v>
      </c>
      <c r="BI6" s="515" t="str">
        <f>IF(AF6="CUMPLIDA","CERRADO","ABIERTO")</f>
        <v>CERRADO</v>
      </c>
    </row>
    <row r="7" spans="1:63" s="512" customFormat="1" ht="35.1" customHeight="1" x14ac:dyDescent="0.25">
      <c r="A7" s="502"/>
      <c r="B7" s="502"/>
      <c r="C7" s="501" t="s">
        <v>154</v>
      </c>
      <c r="D7" s="502"/>
      <c r="E7" s="838"/>
      <c r="F7" s="502"/>
      <c r="G7" s="502">
        <v>3</v>
      </c>
      <c r="H7" s="503" t="s">
        <v>724</v>
      </c>
      <c r="I7" s="626" t="s">
        <v>365</v>
      </c>
      <c r="J7" s="158" t="s">
        <v>372</v>
      </c>
      <c r="K7" s="161" t="s">
        <v>375</v>
      </c>
      <c r="L7" s="658" t="s">
        <v>379</v>
      </c>
      <c r="M7" s="163">
        <v>1</v>
      </c>
      <c r="N7" s="501" t="s">
        <v>69</v>
      </c>
      <c r="O7" s="501" t="str">
        <f>IF(H7="","",VLOOKUP(H7,'[1]Procedimientos Publicar'!$C$6:$E$85,3,FALSE))</f>
        <v>SECRETARIA GENERAL</v>
      </c>
      <c r="P7" s="501" t="s">
        <v>361</v>
      </c>
      <c r="Q7" s="502"/>
      <c r="R7" s="502"/>
      <c r="S7" s="502"/>
      <c r="T7" s="505">
        <v>1</v>
      </c>
      <c r="U7" s="161" t="s">
        <v>375</v>
      </c>
      <c r="V7" s="169">
        <v>43497</v>
      </c>
      <c r="W7" s="169">
        <v>43497</v>
      </c>
      <c r="X7" s="506">
        <v>43830</v>
      </c>
      <c r="Y7" s="168" t="s">
        <v>382</v>
      </c>
      <c r="Z7" s="502">
        <v>1</v>
      </c>
      <c r="AA7" s="507">
        <f t="shared" si="0"/>
        <v>1</v>
      </c>
      <c r="AB7" s="625">
        <f t="shared" si="1"/>
        <v>1</v>
      </c>
      <c r="AC7" s="508" t="str">
        <f t="shared" si="2"/>
        <v>OK</v>
      </c>
      <c r="AF7" s="510" t="str">
        <f t="shared" si="3"/>
        <v>CUMPLIDA</v>
      </c>
      <c r="BG7" s="510" t="str">
        <f t="shared" ref="BG7:BG44" si="4">IF(AB7=100%,"CUMPLIDA","INCUMPLIDA")</f>
        <v>CUMPLIDA</v>
      </c>
      <c r="BI7" s="515" t="str">
        <f t="shared" ref="BI7:BI49" si="5">IF(AF7="CUMPLIDA","CERRADO","ABIERTO")</f>
        <v>CERRADO</v>
      </c>
    </row>
    <row r="8" spans="1:63" s="512" customFormat="1" ht="35.1" customHeight="1" x14ac:dyDescent="0.2">
      <c r="A8" s="502"/>
      <c r="B8" s="502"/>
      <c r="C8" s="501" t="s">
        <v>154</v>
      </c>
      <c r="D8" s="502"/>
      <c r="E8" s="838"/>
      <c r="F8" s="502"/>
      <c r="G8" s="502">
        <v>4</v>
      </c>
      <c r="H8" s="503" t="s">
        <v>724</v>
      </c>
      <c r="I8" s="164" t="s">
        <v>366</v>
      </c>
      <c r="J8" s="158" t="s">
        <v>371</v>
      </c>
      <c r="K8" s="164" t="s">
        <v>376</v>
      </c>
      <c r="L8" s="165" t="s">
        <v>714</v>
      </c>
      <c r="M8" s="504">
        <v>1</v>
      </c>
      <c r="N8" s="501" t="s">
        <v>69</v>
      </c>
      <c r="O8" s="501" t="str">
        <f>IF(H8="","",VLOOKUP(H8,'[1]Procedimientos Publicar'!$C$6:$E$85,3,FALSE))</f>
        <v>SECRETARIA GENERAL</v>
      </c>
      <c r="P8" s="628" t="s">
        <v>380</v>
      </c>
      <c r="Q8" s="502"/>
      <c r="R8" s="502"/>
      <c r="S8" s="502"/>
      <c r="T8" s="505">
        <v>1</v>
      </c>
      <c r="U8" s="164" t="s">
        <v>376</v>
      </c>
      <c r="V8" s="170"/>
      <c r="W8" s="171"/>
      <c r="X8" s="506">
        <v>43830</v>
      </c>
      <c r="Y8" s="366" t="s">
        <v>707</v>
      </c>
      <c r="Z8" s="502">
        <v>1</v>
      </c>
      <c r="AA8" s="507">
        <f t="shared" si="0"/>
        <v>1</v>
      </c>
      <c r="AB8" s="625">
        <f t="shared" si="1"/>
        <v>1</v>
      </c>
      <c r="AC8" s="508" t="str">
        <f>IF(Z8="","",IF(AB8&lt;100%, IF(AB8&lt;25%, "ALERTA","EN TERMINO"), IF(AB8=100%, "OK", "EN TERMINO")))</f>
        <v>OK</v>
      </c>
      <c r="AF8" s="510" t="str">
        <f t="shared" si="3"/>
        <v>CUMPLIDA</v>
      </c>
      <c r="BG8" s="510" t="str">
        <f t="shared" si="4"/>
        <v>CUMPLIDA</v>
      </c>
      <c r="BI8" s="515" t="str">
        <f t="shared" si="5"/>
        <v>CERRADO</v>
      </c>
    </row>
    <row r="9" spans="1:63" s="512" customFormat="1" ht="35.1" customHeight="1" x14ac:dyDescent="0.2">
      <c r="A9" s="502"/>
      <c r="B9" s="502"/>
      <c r="C9" s="501" t="s">
        <v>154</v>
      </c>
      <c r="D9" s="502"/>
      <c r="E9" s="838"/>
      <c r="F9" s="502"/>
      <c r="G9" s="502">
        <v>5</v>
      </c>
      <c r="H9" s="503" t="s">
        <v>724</v>
      </c>
      <c r="I9" s="626" t="s">
        <v>367</v>
      </c>
      <c r="J9" s="658" t="s">
        <v>373</v>
      </c>
      <c r="K9" s="166" t="s">
        <v>377</v>
      </c>
      <c r="L9" s="658" t="s">
        <v>378</v>
      </c>
      <c r="M9" s="163">
        <v>5</v>
      </c>
      <c r="N9" s="501" t="s">
        <v>69</v>
      </c>
      <c r="O9" s="501" t="str">
        <f>IF(H9="","",VLOOKUP(H9,'[1]Procedimientos Publicar'!$C$6:$E$85,3,FALSE))</f>
        <v>SECRETARIA GENERAL</v>
      </c>
      <c r="P9" s="401" t="s">
        <v>361</v>
      </c>
      <c r="Q9" s="502"/>
      <c r="R9" s="502"/>
      <c r="S9" s="502"/>
      <c r="T9" s="505">
        <v>1</v>
      </c>
      <c r="U9" s="166" t="s">
        <v>377</v>
      </c>
      <c r="V9" s="169">
        <v>43525</v>
      </c>
      <c r="W9" s="169">
        <v>43556</v>
      </c>
      <c r="X9" s="506">
        <v>43830</v>
      </c>
      <c r="Y9" s="511" t="s">
        <v>384</v>
      </c>
      <c r="Z9" s="502">
        <v>5</v>
      </c>
      <c r="AA9" s="507">
        <f t="shared" si="0"/>
        <v>1</v>
      </c>
      <c r="AB9" s="625">
        <f t="shared" si="1"/>
        <v>1</v>
      </c>
      <c r="AC9" s="508" t="str">
        <f t="shared" si="2"/>
        <v>OK</v>
      </c>
      <c r="AF9" s="510" t="str">
        <f t="shared" si="3"/>
        <v>CUMPLIDA</v>
      </c>
      <c r="BG9" s="510" t="str">
        <f t="shared" si="4"/>
        <v>CUMPLIDA</v>
      </c>
      <c r="BI9" s="515" t="str">
        <f t="shared" si="5"/>
        <v>CERRADO</v>
      </c>
    </row>
    <row r="10" spans="1:63" s="512" customFormat="1" ht="35.1" customHeight="1" x14ac:dyDescent="0.2">
      <c r="A10" s="502"/>
      <c r="B10" s="502"/>
      <c r="C10" s="501" t="s">
        <v>154</v>
      </c>
      <c r="D10" s="502"/>
      <c r="E10" s="838"/>
      <c r="F10" s="502"/>
      <c r="G10" s="502">
        <v>6</v>
      </c>
      <c r="H10" s="503" t="s">
        <v>724</v>
      </c>
      <c r="I10" s="623" t="s">
        <v>368</v>
      </c>
      <c r="J10" s="502"/>
      <c r="K10" s="502"/>
      <c r="L10" s="502"/>
      <c r="M10" s="502"/>
      <c r="N10" s="501" t="s">
        <v>69</v>
      </c>
      <c r="O10" s="501" t="str">
        <f>IF(H10="","",VLOOKUP(H10,'[1]Procedimientos Publicar'!$C$6:$E$85,3,FALSE))</f>
        <v>SECRETARIA GENERAL</v>
      </c>
      <c r="P10" s="502"/>
      <c r="Q10" s="502"/>
      <c r="R10" s="502"/>
      <c r="S10" s="502"/>
      <c r="T10" s="505">
        <v>1</v>
      </c>
      <c r="U10" s="502"/>
      <c r="V10" s="502"/>
      <c r="W10" s="502"/>
      <c r="X10" s="506">
        <v>43830</v>
      </c>
      <c r="Y10" s="624"/>
      <c r="Z10" s="502"/>
      <c r="AA10" s="507" t="str">
        <f t="shared" si="0"/>
        <v/>
      </c>
      <c r="AB10" s="625" t="str">
        <f t="shared" si="1"/>
        <v/>
      </c>
      <c r="AC10" s="508" t="str">
        <f t="shared" si="2"/>
        <v/>
      </c>
      <c r="AF10" s="510" t="str">
        <f t="shared" si="3"/>
        <v>PENDIENTE</v>
      </c>
      <c r="AG10" s="495">
        <v>44012</v>
      </c>
      <c r="AM10" s="685" t="s">
        <v>1121</v>
      </c>
      <c r="BG10" s="810"/>
      <c r="BI10" s="515" t="s">
        <v>1134</v>
      </c>
    </row>
    <row r="11" spans="1:63" s="512" customFormat="1" ht="35.1" customHeight="1" x14ac:dyDescent="0.2">
      <c r="A11" s="502"/>
      <c r="B11" s="502"/>
      <c r="C11" s="501" t="s">
        <v>154</v>
      </c>
      <c r="D11" s="502"/>
      <c r="E11" s="838"/>
      <c r="F11" s="502"/>
      <c r="G11" s="502">
        <v>7</v>
      </c>
      <c r="H11" s="503" t="s">
        <v>724</v>
      </c>
      <c r="I11" s="623" t="s">
        <v>369</v>
      </c>
      <c r="J11" s="502"/>
      <c r="K11" s="502"/>
      <c r="L11" s="502"/>
      <c r="M11" s="502"/>
      <c r="N11" s="501" t="s">
        <v>69</v>
      </c>
      <c r="O11" s="501" t="str">
        <f>IF(H11="","",VLOOKUP(H11,'[1]Procedimientos Publicar'!$C$6:$E$85,3,FALSE))</f>
        <v>SECRETARIA GENERAL</v>
      </c>
      <c r="P11" s="502"/>
      <c r="Q11" s="502"/>
      <c r="R11" s="502"/>
      <c r="S11" s="502"/>
      <c r="T11" s="505">
        <v>1</v>
      </c>
      <c r="U11" s="502"/>
      <c r="V11" s="502"/>
      <c r="W11" s="502"/>
      <c r="X11" s="506">
        <v>43830</v>
      </c>
      <c r="Y11" s="624"/>
      <c r="Z11" s="502"/>
      <c r="AA11" s="507" t="str">
        <f t="shared" si="0"/>
        <v/>
      </c>
      <c r="AB11" s="625" t="str">
        <f t="shared" si="1"/>
        <v/>
      </c>
      <c r="AC11" s="508" t="str">
        <f t="shared" si="2"/>
        <v/>
      </c>
      <c r="AF11" s="510" t="str">
        <f t="shared" si="3"/>
        <v>PENDIENTE</v>
      </c>
      <c r="AG11" s="495">
        <v>44012</v>
      </c>
      <c r="AM11" s="685" t="s">
        <v>1121</v>
      </c>
      <c r="BG11" s="810"/>
      <c r="BI11" s="515" t="s">
        <v>1134</v>
      </c>
    </row>
    <row r="12" spans="1:63" s="512" customFormat="1" ht="35.1" customHeight="1" x14ac:dyDescent="0.25">
      <c r="A12" s="502"/>
      <c r="B12" s="502"/>
      <c r="C12" s="501" t="s">
        <v>154</v>
      </c>
      <c r="D12" s="502"/>
      <c r="E12" s="838"/>
      <c r="F12" s="502"/>
      <c r="G12" s="502">
        <v>8</v>
      </c>
      <c r="H12" s="503" t="s">
        <v>724</v>
      </c>
      <c r="I12" s="626" t="s">
        <v>370</v>
      </c>
      <c r="J12" s="627"/>
      <c r="K12" s="502"/>
      <c r="L12" s="502"/>
      <c r="M12" s="502">
        <v>1</v>
      </c>
      <c r="N12" s="501" t="s">
        <v>69</v>
      </c>
      <c r="O12" s="501" t="str">
        <f>IF(H12="","",VLOOKUP(H12,'[1]Procedimientos Publicar'!$C$6:$E$85,3,FALSE))</f>
        <v>SECRETARIA GENERAL</v>
      </c>
      <c r="P12" s="628" t="s">
        <v>253</v>
      </c>
      <c r="Q12" s="502"/>
      <c r="R12" s="502"/>
      <c r="S12" s="502"/>
      <c r="T12" s="505">
        <v>1</v>
      </c>
      <c r="U12" s="502"/>
      <c r="V12" s="502"/>
      <c r="W12" s="502"/>
      <c r="X12" s="506">
        <v>43830</v>
      </c>
      <c r="Y12" s="629" t="s">
        <v>383</v>
      </c>
      <c r="Z12" s="502">
        <v>0</v>
      </c>
      <c r="AA12" s="507">
        <f t="shared" si="0"/>
        <v>0</v>
      </c>
      <c r="AB12" s="625">
        <f t="shared" si="1"/>
        <v>0</v>
      </c>
      <c r="AC12" s="508" t="str">
        <f t="shared" si="2"/>
        <v>ALERTA</v>
      </c>
      <c r="AF12" s="510" t="str">
        <f>IF(AB12=100%,IF(AB12&gt;25%,"CUMPLIDA","PENDIENTE"),IF(AB12&lt;25%,"INCUMPLIDA","PENDIENTE"))</f>
        <v>INCUMPLIDA</v>
      </c>
      <c r="AG12" s="495">
        <v>44012</v>
      </c>
      <c r="AM12" s="401" t="s">
        <v>1115</v>
      </c>
      <c r="BG12" s="810"/>
      <c r="BI12" s="515" t="str">
        <f t="shared" si="5"/>
        <v>ABIERTO</v>
      </c>
    </row>
    <row r="13" spans="1:63" s="512" customFormat="1" ht="35.1" customHeight="1" x14ac:dyDescent="0.2">
      <c r="A13" s="676"/>
      <c r="B13" s="676"/>
      <c r="C13" s="680" t="s">
        <v>154</v>
      </c>
      <c r="D13" s="676"/>
      <c r="E13" s="850" t="s">
        <v>385</v>
      </c>
      <c r="F13" s="676"/>
      <c r="G13" s="676">
        <v>1</v>
      </c>
      <c r="H13" s="677" t="s">
        <v>724</v>
      </c>
      <c r="I13" s="173" t="s">
        <v>386</v>
      </c>
      <c r="J13" s="156" t="s">
        <v>387</v>
      </c>
      <c r="K13" s="155" t="s">
        <v>389</v>
      </c>
      <c r="L13" s="155" t="s">
        <v>388</v>
      </c>
      <c r="M13" s="676">
        <v>1</v>
      </c>
      <c r="N13" s="680" t="s">
        <v>69</v>
      </c>
      <c r="O13" s="680" t="str">
        <f>IF(H13="","",VLOOKUP(H13,'[1]Procedimientos Publicar'!$C$6:$E$85,3,FALSE))</f>
        <v>SECRETARIA GENERAL</v>
      </c>
      <c r="P13" s="680" t="s">
        <v>361</v>
      </c>
      <c r="Q13" s="676"/>
      <c r="R13" s="676"/>
      <c r="S13" s="676"/>
      <c r="T13" s="681">
        <v>1</v>
      </c>
      <c r="U13" s="155" t="s">
        <v>389</v>
      </c>
      <c r="V13" s="175">
        <v>43617</v>
      </c>
      <c r="W13" s="175">
        <v>43800</v>
      </c>
      <c r="X13" s="682">
        <v>43830</v>
      </c>
      <c r="Y13" s="217" t="s">
        <v>390</v>
      </c>
      <c r="Z13" s="676">
        <v>1</v>
      </c>
      <c r="AA13" s="683">
        <f t="shared" si="0"/>
        <v>1</v>
      </c>
      <c r="AB13" s="684">
        <f t="shared" si="1"/>
        <v>1</v>
      </c>
      <c r="AC13" s="508" t="str">
        <f t="shared" si="2"/>
        <v>OK</v>
      </c>
      <c r="AF13" s="510" t="str">
        <f t="shared" si="3"/>
        <v>CUMPLIDA</v>
      </c>
      <c r="BG13" s="510" t="str">
        <f t="shared" si="4"/>
        <v>CUMPLIDA</v>
      </c>
      <c r="BI13" s="515" t="str">
        <f t="shared" si="5"/>
        <v>CERRADO</v>
      </c>
    </row>
    <row r="14" spans="1:63" s="512" customFormat="1" ht="35.1" customHeight="1" x14ac:dyDescent="0.25">
      <c r="A14" s="676"/>
      <c r="B14" s="676"/>
      <c r="C14" s="680" t="s">
        <v>154</v>
      </c>
      <c r="D14" s="676"/>
      <c r="E14" s="850"/>
      <c r="F14" s="676"/>
      <c r="G14" s="676">
        <v>2</v>
      </c>
      <c r="H14" s="677" t="s">
        <v>724</v>
      </c>
      <c r="I14" s="686" t="s">
        <v>1116</v>
      </c>
      <c r="J14" s="687"/>
      <c r="K14" s="676"/>
      <c r="L14" s="676"/>
      <c r="M14" s="676"/>
      <c r="N14" s="680" t="s">
        <v>69</v>
      </c>
      <c r="O14" s="680" t="str">
        <f>IF(H14="","",VLOOKUP(H14,'[1]Procedimientos Publicar'!$C$6:$E$85,3,FALSE))</f>
        <v>SECRETARIA GENERAL</v>
      </c>
      <c r="P14" s="680" t="s">
        <v>361</v>
      </c>
      <c r="Q14" s="676"/>
      <c r="R14" s="676"/>
      <c r="S14" s="676"/>
      <c r="T14" s="681">
        <v>1</v>
      </c>
      <c r="U14" s="676"/>
      <c r="V14" s="676"/>
      <c r="W14" s="676"/>
      <c r="X14" s="682">
        <v>43830</v>
      </c>
      <c r="Y14" s="676"/>
      <c r="Z14" s="676"/>
      <c r="AA14" s="683" t="str">
        <f t="shared" si="0"/>
        <v/>
      </c>
      <c r="AB14" s="684" t="str">
        <f t="shared" si="1"/>
        <v/>
      </c>
      <c r="AC14" s="508" t="str">
        <f t="shared" si="2"/>
        <v/>
      </c>
      <c r="AF14" s="510" t="str">
        <f t="shared" si="3"/>
        <v>PENDIENTE</v>
      </c>
      <c r="AG14" s="495">
        <v>44012</v>
      </c>
      <c r="AM14" s="685" t="s">
        <v>1117</v>
      </c>
      <c r="BG14" s="609"/>
      <c r="BI14" s="515" t="s">
        <v>1114</v>
      </c>
    </row>
    <row r="15" spans="1:63" s="512" customFormat="1" ht="35.1" customHeight="1" x14ac:dyDescent="0.2">
      <c r="A15" s="630"/>
      <c r="B15" s="630"/>
      <c r="C15" s="635" t="s">
        <v>154</v>
      </c>
      <c r="D15" s="630"/>
      <c r="E15" s="851" t="s">
        <v>391</v>
      </c>
      <c r="F15" s="630"/>
      <c r="G15" s="630">
        <v>1</v>
      </c>
      <c r="H15" s="631" t="s">
        <v>724</v>
      </c>
      <c r="I15" s="178" t="s">
        <v>392</v>
      </c>
      <c r="J15" s="179" t="s">
        <v>394</v>
      </c>
      <c r="K15" s="180" t="s">
        <v>712</v>
      </c>
      <c r="L15" s="180" t="s">
        <v>395</v>
      </c>
      <c r="M15" s="630">
        <v>7</v>
      </c>
      <c r="N15" s="635" t="s">
        <v>69</v>
      </c>
      <c r="O15" s="635" t="str">
        <f>IF(H15="","",VLOOKUP(H15,'[1]Procedimientos Publicar'!$C$6:$E$85,3,FALSE))</f>
        <v>SECRETARIA GENERAL</v>
      </c>
      <c r="P15" s="635" t="s">
        <v>361</v>
      </c>
      <c r="Q15" s="630"/>
      <c r="R15" s="630"/>
      <c r="S15" s="630"/>
      <c r="T15" s="636">
        <v>1</v>
      </c>
      <c r="U15" s="180" t="s">
        <v>397</v>
      </c>
      <c r="V15" s="181">
        <v>43617</v>
      </c>
      <c r="W15" s="181">
        <v>43800</v>
      </c>
      <c r="X15" s="637">
        <v>43830</v>
      </c>
      <c r="Y15" s="63" t="s">
        <v>398</v>
      </c>
      <c r="Z15" s="630">
        <v>7</v>
      </c>
      <c r="AA15" s="638">
        <f t="shared" si="0"/>
        <v>1</v>
      </c>
      <c r="AB15" s="639">
        <f t="shared" si="1"/>
        <v>1</v>
      </c>
      <c r="AC15" s="508" t="str">
        <f t="shared" si="2"/>
        <v>OK</v>
      </c>
      <c r="AF15" s="510" t="str">
        <f t="shared" si="3"/>
        <v>CUMPLIDA</v>
      </c>
      <c r="BG15" s="510" t="str">
        <f t="shared" si="4"/>
        <v>CUMPLIDA</v>
      </c>
      <c r="BI15" s="515" t="str">
        <f t="shared" si="5"/>
        <v>CERRADO</v>
      </c>
    </row>
    <row r="16" spans="1:63" s="512" customFormat="1" ht="35.1" customHeight="1" x14ac:dyDescent="0.2">
      <c r="A16" s="630"/>
      <c r="B16" s="630"/>
      <c r="C16" s="635" t="s">
        <v>154</v>
      </c>
      <c r="D16" s="630"/>
      <c r="E16" s="851"/>
      <c r="F16" s="630"/>
      <c r="G16" s="630">
        <v>2</v>
      </c>
      <c r="H16" s="631" t="s">
        <v>724</v>
      </c>
      <c r="I16" s="632" t="s">
        <v>393</v>
      </c>
      <c r="J16" s="633"/>
      <c r="K16" s="634"/>
      <c r="L16" s="630"/>
      <c r="M16" s="630"/>
      <c r="N16" s="635" t="s">
        <v>69</v>
      </c>
      <c r="O16" s="635" t="str">
        <f>IF(H16="","",VLOOKUP(H16,'[1]Procedimientos Publicar'!$C$6:$E$85,3,FALSE))</f>
        <v>SECRETARIA GENERAL</v>
      </c>
      <c r="P16" s="635" t="s">
        <v>361</v>
      </c>
      <c r="Q16" s="630"/>
      <c r="R16" s="630"/>
      <c r="S16" s="630"/>
      <c r="T16" s="636">
        <v>1</v>
      </c>
      <c r="U16" s="630"/>
      <c r="V16" s="630"/>
      <c r="W16" s="630"/>
      <c r="X16" s="637">
        <v>43830</v>
      </c>
      <c r="Y16" s="630"/>
      <c r="Z16" s="630"/>
      <c r="AA16" s="638" t="str">
        <f t="shared" si="0"/>
        <v/>
      </c>
      <c r="AB16" s="639" t="str">
        <f t="shared" si="1"/>
        <v/>
      </c>
      <c r="AC16" s="508" t="str">
        <f t="shared" si="2"/>
        <v/>
      </c>
      <c r="AF16" s="510" t="str">
        <f t="shared" si="3"/>
        <v>PENDIENTE</v>
      </c>
      <c r="AG16" s="495">
        <v>44012</v>
      </c>
      <c r="AM16" s="401" t="s">
        <v>1135</v>
      </c>
      <c r="BG16" s="810"/>
      <c r="BI16" s="515" t="str">
        <f t="shared" si="5"/>
        <v>ABIERTO</v>
      </c>
    </row>
    <row r="17" spans="1:61" s="512" customFormat="1" ht="35.1" customHeight="1" x14ac:dyDescent="0.2">
      <c r="A17" s="640"/>
      <c r="B17" s="640"/>
      <c r="C17" s="645" t="s">
        <v>154</v>
      </c>
      <c r="D17" s="640"/>
      <c r="E17" s="852" t="s">
        <v>414</v>
      </c>
      <c r="F17" s="640"/>
      <c r="G17" s="640">
        <v>1</v>
      </c>
      <c r="H17" s="641" t="s">
        <v>724</v>
      </c>
      <c r="I17" s="642" t="s">
        <v>399</v>
      </c>
      <c r="J17" s="640"/>
      <c r="K17" s="643"/>
      <c r="L17" s="640"/>
      <c r="M17" s="644"/>
      <c r="N17" s="645" t="s">
        <v>69</v>
      </c>
      <c r="O17" s="645" t="str">
        <f>IF(H17="","",VLOOKUP(H17,'[1]Procedimientos Publicar'!$C$6:$E$85,3,FALSE))</f>
        <v>SECRETARIA GENERAL</v>
      </c>
      <c r="P17" s="645" t="s">
        <v>361</v>
      </c>
      <c r="Q17" s="640"/>
      <c r="R17" s="640"/>
      <c r="S17" s="640"/>
      <c r="T17" s="646">
        <v>1</v>
      </c>
      <c r="U17" s="640"/>
      <c r="V17" s="647"/>
      <c r="W17" s="647"/>
      <c r="X17" s="648">
        <v>43830</v>
      </c>
      <c r="Y17" s="649" t="s">
        <v>418</v>
      </c>
      <c r="Z17" s="640"/>
      <c r="AA17" s="650" t="str">
        <f t="shared" si="0"/>
        <v/>
      </c>
      <c r="AB17" s="651" t="str">
        <f t="shared" si="1"/>
        <v/>
      </c>
      <c r="AC17" s="508" t="str">
        <f t="shared" si="2"/>
        <v/>
      </c>
      <c r="AF17" s="510" t="str">
        <f t="shared" si="3"/>
        <v>PENDIENTE</v>
      </c>
      <c r="AG17" s="495">
        <v>44012</v>
      </c>
      <c r="AM17" s="401" t="s">
        <v>1118</v>
      </c>
      <c r="BG17" s="810"/>
      <c r="BI17" s="515" t="str">
        <f t="shared" si="5"/>
        <v>ABIERTO</v>
      </c>
    </row>
    <row r="18" spans="1:61" s="512" customFormat="1" ht="35.1" customHeight="1" x14ac:dyDescent="0.25">
      <c r="A18" s="640"/>
      <c r="B18" s="640"/>
      <c r="C18" s="645" t="s">
        <v>154</v>
      </c>
      <c r="D18" s="640"/>
      <c r="E18" s="852"/>
      <c r="F18" s="640"/>
      <c r="G18" s="640">
        <v>2</v>
      </c>
      <c r="H18" s="641" t="s">
        <v>724</v>
      </c>
      <c r="I18" s="652" t="s">
        <v>400</v>
      </c>
      <c r="J18" s="640"/>
      <c r="K18" s="643"/>
      <c r="L18" s="640"/>
      <c r="M18" s="644"/>
      <c r="N18" s="645" t="s">
        <v>69</v>
      </c>
      <c r="O18" s="645" t="str">
        <f>IF(H18="","",VLOOKUP(H18,'[1]Procedimientos Publicar'!$C$6:$E$85,3,FALSE))</f>
        <v>SECRETARIA GENERAL</v>
      </c>
      <c r="P18" s="645" t="s">
        <v>361</v>
      </c>
      <c r="Q18" s="640"/>
      <c r="R18" s="640"/>
      <c r="S18" s="640"/>
      <c r="T18" s="646">
        <v>1</v>
      </c>
      <c r="U18" s="640"/>
      <c r="V18" s="647"/>
      <c r="W18" s="647"/>
      <c r="X18" s="648">
        <v>43830</v>
      </c>
      <c r="Y18" s="649" t="s">
        <v>419</v>
      </c>
      <c r="Z18" s="640"/>
      <c r="AA18" s="650" t="str">
        <f t="shared" si="0"/>
        <v/>
      </c>
      <c r="AB18" s="651" t="str">
        <f t="shared" si="1"/>
        <v/>
      </c>
      <c r="AC18" s="508" t="str">
        <f t="shared" si="2"/>
        <v/>
      </c>
      <c r="AF18" s="510" t="str">
        <f t="shared" si="3"/>
        <v>PENDIENTE</v>
      </c>
      <c r="AG18" s="495">
        <v>44012</v>
      </c>
      <c r="AM18" s="401" t="s">
        <v>1118</v>
      </c>
      <c r="BG18" s="810"/>
      <c r="BI18" s="515" t="str">
        <f t="shared" si="5"/>
        <v>ABIERTO</v>
      </c>
    </row>
    <row r="19" spans="1:61" s="512" customFormat="1" ht="35.1" customHeight="1" x14ac:dyDescent="0.25">
      <c r="A19" s="640"/>
      <c r="B19" s="640"/>
      <c r="C19" s="645" t="s">
        <v>154</v>
      </c>
      <c r="D19" s="640"/>
      <c r="E19" s="852"/>
      <c r="F19" s="640"/>
      <c r="G19" s="640">
        <v>3</v>
      </c>
      <c r="H19" s="641" t="s">
        <v>724</v>
      </c>
      <c r="I19" s="652" t="s">
        <v>401</v>
      </c>
      <c r="J19" s="640"/>
      <c r="K19" s="653"/>
      <c r="L19" s="640"/>
      <c r="M19" s="644"/>
      <c r="N19" s="645" t="s">
        <v>69</v>
      </c>
      <c r="O19" s="645" t="str">
        <f>IF(H19="","",VLOOKUP(H19,'[1]Procedimientos Publicar'!$C$6:$E$85,3,FALSE))</f>
        <v>SECRETARIA GENERAL</v>
      </c>
      <c r="P19" s="654" t="s">
        <v>168</v>
      </c>
      <c r="Q19" s="640"/>
      <c r="R19" s="640"/>
      <c r="S19" s="640"/>
      <c r="T19" s="646">
        <v>1</v>
      </c>
      <c r="U19" s="640"/>
      <c r="V19" s="647"/>
      <c r="W19" s="647"/>
      <c r="X19" s="648">
        <v>43830</v>
      </c>
      <c r="Y19" s="649" t="s">
        <v>420</v>
      </c>
      <c r="Z19" s="640"/>
      <c r="AA19" s="650" t="str">
        <f t="shared" si="0"/>
        <v/>
      </c>
      <c r="AB19" s="651" t="str">
        <f t="shared" si="1"/>
        <v/>
      </c>
      <c r="AC19" s="508" t="str">
        <f t="shared" si="2"/>
        <v/>
      </c>
      <c r="AF19" s="510" t="str">
        <f t="shared" si="3"/>
        <v>PENDIENTE</v>
      </c>
      <c r="AG19" s="495">
        <v>44012</v>
      </c>
      <c r="AM19" s="401" t="s">
        <v>1118</v>
      </c>
      <c r="BG19" s="810"/>
      <c r="BI19" s="515" t="str">
        <f t="shared" si="5"/>
        <v>ABIERTO</v>
      </c>
    </row>
    <row r="20" spans="1:61" s="512" customFormat="1" ht="35.1" customHeight="1" x14ac:dyDescent="0.2">
      <c r="A20" s="640"/>
      <c r="B20" s="640"/>
      <c r="C20" s="645" t="s">
        <v>154</v>
      </c>
      <c r="D20" s="640"/>
      <c r="E20" s="852"/>
      <c r="F20" s="640"/>
      <c r="G20" s="640">
        <v>4</v>
      </c>
      <c r="H20" s="641" t="s">
        <v>724</v>
      </c>
      <c r="I20" s="655" t="s">
        <v>402</v>
      </c>
      <c r="J20" s="640"/>
      <c r="K20" s="640"/>
      <c r="L20" s="640"/>
      <c r="M20" s="644"/>
      <c r="N20" s="645" t="s">
        <v>69</v>
      </c>
      <c r="O20" s="645" t="str">
        <f>IF(H20="","",VLOOKUP(H20,'[1]Procedimientos Publicar'!$C$6:$E$85,3,FALSE))</f>
        <v>SECRETARIA GENERAL</v>
      </c>
      <c r="P20" s="645" t="s">
        <v>361</v>
      </c>
      <c r="Q20" s="640"/>
      <c r="R20" s="640"/>
      <c r="S20" s="640"/>
      <c r="T20" s="646">
        <v>1</v>
      </c>
      <c r="U20" s="640"/>
      <c r="V20" s="647"/>
      <c r="W20" s="647"/>
      <c r="X20" s="648">
        <v>43830</v>
      </c>
      <c r="Y20" s="624"/>
      <c r="Z20" s="640"/>
      <c r="AA20" s="650" t="str">
        <f t="shared" si="0"/>
        <v/>
      </c>
      <c r="AB20" s="651" t="str">
        <f t="shared" si="1"/>
        <v/>
      </c>
      <c r="AC20" s="508" t="str">
        <f t="shared" si="2"/>
        <v/>
      </c>
      <c r="AF20" s="510" t="str">
        <f t="shared" si="3"/>
        <v>PENDIENTE</v>
      </c>
      <c r="AG20" s="495">
        <v>44012</v>
      </c>
      <c r="AM20" s="401" t="s">
        <v>1118</v>
      </c>
      <c r="BG20" s="810"/>
      <c r="BI20" s="515" t="str">
        <f t="shared" si="5"/>
        <v>ABIERTO</v>
      </c>
    </row>
    <row r="21" spans="1:61" s="512" customFormat="1" ht="35.1" customHeight="1" x14ac:dyDescent="0.2">
      <c r="A21" s="640"/>
      <c r="B21" s="640"/>
      <c r="C21" s="645" t="s">
        <v>154</v>
      </c>
      <c r="D21" s="640"/>
      <c r="E21" s="852"/>
      <c r="F21" s="640"/>
      <c r="G21" s="640">
        <v>5</v>
      </c>
      <c r="H21" s="641" t="s">
        <v>724</v>
      </c>
      <c r="I21" s="655" t="s">
        <v>403</v>
      </c>
      <c r="J21" s="640"/>
      <c r="K21" s="640"/>
      <c r="L21" s="640"/>
      <c r="M21" s="644"/>
      <c r="N21" s="645" t="s">
        <v>69</v>
      </c>
      <c r="O21" s="645" t="str">
        <f>IF(H21="","",VLOOKUP(H21,'[1]Procedimientos Publicar'!$C$6:$E$85,3,FALSE))</f>
        <v>SECRETARIA GENERAL</v>
      </c>
      <c r="P21" s="645" t="s">
        <v>361</v>
      </c>
      <c r="Q21" s="640"/>
      <c r="R21" s="640"/>
      <c r="S21" s="640"/>
      <c r="T21" s="646">
        <v>1</v>
      </c>
      <c r="U21" s="640"/>
      <c r="V21" s="647"/>
      <c r="W21" s="647"/>
      <c r="X21" s="648">
        <v>43830</v>
      </c>
      <c r="Y21" s="624"/>
      <c r="Z21" s="640"/>
      <c r="AA21" s="650" t="str">
        <f t="shared" si="0"/>
        <v/>
      </c>
      <c r="AB21" s="651" t="str">
        <f t="shared" si="1"/>
        <v/>
      </c>
      <c r="AC21" s="508" t="str">
        <f t="shared" si="2"/>
        <v/>
      </c>
      <c r="AF21" s="510" t="str">
        <f t="shared" si="3"/>
        <v>PENDIENTE</v>
      </c>
      <c r="AG21" s="495">
        <v>44012</v>
      </c>
      <c r="AM21" s="401" t="s">
        <v>1118</v>
      </c>
      <c r="BG21" s="810"/>
      <c r="BI21" s="515" t="str">
        <f t="shared" si="5"/>
        <v>ABIERTO</v>
      </c>
    </row>
    <row r="22" spans="1:61" s="512" customFormat="1" ht="35.1" customHeight="1" x14ac:dyDescent="0.25">
      <c r="A22" s="640"/>
      <c r="B22" s="640"/>
      <c r="C22" s="645" t="s">
        <v>154</v>
      </c>
      <c r="D22" s="640"/>
      <c r="E22" s="852"/>
      <c r="F22" s="640"/>
      <c r="G22" s="640">
        <v>6</v>
      </c>
      <c r="H22" s="641" t="s">
        <v>724</v>
      </c>
      <c r="I22" s="652" t="s">
        <v>404</v>
      </c>
      <c r="J22" s="640"/>
      <c r="K22" s="640"/>
      <c r="L22" s="640"/>
      <c r="M22" s="644"/>
      <c r="N22" s="645" t="s">
        <v>69</v>
      </c>
      <c r="O22" s="645" t="str">
        <f>IF(H22="","",VLOOKUP(H22,'[1]Procedimientos Publicar'!$C$6:$E$85,3,FALSE))</f>
        <v>SECRETARIA GENERAL</v>
      </c>
      <c r="P22" s="656" t="s">
        <v>440</v>
      </c>
      <c r="Q22" s="640"/>
      <c r="R22" s="640"/>
      <c r="S22" s="640"/>
      <c r="T22" s="646">
        <v>1</v>
      </c>
      <c r="U22" s="640"/>
      <c r="V22" s="647"/>
      <c r="W22" s="647"/>
      <c r="X22" s="648">
        <v>43830</v>
      </c>
      <c r="Y22" s="649" t="s">
        <v>711</v>
      </c>
      <c r="Z22" s="640"/>
      <c r="AA22" s="650" t="str">
        <f t="shared" si="0"/>
        <v/>
      </c>
      <c r="AB22" s="651" t="str">
        <f t="shared" si="1"/>
        <v/>
      </c>
      <c r="AC22" s="508" t="str">
        <f t="shared" si="2"/>
        <v/>
      </c>
      <c r="AF22" s="510" t="str">
        <f t="shared" si="3"/>
        <v>PENDIENTE</v>
      </c>
      <c r="AG22" s="495">
        <v>44012</v>
      </c>
      <c r="AM22" s="401" t="s">
        <v>1118</v>
      </c>
      <c r="BG22" s="810"/>
      <c r="BI22" s="515" t="str">
        <f t="shared" si="5"/>
        <v>ABIERTO</v>
      </c>
    </row>
    <row r="23" spans="1:61" s="512" customFormat="1" ht="35.1" customHeight="1" x14ac:dyDescent="0.25">
      <c r="A23" s="640"/>
      <c r="B23" s="640"/>
      <c r="C23" s="645" t="s">
        <v>154</v>
      </c>
      <c r="D23" s="640"/>
      <c r="E23" s="852"/>
      <c r="F23" s="640"/>
      <c r="G23" s="640">
        <v>7</v>
      </c>
      <c r="H23" s="641" t="s">
        <v>724</v>
      </c>
      <c r="I23" s="652" t="s">
        <v>405</v>
      </c>
      <c r="J23" s="640"/>
      <c r="K23" s="640"/>
      <c r="L23" s="640"/>
      <c r="M23" s="644"/>
      <c r="N23" s="645" t="s">
        <v>69</v>
      </c>
      <c r="O23" s="645" t="str">
        <f>IF(H23="","",VLOOKUP(H23,'[1]Procedimientos Publicar'!$C$6:$E$85,3,FALSE))</f>
        <v>SECRETARIA GENERAL</v>
      </c>
      <c r="P23" s="656" t="s">
        <v>440</v>
      </c>
      <c r="Q23" s="640"/>
      <c r="R23" s="640"/>
      <c r="S23" s="640"/>
      <c r="T23" s="646">
        <v>1</v>
      </c>
      <c r="U23" s="640"/>
      <c r="V23" s="647"/>
      <c r="W23" s="647"/>
      <c r="X23" s="648">
        <v>43830</v>
      </c>
      <c r="Y23" s="649" t="s">
        <v>421</v>
      </c>
      <c r="Z23" s="640"/>
      <c r="AA23" s="650" t="str">
        <f t="shared" si="0"/>
        <v/>
      </c>
      <c r="AB23" s="651" t="str">
        <f t="shared" si="1"/>
        <v/>
      </c>
      <c r="AC23" s="508" t="str">
        <f t="shared" si="2"/>
        <v/>
      </c>
      <c r="AF23" s="510" t="str">
        <f t="shared" si="3"/>
        <v>PENDIENTE</v>
      </c>
      <c r="AG23" s="495">
        <v>44012</v>
      </c>
      <c r="AM23" s="401" t="s">
        <v>1118</v>
      </c>
      <c r="BG23" s="810"/>
      <c r="BI23" s="515" t="str">
        <f t="shared" si="5"/>
        <v>ABIERTO</v>
      </c>
    </row>
    <row r="24" spans="1:61" s="512" customFormat="1" ht="35.1" customHeight="1" x14ac:dyDescent="0.25">
      <c r="A24" s="640"/>
      <c r="B24" s="640"/>
      <c r="C24" s="645" t="s">
        <v>154</v>
      </c>
      <c r="D24" s="640"/>
      <c r="E24" s="852"/>
      <c r="F24" s="640"/>
      <c r="G24" s="640">
        <v>8</v>
      </c>
      <c r="H24" s="641" t="s">
        <v>724</v>
      </c>
      <c r="I24" s="652" t="s">
        <v>406</v>
      </c>
      <c r="J24" s="199" t="s">
        <v>415</v>
      </c>
      <c r="K24" s="645" t="s">
        <v>416</v>
      </c>
      <c r="L24" s="200" t="s">
        <v>417</v>
      </c>
      <c r="M24" s="644">
        <v>5</v>
      </c>
      <c r="N24" s="645" t="s">
        <v>69</v>
      </c>
      <c r="O24" s="645" t="str">
        <f>IF(H24="","",VLOOKUP(H24,'[1]Procedimientos Publicar'!$C$6:$E$85,3,FALSE))</f>
        <v>SECRETARIA GENERAL</v>
      </c>
      <c r="P24" s="641" t="s">
        <v>361</v>
      </c>
      <c r="Q24" s="640"/>
      <c r="R24" s="640"/>
      <c r="S24" s="645"/>
      <c r="T24" s="646">
        <v>1</v>
      </c>
      <c r="U24" s="640"/>
      <c r="V24" s="689">
        <v>43556</v>
      </c>
      <c r="W24" s="689">
        <v>43800</v>
      </c>
      <c r="X24" s="648">
        <v>43830</v>
      </c>
      <c r="Y24" s="649" t="s">
        <v>422</v>
      </c>
      <c r="Z24" s="640">
        <v>5</v>
      </c>
      <c r="AA24" s="650">
        <f t="shared" si="0"/>
        <v>1</v>
      </c>
      <c r="AB24" s="651">
        <f t="shared" si="1"/>
        <v>1</v>
      </c>
      <c r="AC24" s="508" t="str">
        <f t="shared" si="2"/>
        <v>OK</v>
      </c>
      <c r="AF24" s="510" t="str">
        <f t="shared" si="3"/>
        <v>CUMPLIDA</v>
      </c>
      <c r="BG24" s="510" t="str">
        <f t="shared" si="4"/>
        <v>CUMPLIDA</v>
      </c>
      <c r="BI24" s="515" t="str">
        <f t="shared" si="5"/>
        <v>CERRADO</v>
      </c>
    </row>
    <row r="25" spans="1:61" s="512" customFormat="1" ht="35.1" customHeight="1" x14ac:dyDescent="0.2">
      <c r="A25" s="640"/>
      <c r="B25" s="640"/>
      <c r="C25" s="645" t="s">
        <v>154</v>
      </c>
      <c r="D25" s="640"/>
      <c r="E25" s="852"/>
      <c r="F25" s="640"/>
      <c r="G25" s="640">
        <v>9</v>
      </c>
      <c r="H25" s="641" t="s">
        <v>724</v>
      </c>
      <c r="I25" s="688" t="s">
        <v>407</v>
      </c>
      <c r="J25" s="654" t="s">
        <v>427</v>
      </c>
      <c r="K25" s="654" t="s">
        <v>427</v>
      </c>
      <c r="L25" s="654"/>
      <c r="M25" s="641"/>
      <c r="N25" s="645" t="s">
        <v>69</v>
      </c>
      <c r="O25" s="645" t="str">
        <f>IF(H25="","",VLOOKUP(H25,'[1]Procedimientos Publicar'!$C$6:$E$85,3,FALSE))</f>
        <v>SECRETARIA GENERAL</v>
      </c>
      <c r="P25" s="645"/>
      <c r="Q25" s="640"/>
      <c r="R25" s="640"/>
      <c r="S25" s="640"/>
      <c r="T25" s="646">
        <v>1</v>
      </c>
      <c r="U25" s="640"/>
      <c r="V25" s="689"/>
      <c r="W25" s="689"/>
      <c r="X25" s="648">
        <v>43830</v>
      </c>
      <c r="Y25" s="624"/>
      <c r="Z25" s="640"/>
      <c r="AA25" s="650" t="str">
        <f t="shared" si="0"/>
        <v/>
      </c>
      <c r="AB25" s="651" t="str">
        <f t="shared" si="1"/>
        <v/>
      </c>
      <c r="AC25" s="508" t="str">
        <f t="shared" si="2"/>
        <v/>
      </c>
      <c r="AF25" s="510" t="str">
        <f t="shared" si="3"/>
        <v>PENDIENTE</v>
      </c>
      <c r="AG25" s="495">
        <v>44012</v>
      </c>
      <c r="AM25" s="401" t="s">
        <v>1118</v>
      </c>
      <c r="BG25" s="810"/>
      <c r="BI25" s="515" t="str">
        <f t="shared" si="5"/>
        <v>ABIERTO</v>
      </c>
    </row>
    <row r="26" spans="1:61" s="512" customFormat="1" ht="35.1" customHeight="1" x14ac:dyDescent="0.25">
      <c r="A26" s="640"/>
      <c r="B26" s="640"/>
      <c r="C26" s="645" t="s">
        <v>154</v>
      </c>
      <c r="D26" s="640"/>
      <c r="E26" s="852"/>
      <c r="F26" s="640"/>
      <c r="G26" s="640">
        <v>10</v>
      </c>
      <c r="H26" s="641" t="s">
        <v>724</v>
      </c>
      <c r="I26" s="203" t="s">
        <v>408</v>
      </c>
      <c r="J26" s="199" t="s">
        <v>428</v>
      </c>
      <c r="K26" s="641" t="s">
        <v>446</v>
      </c>
      <c r="L26" s="641" t="s">
        <v>434</v>
      </c>
      <c r="M26" s="641">
        <v>12</v>
      </c>
      <c r="N26" s="645" t="s">
        <v>69</v>
      </c>
      <c r="O26" s="645" t="str">
        <f>IF(H26="","",VLOOKUP(H26,'[1]Procedimientos Publicar'!$C$6:$E$85,3,FALSE))</f>
        <v>SECRETARIA GENERAL</v>
      </c>
      <c r="P26" s="641" t="s">
        <v>441</v>
      </c>
      <c r="Q26" s="640"/>
      <c r="R26" s="640"/>
      <c r="S26" s="641"/>
      <c r="T26" s="646">
        <v>1</v>
      </c>
      <c r="U26" s="640"/>
      <c r="V26" s="689">
        <v>43466</v>
      </c>
      <c r="W26" s="689" t="s">
        <v>452</v>
      </c>
      <c r="X26" s="648">
        <v>43830</v>
      </c>
      <c r="Y26" s="204" t="s">
        <v>423</v>
      </c>
      <c r="Z26" s="640">
        <v>12</v>
      </c>
      <c r="AA26" s="650">
        <f t="shared" si="0"/>
        <v>1</v>
      </c>
      <c r="AB26" s="651">
        <f>(IF(OR($T26="",AA26=""),"",IF(OR($T26=0,AA26=0),0,IF((AA26*100%)/$T26&gt;100%,100%,(AA26*100%)/$T26))))</f>
        <v>1</v>
      </c>
      <c r="AC26" s="508" t="str">
        <f t="shared" si="2"/>
        <v>OK</v>
      </c>
      <c r="AF26" s="510" t="str">
        <f t="shared" si="3"/>
        <v>CUMPLIDA</v>
      </c>
      <c r="BG26" s="510" t="str">
        <f t="shared" si="4"/>
        <v>CUMPLIDA</v>
      </c>
      <c r="BI26" s="515" t="str">
        <f t="shared" si="5"/>
        <v>CERRADO</v>
      </c>
    </row>
    <row r="27" spans="1:61" s="512" customFormat="1" ht="35.1" customHeight="1" x14ac:dyDescent="0.25">
      <c r="A27" s="640"/>
      <c r="B27" s="640"/>
      <c r="C27" s="645" t="s">
        <v>154</v>
      </c>
      <c r="D27" s="640"/>
      <c r="E27" s="852"/>
      <c r="F27" s="640"/>
      <c r="G27" s="640">
        <v>11</v>
      </c>
      <c r="H27" s="641" t="s">
        <v>724</v>
      </c>
      <c r="I27" s="203" t="s">
        <v>409</v>
      </c>
      <c r="J27" s="199" t="s">
        <v>429</v>
      </c>
      <c r="K27" s="641" t="s">
        <v>447</v>
      </c>
      <c r="L27" s="641" t="s">
        <v>435</v>
      </c>
      <c r="M27" s="641">
        <v>9</v>
      </c>
      <c r="N27" s="645" t="s">
        <v>69</v>
      </c>
      <c r="O27" s="645" t="str">
        <f>IF(H27="","",VLOOKUP(H27,'[1]Procedimientos Publicar'!$C$6:$E$85,3,FALSE))</f>
        <v>SECRETARIA GENERAL</v>
      </c>
      <c r="P27" s="641" t="s">
        <v>442</v>
      </c>
      <c r="Q27" s="640"/>
      <c r="R27" s="640"/>
      <c r="S27" s="641"/>
      <c r="T27" s="646">
        <v>1</v>
      </c>
      <c r="U27" s="640"/>
      <c r="V27" s="689">
        <v>43556</v>
      </c>
      <c r="W27" s="689">
        <v>43800</v>
      </c>
      <c r="X27" s="648">
        <v>43830</v>
      </c>
      <c r="Y27" s="659" t="s">
        <v>424</v>
      </c>
      <c r="Z27" s="640">
        <v>9</v>
      </c>
      <c r="AA27" s="650">
        <f t="shared" si="0"/>
        <v>1</v>
      </c>
      <c r="AB27" s="651">
        <f t="shared" si="1"/>
        <v>1</v>
      </c>
      <c r="AC27" s="508" t="str">
        <f t="shared" si="2"/>
        <v>OK</v>
      </c>
      <c r="AF27" s="510" t="str">
        <f t="shared" si="3"/>
        <v>CUMPLIDA</v>
      </c>
      <c r="BG27" s="510" t="str">
        <f t="shared" si="4"/>
        <v>CUMPLIDA</v>
      </c>
      <c r="BI27" s="515" t="str">
        <f t="shared" si="5"/>
        <v>CERRADO</v>
      </c>
    </row>
    <row r="28" spans="1:61" s="512" customFormat="1" ht="35.1" customHeight="1" x14ac:dyDescent="0.25">
      <c r="A28" s="640"/>
      <c r="B28" s="640"/>
      <c r="C28" s="645" t="s">
        <v>154</v>
      </c>
      <c r="D28" s="640"/>
      <c r="E28" s="852"/>
      <c r="F28" s="640"/>
      <c r="G28" s="640">
        <v>12</v>
      </c>
      <c r="H28" s="641" t="s">
        <v>724</v>
      </c>
      <c r="I28" s="203" t="s">
        <v>410</v>
      </c>
      <c r="J28" s="199" t="s">
        <v>430</v>
      </c>
      <c r="K28" s="641" t="s">
        <v>448</v>
      </c>
      <c r="L28" s="641" t="s">
        <v>436</v>
      </c>
      <c r="M28" s="641">
        <v>1</v>
      </c>
      <c r="N28" s="645" t="s">
        <v>69</v>
      </c>
      <c r="O28" s="645" t="str">
        <f>IF(H28="","",VLOOKUP(H28,'[1]Procedimientos Publicar'!$C$6:$E$85,3,FALSE))</f>
        <v>SECRETARIA GENERAL</v>
      </c>
      <c r="P28" s="641" t="s">
        <v>443</v>
      </c>
      <c r="Q28" s="640"/>
      <c r="R28" s="640"/>
      <c r="S28" s="641"/>
      <c r="T28" s="646">
        <v>1</v>
      </c>
      <c r="U28" s="640"/>
      <c r="V28" s="689">
        <v>43647</v>
      </c>
      <c r="W28" s="689">
        <v>43647</v>
      </c>
      <c r="X28" s="648">
        <v>43830</v>
      </c>
      <c r="Y28" s="149" t="s">
        <v>425</v>
      </c>
      <c r="Z28" s="640">
        <v>1</v>
      </c>
      <c r="AA28" s="650">
        <f t="shared" si="0"/>
        <v>1</v>
      </c>
      <c r="AB28" s="651">
        <f t="shared" si="1"/>
        <v>1</v>
      </c>
      <c r="AC28" s="508" t="str">
        <f t="shared" si="2"/>
        <v>OK</v>
      </c>
      <c r="AF28" s="510" t="str">
        <f t="shared" si="3"/>
        <v>CUMPLIDA</v>
      </c>
      <c r="BG28" s="510" t="str">
        <f t="shared" si="4"/>
        <v>CUMPLIDA</v>
      </c>
      <c r="BI28" s="515" t="str">
        <f t="shared" si="5"/>
        <v>CERRADO</v>
      </c>
    </row>
    <row r="29" spans="1:61" s="512" customFormat="1" ht="35.1" customHeight="1" x14ac:dyDescent="0.25">
      <c r="A29" s="640"/>
      <c r="B29" s="640"/>
      <c r="C29" s="645" t="s">
        <v>154</v>
      </c>
      <c r="D29" s="640"/>
      <c r="E29" s="852"/>
      <c r="F29" s="640"/>
      <c r="G29" s="640">
        <v>13</v>
      </c>
      <c r="H29" s="641" t="s">
        <v>724</v>
      </c>
      <c r="I29" s="203" t="s">
        <v>411</v>
      </c>
      <c r="J29" s="199" t="s">
        <v>431</v>
      </c>
      <c r="K29" s="641" t="s">
        <v>449</v>
      </c>
      <c r="L29" s="641" t="s">
        <v>439</v>
      </c>
      <c r="M29" s="641">
        <v>1</v>
      </c>
      <c r="N29" s="645" t="s">
        <v>69</v>
      </c>
      <c r="O29" s="645" t="str">
        <f>IF(H29="","",VLOOKUP(H29,'[1]Procedimientos Publicar'!$C$6:$E$85,3,FALSE))</f>
        <v>SECRETARIA GENERAL</v>
      </c>
      <c r="P29" s="641" t="s">
        <v>444</v>
      </c>
      <c r="Q29" s="640"/>
      <c r="R29" s="640"/>
      <c r="S29" s="641"/>
      <c r="T29" s="646">
        <v>1</v>
      </c>
      <c r="U29" s="640"/>
      <c r="V29" s="689">
        <v>43497</v>
      </c>
      <c r="W29" s="689">
        <v>43800</v>
      </c>
      <c r="X29" s="648">
        <v>43830</v>
      </c>
      <c r="Y29" s="149" t="s">
        <v>426</v>
      </c>
      <c r="Z29" s="640">
        <v>1</v>
      </c>
      <c r="AA29" s="650">
        <f t="shared" si="0"/>
        <v>1</v>
      </c>
      <c r="AB29" s="651">
        <f t="shared" si="1"/>
        <v>1</v>
      </c>
      <c r="AC29" s="508" t="str">
        <f t="shared" si="2"/>
        <v>OK</v>
      </c>
      <c r="AF29" s="510" t="str">
        <f t="shared" si="3"/>
        <v>CUMPLIDA</v>
      </c>
      <c r="BG29" s="510" t="str">
        <f t="shared" si="4"/>
        <v>CUMPLIDA</v>
      </c>
      <c r="BI29" s="515" t="str">
        <f t="shared" si="5"/>
        <v>CERRADO</v>
      </c>
    </row>
    <row r="30" spans="1:61" s="512" customFormat="1" ht="35.1" customHeight="1" x14ac:dyDescent="0.25">
      <c r="A30" s="640"/>
      <c r="B30" s="640"/>
      <c r="C30" s="645" t="s">
        <v>154</v>
      </c>
      <c r="D30" s="640"/>
      <c r="E30" s="852"/>
      <c r="F30" s="640"/>
      <c r="G30" s="640">
        <v>14</v>
      </c>
      <c r="H30" s="641" t="s">
        <v>724</v>
      </c>
      <c r="I30" s="203" t="s">
        <v>412</v>
      </c>
      <c r="J30" s="199" t="s">
        <v>432</v>
      </c>
      <c r="K30" s="641" t="s">
        <v>450</v>
      </c>
      <c r="L30" s="641" t="s">
        <v>438</v>
      </c>
      <c r="M30" s="641">
        <v>1</v>
      </c>
      <c r="N30" s="645" t="s">
        <v>69</v>
      </c>
      <c r="O30" s="645" t="str">
        <f>IF(H30="","",VLOOKUP(H30,'[1]Procedimientos Publicar'!$C$6:$E$85,3,FALSE))</f>
        <v>SECRETARIA GENERAL</v>
      </c>
      <c r="P30" s="641" t="s">
        <v>396</v>
      </c>
      <c r="Q30" s="640"/>
      <c r="R30" s="640"/>
      <c r="S30" s="641"/>
      <c r="T30" s="646">
        <v>1</v>
      </c>
      <c r="U30" s="640"/>
      <c r="V30" s="689">
        <v>43647</v>
      </c>
      <c r="W30" s="689">
        <v>43647</v>
      </c>
      <c r="X30" s="648">
        <v>43830</v>
      </c>
      <c r="Y30" s="533" t="s">
        <v>702</v>
      </c>
      <c r="Z30" s="640">
        <v>1</v>
      </c>
      <c r="AA30" s="650">
        <f t="shared" si="0"/>
        <v>1</v>
      </c>
      <c r="AB30" s="651">
        <f t="shared" si="1"/>
        <v>1</v>
      </c>
      <c r="AC30" s="508" t="str">
        <f t="shared" si="2"/>
        <v>OK</v>
      </c>
      <c r="AF30" s="510" t="str">
        <f t="shared" si="3"/>
        <v>CUMPLIDA</v>
      </c>
      <c r="BG30" s="510" t="str">
        <f t="shared" si="4"/>
        <v>CUMPLIDA</v>
      </c>
      <c r="BI30" s="515" t="str">
        <f t="shared" si="5"/>
        <v>CERRADO</v>
      </c>
    </row>
    <row r="31" spans="1:61" s="512" customFormat="1" ht="35.1" customHeight="1" x14ac:dyDescent="0.25">
      <c r="A31" s="640"/>
      <c r="B31" s="640"/>
      <c r="C31" s="645" t="s">
        <v>154</v>
      </c>
      <c r="D31" s="640"/>
      <c r="E31" s="852"/>
      <c r="F31" s="640"/>
      <c r="G31" s="640">
        <v>15</v>
      </c>
      <c r="H31" s="641" t="s">
        <v>724</v>
      </c>
      <c r="I31" s="203" t="s">
        <v>413</v>
      </c>
      <c r="J31" s="199" t="s">
        <v>433</v>
      </c>
      <c r="K31" s="641" t="s">
        <v>451</v>
      </c>
      <c r="L31" s="641" t="s">
        <v>437</v>
      </c>
      <c r="M31" s="641">
        <v>10</v>
      </c>
      <c r="N31" s="645" t="s">
        <v>69</v>
      </c>
      <c r="O31" s="645" t="str">
        <f>IF(H31="","",VLOOKUP(H31,'[1]Procedimientos Publicar'!$C$6:$E$85,3,FALSE))</f>
        <v>SECRETARIA GENERAL</v>
      </c>
      <c r="P31" s="641" t="s">
        <v>445</v>
      </c>
      <c r="Q31" s="640"/>
      <c r="R31" s="640"/>
      <c r="S31" s="641"/>
      <c r="T31" s="646">
        <v>1</v>
      </c>
      <c r="U31" s="640"/>
      <c r="V31" s="689">
        <v>43556</v>
      </c>
      <c r="W31" s="689">
        <v>43647</v>
      </c>
      <c r="X31" s="648">
        <v>43830</v>
      </c>
      <c r="Y31" s="659" t="s">
        <v>699</v>
      </c>
      <c r="Z31" s="640">
        <v>10</v>
      </c>
      <c r="AA31" s="650">
        <f t="shared" si="0"/>
        <v>1</v>
      </c>
      <c r="AB31" s="651">
        <f t="shared" si="1"/>
        <v>1</v>
      </c>
      <c r="AC31" s="508" t="str">
        <f t="shared" si="2"/>
        <v>OK</v>
      </c>
      <c r="AF31" s="510" t="str">
        <f t="shared" si="3"/>
        <v>CUMPLIDA</v>
      </c>
      <c r="BG31" s="510" t="str">
        <f t="shared" si="4"/>
        <v>CUMPLIDA</v>
      </c>
      <c r="BI31" s="515" t="str">
        <f t="shared" si="5"/>
        <v>CERRADO</v>
      </c>
    </row>
    <row r="32" spans="1:61" s="512" customFormat="1" ht="35.1" customHeight="1" x14ac:dyDescent="0.25">
      <c r="A32" s="502"/>
      <c r="B32" s="502"/>
      <c r="C32" s="501" t="s">
        <v>154</v>
      </c>
      <c r="D32" s="502"/>
      <c r="E32" s="838" t="s">
        <v>453</v>
      </c>
      <c r="F32" s="502"/>
      <c r="G32" s="502">
        <v>1</v>
      </c>
      <c r="H32" s="503" t="s">
        <v>724</v>
      </c>
      <c r="I32" s="657" t="s">
        <v>1119</v>
      </c>
      <c r="J32" s="658" t="s">
        <v>456</v>
      </c>
      <c r="K32" s="502"/>
      <c r="L32" s="502"/>
      <c r="M32" s="502"/>
      <c r="N32" s="501" t="s">
        <v>69</v>
      </c>
      <c r="O32" s="501" t="str">
        <f>IF(H33="","",VLOOKUP(H33,'[1]Procedimientos Publicar'!$C$6:$E$85,3,FALSE))</f>
        <v>SECRETARIA GENERAL</v>
      </c>
      <c r="P32" s="501" t="s">
        <v>361</v>
      </c>
      <c r="Q32" s="502"/>
      <c r="R32" s="502"/>
      <c r="S32" s="502"/>
      <c r="T32" s="505">
        <v>1</v>
      </c>
      <c r="U32" s="502"/>
      <c r="V32" s="502"/>
      <c r="W32" s="502"/>
      <c r="X32" s="506">
        <v>43830</v>
      </c>
      <c r="Y32" s="659" t="s">
        <v>464</v>
      </c>
      <c r="Z32" s="502"/>
      <c r="AA32" s="507" t="str">
        <f t="shared" si="0"/>
        <v/>
      </c>
      <c r="AB32" s="625" t="str">
        <f t="shared" si="1"/>
        <v/>
      </c>
      <c r="AC32" s="508" t="str">
        <f t="shared" si="2"/>
        <v/>
      </c>
      <c r="AF32" s="510" t="str">
        <f t="shared" si="3"/>
        <v>PENDIENTE</v>
      </c>
      <c r="AG32" s="495">
        <v>44012</v>
      </c>
      <c r="AM32" s="401" t="s">
        <v>1120</v>
      </c>
      <c r="BG32" s="810"/>
      <c r="BI32" s="515" t="str">
        <f t="shared" si="5"/>
        <v>ABIERTO</v>
      </c>
    </row>
    <row r="33" spans="1:61" s="512" customFormat="1" ht="35.1" customHeight="1" x14ac:dyDescent="0.25">
      <c r="A33" s="502"/>
      <c r="B33" s="502"/>
      <c r="C33" s="501" t="s">
        <v>154</v>
      </c>
      <c r="D33" s="502"/>
      <c r="E33" s="838"/>
      <c r="F33" s="502"/>
      <c r="G33" s="502">
        <v>2</v>
      </c>
      <c r="H33" s="503" t="s">
        <v>724</v>
      </c>
      <c r="I33" s="690" t="s">
        <v>700</v>
      </c>
      <c r="J33" s="691"/>
      <c r="K33" s="691"/>
      <c r="L33" s="691"/>
      <c r="M33" s="691"/>
      <c r="N33" s="692" t="s">
        <v>69</v>
      </c>
      <c r="O33" s="692" t="str">
        <f>IF(H34="","",VLOOKUP(H34,'[1]Procedimientos Publicar'!$C$6:$E$85,3,FALSE))</f>
        <v>SECRETARIA GENERAL</v>
      </c>
      <c r="P33" s="692" t="s">
        <v>361</v>
      </c>
      <c r="Q33" s="691"/>
      <c r="R33" s="691"/>
      <c r="S33" s="691"/>
      <c r="T33" s="693">
        <v>1</v>
      </c>
      <c r="U33" s="691"/>
      <c r="V33" s="691"/>
      <c r="W33" s="691"/>
      <c r="X33" s="694">
        <v>43830</v>
      </c>
      <c r="Y33" s="691"/>
      <c r="Z33" s="691"/>
      <c r="AA33" s="695" t="str">
        <f t="shared" si="0"/>
        <v/>
      </c>
      <c r="AB33" s="696" t="str">
        <f t="shared" si="1"/>
        <v/>
      </c>
      <c r="AC33" s="508" t="str">
        <f t="shared" si="2"/>
        <v/>
      </c>
      <c r="AF33" s="510" t="str">
        <f t="shared" si="3"/>
        <v>PENDIENTE</v>
      </c>
      <c r="AG33" s="495">
        <v>44012</v>
      </c>
      <c r="AM33" s="509" t="s">
        <v>1121</v>
      </c>
      <c r="BG33" s="810"/>
      <c r="BI33" s="515" t="s">
        <v>1114</v>
      </c>
    </row>
    <row r="34" spans="1:61" s="512" customFormat="1" ht="35.1" customHeight="1" x14ac:dyDescent="0.25">
      <c r="A34" s="502"/>
      <c r="B34" s="502"/>
      <c r="C34" s="501" t="s">
        <v>154</v>
      </c>
      <c r="D34" s="502"/>
      <c r="E34" s="838"/>
      <c r="F34" s="502"/>
      <c r="G34" s="502">
        <v>3</v>
      </c>
      <c r="H34" s="503" t="s">
        <v>724</v>
      </c>
      <c r="I34" s="657" t="s">
        <v>701</v>
      </c>
      <c r="J34" s="658" t="s">
        <v>456</v>
      </c>
      <c r="K34" s="167" t="s">
        <v>457</v>
      </c>
      <c r="L34" s="167" t="s">
        <v>460</v>
      </c>
      <c r="M34" s="167">
        <v>3</v>
      </c>
      <c r="N34" s="501" t="s">
        <v>69</v>
      </c>
      <c r="O34" s="501" t="str">
        <f>IF(H34="","",VLOOKUP(H34,'[1]Procedimientos Publicar'!$C$6:$E$85,3,FALSE))</f>
        <v>SECRETARIA GENERAL</v>
      </c>
      <c r="P34" s="167" t="s">
        <v>445</v>
      </c>
      <c r="Q34" s="502"/>
      <c r="R34" s="502"/>
      <c r="S34" s="167"/>
      <c r="T34" s="505">
        <v>1</v>
      </c>
      <c r="U34" s="502"/>
      <c r="V34" s="169">
        <v>43617</v>
      </c>
      <c r="W34" s="169">
        <v>43800</v>
      </c>
      <c r="X34" s="506">
        <v>43830</v>
      </c>
      <c r="Y34" s="659" t="s">
        <v>465</v>
      </c>
      <c r="Z34" s="502">
        <v>3</v>
      </c>
      <c r="AA34" s="507">
        <f t="shared" si="0"/>
        <v>1</v>
      </c>
      <c r="AB34" s="625">
        <f t="shared" si="1"/>
        <v>1</v>
      </c>
      <c r="AC34" s="508" t="str">
        <f t="shared" si="2"/>
        <v>OK</v>
      </c>
      <c r="AF34" s="510" t="str">
        <f t="shared" si="3"/>
        <v>CUMPLIDA</v>
      </c>
      <c r="BG34" s="510" t="str">
        <f t="shared" si="4"/>
        <v>CUMPLIDA</v>
      </c>
      <c r="BI34" s="515" t="str">
        <f t="shared" si="5"/>
        <v>CERRADO</v>
      </c>
    </row>
    <row r="35" spans="1:61" s="512" customFormat="1" ht="35.1" customHeight="1" x14ac:dyDescent="0.25">
      <c r="A35" s="502"/>
      <c r="B35" s="502"/>
      <c r="C35" s="501" t="s">
        <v>154</v>
      </c>
      <c r="D35" s="502"/>
      <c r="E35" s="838"/>
      <c r="F35" s="502"/>
      <c r="G35" s="502">
        <v>4</v>
      </c>
      <c r="H35" s="503" t="s">
        <v>724</v>
      </c>
      <c r="I35" s="657" t="s">
        <v>454</v>
      </c>
      <c r="J35" s="658" t="s">
        <v>456</v>
      </c>
      <c r="K35" s="167" t="s">
        <v>458</v>
      </c>
      <c r="L35" s="167" t="s">
        <v>461</v>
      </c>
      <c r="M35" s="369">
        <v>1</v>
      </c>
      <c r="N35" s="501" t="s">
        <v>69</v>
      </c>
      <c r="O35" s="501" t="str">
        <f>IF(H35="","",VLOOKUP(H35,'[1]Procedimientos Publicar'!$C$6:$E$85,3,FALSE))</f>
        <v>SECRETARIA GENERAL</v>
      </c>
      <c r="P35" s="167" t="s">
        <v>445</v>
      </c>
      <c r="Q35" s="502"/>
      <c r="R35" s="502"/>
      <c r="S35" s="167"/>
      <c r="T35" s="505">
        <v>1</v>
      </c>
      <c r="U35" s="502"/>
      <c r="V35" s="169">
        <v>43647</v>
      </c>
      <c r="W35" s="169">
        <v>43709</v>
      </c>
      <c r="X35" s="506">
        <v>43830</v>
      </c>
      <c r="Y35" s="659" t="s">
        <v>466</v>
      </c>
      <c r="Z35" s="502">
        <v>1</v>
      </c>
      <c r="AA35" s="507">
        <f t="shared" si="0"/>
        <v>1</v>
      </c>
      <c r="AB35" s="625">
        <f t="shared" si="1"/>
        <v>1</v>
      </c>
      <c r="AC35" s="508" t="str">
        <f t="shared" si="2"/>
        <v>OK</v>
      </c>
      <c r="AF35" s="510" t="str">
        <f t="shared" si="3"/>
        <v>CUMPLIDA</v>
      </c>
      <c r="BG35" s="510" t="str">
        <f t="shared" si="4"/>
        <v>CUMPLIDA</v>
      </c>
      <c r="BI35" s="515" t="str">
        <f t="shared" si="5"/>
        <v>CERRADO</v>
      </c>
    </row>
    <row r="36" spans="1:61" s="512" customFormat="1" ht="35.1" customHeight="1" x14ac:dyDescent="0.25">
      <c r="A36" s="502"/>
      <c r="B36" s="502"/>
      <c r="C36" s="501" t="s">
        <v>154</v>
      </c>
      <c r="D36" s="502"/>
      <c r="E36" s="838"/>
      <c r="F36" s="502"/>
      <c r="G36" s="502">
        <v>5</v>
      </c>
      <c r="H36" s="503" t="s">
        <v>724</v>
      </c>
      <c r="I36" s="657" t="s">
        <v>455</v>
      </c>
      <c r="J36" s="658" t="s">
        <v>456</v>
      </c>
      <c r="K36" s="167" t="s">
        <v>459</v>
      </c>
      <c r="L36" s="167" t="s">
        <v>462</v>
      </c>
      <c r="M36" s="369">
        <v>1</v>
      </c>
      <c r="N36" s="501" t="s">
        <v>69</v>
      </c>
      <c r="O36" s="501" t="str">
        <f>IF(H36="","",VLOOKUP(H36,'[1]Procedimientos Publicar'!$C$6:$E$85,3,FALSE))</f>
        <v>SECRETARIA GENERAL</v>
      </c>
      <c r="P36" s="167" t="s">
        <v>463</v>
      </c>
      <c r="Q36" s="502"/>
      <c r="R36" s="502"/>
      <c r="S36" s="167"/>
      <c r="T36" s="505">
        <v>1</v>
      </c>
      <c r="U36" s="502"/>
      <c r="V36" s="169">
        <v>43647</v>
      </c>
      <c r="W36" s="169">
        <v>43709</v>
      </c>
      <c r="X36" s="506">
        <v>43830</v>
      </c>
      <c r="Y36" s="659" t="s">
        <v>467</v>
      </c>
      <c r="Z36" s="502">
        <v>1</v>
      </c>
      <c r="AA36" s="507">
        <f t="shared" si="0"/>
        <v>1</v>
      </c>
      <c r="AB36" s="625">
        <f t="shared" si="1"/>
        <v>1</v>
      </c>
      <c r="AC36" s="508" t="str">
        <f t="shared" si="2"/>
        <v>OK</v>
      </c>
      <c r="AF36" s="510" t="str">
        <f t="shared" si="3"/>
        <v>CUMPLIDA</v>
      </c>
      <c r="BG36" s="510" t="str">
        <f t="shared" si="4"/>
        <v>CUMPLIDA</v>
      </c>
      <c r="BI36" s="515" t="str">
        <f t="shared" si="5"/>
        <v>CERRADO</v>
      </c>
    </row>
    <row r="37" spans="1:61" s="512" customFormat="1" ht="35.1" customHeight="1" x14ac:dyDescent="0.25">
      <c r="A37" s="676"/>
      <c r="B37" s="676"/>
      <c r="C37" s="680" t="s">
        <v>154</v>
      </c>
      <c r="D37" s="676"/>
      <c r="E37" s="850" t="s">
        <v>468</v>
      </c>
      <c r="F37" s="676"/>
      <c r="G37" s="676">
        <v>1</v>
      </c>
      <c r="H37" s="678" t="s">
        <v>728</v>
      </c>
      <c r="I37" s="217" t="s">
        <v>469</v>
      </c>
      <c r="J37" s="156" t="s">
        <v>477</v>
      </c>
      <c r="K37" s="678" t="s">
        <v>491</v>
      </c>
      <c r="L37" s="678" t="s">
        <v>486</v>
      </c>
      <c r="M37" s="679">
        <v>1</v>
      </c>
      <c r="N37" s="680" t="s">
        <v>69</v>
      </c>
      <c r="O37" s="680" t="str">
        <f>IF(H37="","",VLOOKUP(H37,'[1]Procedimientos Publicar'!$C$6:$E$85,3,FALSE))</f>
        <v>SECRETARIA GENERAL</v>
      </c>
      <c r="P37" s="680" t="s">
        <v>361</v>
      </c>
      <c r="Q37" s="676"/>
      <c r="R37" s="676"/>
      <c r="S37" s="678"/>
      <c r="T37" s="681">
        <v>1</v>
      </c>
      <c r="U37" s="676"/>
      <c r="V37" s="175">
        <v>43739</v>
      </c>
      <c r="W37" s="175">
        <v>43800</v>
      </c>
      <c r="X37" s="682">
        <v>43830</v>
      </c>
      <c r="Y37" s="218" t="s">
        <v>1122</v>
      </c>
      <c r="Z37" s="676">
        <v>1</v>
      </c>
      <c r="AA37" s="683">
        <f t="shared" si="0"/>
        <v>1</v>
      </c>
      <c r="AB37" s="684">
        <f t="shared" si="1"/>
        <v>1</v>
      </c>
      <c r="AC37" s="508" t="str">
        <f t="shared" si="2"/>
        <v>OK</v>
      </c>
      <c r="AF37" s="510" t="str">
        <f t="shared" si="3"/>
        <v>CUMPLIDA</v>
      </c>
      <c r="BG37" s="510" t="str">
        <f t="shared" si="4"/>
        <v>CUMPLIDA</v>
      </c>
      <c r="BI37" s="515" t="str">
        <f t="shared" si="5"/>
        <v>CERRADO</v>
      </c>
    </row>
    <row r="38" spans="1:61" s="512" customFormat="1" ht="35.1" customHeight="1" x14ac:dyDescent="0.25">
      <c r="A38" s="676"/>
      <c r="B38" s="676"/>
      <c r="C38" s="680" t="s">
        <v>154</v>
      </c>
      <c r="D38" s="676"/>
      <c r="E38" s="850"/>
      <c r="F38" s="676"/>
      <c r="G38" s="676">
        <v>2</v>
      </c>
      <c r="H38" s="678" t="s">
        <v>728</v>
      </c>
      <c r="I38" s="217" t="s">
        <v>470</v>
      </c>
      <c r="J38" s="156" t="s">
        <v>477</v>
      </c>
      <c r="K38" s="218" t="s">
        <v>491</v>
      </c>
      <c r="L38" s="678" t="s">
        <v>486</v>
      </c>
      <c r="M38" s="679">
        <v>1</v>
      </c>
      <c r="N38" s="680" t="s">
        <v>69</v>
      </c>
      <c r="O38" s="680" t="str">
        <f>IF(H38="","",VLOOKUP(H38,'[1]Procedimientos Publicar'!$C$6:$E$85,3,FALSE))</f>
        <v>SECRETARIA GENERAL</v>
      </c>
      <c r="P38" s="680" t="s">
        <v>361</v>
      </c>
      <c r="Q38" s="676"/>
      <c r="R38" s="676"/>
      <c r="S38" s="678"/>
      <c r="T38" s="681">
        <v>1</v>
      </c>
      <c r="U38" s="676"/>
      <c r="V38" s="175">
        <v>43739</v>
      </c>
      <c r="W38" s="175">
        <v>43800</v>
      </c>
      <c r="X38" s="682">
        <v>43830</v>
      </c>
      <c r="Y38" s="218" t="s">
        <v>482</v>
      </c>
      <c r="Z38" s="676">
        <v>1</v>
      </c>
      <c r="AA38" s="683">
        <f t="shared" si="0"/>
        <v>1</v>
      </c>
      <c r="AB38" s="684">
        <f t="shared" si="1"/>
        <v>1</v>
      </c>
      <c r="AC38" s="508" t="str">
        <f t="shared" si="2"/>
        <v>OK</v>
      </c>
      <c r="AF38" s="510" t="str">
        <f t="shared" si="3"/>
        <v>CUMPLIDA</v>
      </c>
      <c r="BG38" s="510" t="str">
        <f t="shared" si="4"/>
        <v>CUMPLIDA</v>
      </c>
      <c r="BI38" s="515" t="str">
        <f t="shared" si="5"/>
        <v>CERRADO</v>
      </c>
    </row>
    <row r="39" spans="1:61" s="512" customFormat="1" ht="35.1" customHeight="1" x14ac:dyDescent="0.25">
      <c r="A39" s="676"/>
      <c r="B39" s="676"/>
      <c r="C39" s="680" t="s">
        <v>154</v>
      </c>
      <c r="D39" s="676"/>
      <c r="E39" s="850"/>
      <c r="F39" s="676"/>
      <c r="G39" s="676">
        <v>3</v>
      </c>
      <c r="H39" s="678" t="s">
        <v>728</v>
      </c>
      <c r="I39" s="219" t="s">
        <v>471</v>
      </c>
      <c r="J39" s="156" t="s">
        <v>478</v>
      </c>
      <c r="K39" s="659" t="s">
        <v>492</v>
      </c>
      <c r="L39" s="680" t="s">
        <v>487</v>
      </c>
      <c r="M39" s="679">
        <v>1</v>
      </c>
      <c r="N39" s="680" t="s">
        <v>69</v>
      </c>
      <c r="O39" s="680" t="str">
        <f>IF(H39="","",VLOOKUP(H39,'[1]Procedimientos Publicar'!$C$6:$E$85,3,FALSE))</f>
        <v>SECRETARIA GENERAL</v>
      </c>
      <c r="P39" s="680" t="s">
        <v>361</v>
      </c>
      <c r="Q39" s="676"/>
      <c r="R39" s="676"/>
      <c r="S39" s="678"/>
      <c r="T39" s="681">
        <v>1</v>
      </c>
      <c r="U39" s="678" t="s">
        <v>490</v>
      </c>
      <c r="V39" s="175">
        <v>43739</v>
      </c>
      <c r="W39" s="175">
        <v>43800</v>
      </c>
      <c r="X39" s="682">
        <v>43830</v>
      </c>
      <c r="Y39" s="659" t="s">
        <v>483</v>
      </c>
      <c r="Z39" s="676">
        <v>1</v>
      </c>
      <c r="AA39" s="683">
        <f t="shared" si="0"/>
        <v>1</v>
      </c>
      <c r="AB39" s="684">
        <f t="shared" si="1"/>
        <v>1</v>
      </c>
      <c r="AC39" s="508" t="str">
        <f t="shared" si="2"/>
        <v>OK</v>
      </c>
      <c r="AF39" s="510" t="str">
        <f t="shared" si="3"/>
        <v>CUMPLIDA</v>
      </c>
      <c r="BG39" s="510" t="str">
        <f t="shared" si="4"/>
        <v>CUMPLIDA</v>
      </c>
      <c r="BI39" s="515" t="str">
        <f t="shared" si="5"/>
        <v>CERRADO</v>
      </c>
    </row>
    <row r="40" spans="1:61" s="512" customFormat="1" ht="35.1" customHeight="1" x14ac:dyDescent="0.25">
      <c r="A40" s="676"/>
      <c r="B40" s="676"/>
      <c r="C40" s="680" t="s">
        <v>154</v>
      </c>
      <c r="D40" s="676"/>
      <c r="E40" s="850"/>
      <c r="F40" s="676"/>
      <c r="G40" s="676">
        <v>4</v>
      </c>
      <c r="H40" s="678" t="s">
        <v>728</v>
      </c>
      <c r="I40" s="219" t="s">
        <v>472</v>
      </c>
      <c r="J40" s="156" t="s">
        <v>479</v>
      </c>
      <c r="K40" s="659" t="s">
        <v>492</v>
      </c>
      <c r="L40" s="680" t="s">
        <v>487</v>
      </c>
      <c r="M40" s="679">
        <v>1</v>
      </c>
      <c r="N40" s="680" t="s">
        <v>69</v>
      </c>
      <c r="O40" s="680" t="str">
        <f>IF(H40="","",VLOOKUP(H40,'[1]Procedimientos Publicar'!$C$6:$E$85,3,FALSE))</f>
        <v>SECRETARIA GENERAL</v>
      </c>
      <c r="P40" s="680" t="s">
        <v>361</v>
      </c>
      <c r="Q40" s="676"/>
      <c r="R40" s="676"/>
      <c r="S40" s="678"/>
      <c r="T40" s="681">
        <v>1</v>
      </c>
      <c r="U40" s="678" t="s">
        <v>490</v>
      </c>
      <c r="V40" s="175">
        <v>43739</v>
      </c>
      <c r="W40" s="175">
        <v>43800</v>
      </c>
      <c r="X40" s="682">
        <v>43830</v>
      </c>
      <c r="Y40" s="659" t="s">
        <v>483</v>
      </c>
      <c r="Z40" s="676">
        <v>1</v>
      </c>
      <c r="AA40" s="683">
        <f t="shared" si="0"/>
        <v>1</v>
      </c>
      <c r="AB40" s="684">
        <f t="shared" si="1"/>
        <v>1</v>
      </c>
      <c r="AC40" s="508" t="str">
        <f t="shared" si="2"/>
        <v>OK</v>
      </c>
      <c r="AF40" s="510" t="str">
        <f t="shared" si="3"/>
        <v>CUMPLIDA</v>
      </c>
      <c r="BG40" s="510" t="str">
        <f t="shared" si="4"/>
        <v>CUMPLIDA</v>
      </c>
      <c r="BI40" s="515" t="str">
        <f t="shared" si="5"/>
        <v>CERRADO</v>
      </c>
    </row>
    <row r="41" spans="1:61" s="512" customFormat="1" ht="35.1" customHeight="1" x14ac:dyDescent="0.25">
      <c r="A41" s="676"/>
      <c r="B41" s="676"/>
      <c r="C41" s="680" t="s">
        <v>154</v>
      </c>
      <c r="D41" s="676"/>
      <c r="E41" s="850"/>
      <c r="F41" s="676"/>
      <c r="G41" s="676">
        <v>5</v>
      </c>
      <c r="H41" s="678" t="s">
        <v>728</v>
      </c>
      <c r="I41" s="219" t="s">
        <v>473</v>
      </c>
      <c r="J41" s="156" t="s">
        <v>479</v>
      </c>
      <c r="K41" s="659" t="s">
        <v>492</v>
      </c>
      <c r="L41" s="680" t="s">
        <v>487</v>
      </c>
      <c r="M41" s="679">
        <v>1</v>
      </c>
      <c r="N41" s="680" t="s">
        <v>69</v>
      </c>
      <c r="O41" s="680" t="str">
        <f>IF(H41="","",VLOOKUP(H41,'[1]Procedimientos Publicar'!$C$6:$E$85,3,FALSE))</f>
        <v>SECRETARIA GENERAL</v>
      </c>
      <c r="P41" s="680" t="s">
        <v>361</v>
      </c>
      <c r="Q41" s="676"/>
      <c r="R41" s="676"/>
      <c r="S41" s="678"/>
      <c r="T41" s="681">
        <v>1</v>
      </c>
      <c r="U41" s="678" t="s">
        <v>490</v>
      </c>
      <c r="V41" s="175">
        <v>43739</v>
      </c>
      <c r="W41" s="175">
        <v>43800</v>
      </c>
      <c r="X41" s="682">
        <v>43830</v>
      </c>
      <c r="Y41" s="659" t="s">
        <v>483</v>
      </c>
      <c r="Z41" s="676">
        <v>1</v>
      </c>
      <c r="AA41" s="683">
        <f t="shared" si="0"/>
        <v>1</v>
      </c>
      <c r="AB41" s="684">
        <f t="shared" si="1"/>
        <v>1</v>
      </c>
      <c r="AC41" s="508" t="str">
        <f t="shared" si="2"/>
        <v>OK</v>
      </c>
      <c r="AF41" s="510" t="str">
        <f t="shared" si="3"/>
        <v>CUMPLIDA</v>
      </c>
      <c r="BG41" s="510" t="str">
        <f t="shared" si="4"/>
        <v>CUMPLIDA</v>
      </c>
      <c r="BI41" s="515" t="str">
        <f t="shared" si="5"/>
        <v>CERRADO</v>
      </c>
    </row>
    <row r="42" spans="1:61" s="512" customFormat="1" ht="35.1" customHeight="1" x14ac:dyDescent="0.25">
      <c r="A42" s="676"/>
      <c r="B42" s="676"/>
      <c r="C42" s="680" t="s">
        <v>154</v>
      </c>
      <c r="D42" s="676"/>
      <c r="E42" s="850"/>
      <c r="F42" s="676"/>
      <c r="G42" s="676">
        <v>6</v>
      </c>
      <c r="H42" s="678" t="s">
        <v>728</v>
      </c>
      <c r="I42" s="219" t="s">
        <v>474</v>
      </c>
      <c r="J42" s="156" t="s">
        <v>479</v>
      </c>
      <c r="K42" s="659" t="s">
        <v>492</v>
      </c>
      <c r="L42" s="680" t="s">
        <v>487</v>
      </c>
      <c r="M42" s="679">
        <v>1</v>
      </c>
      <c r="N42" s="680" t="s">
        <v>69</v>
      </c>
      <c r="O42" s="680" t="str">
        <f>IF(H42="","",VLOOKUP(H42,'[1]Procedimientos Publicar'!$C$6:$E$85,3,FALSE))</f>
        <v>SECRETARIA GENERAL</v>
      </c>
      <c r="P42" s="680" t="s">
        <v>361</v>
      </c>
      <c r="Q42" s="676"/>
      <c r="R42" s="676"/>
      <c r="S42" s="678"/>
      <c r="T42" s="681">
        <v>1</v>
      </c>
      <c r="U42" s="678" t="s">
        <v>490</v>
      </c>
      <c r="V42" s="175">
        <v>43739</v>
      </c>
      <c r="W42" s="175">
        <v>43800</v>
      </c>
      <c r="X42" s="682">
        <v>43830</v>
      </c>
      <c r="Y42" s="218" t="s">
        <v>483</v>
      </c>
      <c r="Z42" s="676">
        <v>1</v>
      </c>
      <c r="AA42" s="683">
        <f t="shared" si="0"/>
        <v>1</v>
      </c>
      <c r="AB42" s="684">
        <f>(IF(OR($T42="",AA42=""),"",IF(OR($T42=0,AA42=0),0,IF((AA42*100%)/$T42&gt;100%,100%,(AA42*100%)/$T42))))</f>
        <v>1</v>
      </c>
      <c r="AC42" s="508" t="str">
        <f t="shared" si="2"/>
        <v>OK</v>
      </c>
      <c r="AF42" s="510" t="str">
        <f t="shared" si="3"/>
        <v>CUMPLIDA</v>
      </c>
      <c r="BG42" s="510" t="str">
        <f t="shared" si="4"/>
        <v>CUMPLIDA</v>
      </c>
      <c r="BI42" s="515" t="str">
        <f t="shared" si="5"/>
        <v>CERRADO</v>
      </c>
    </row>
    <row r="43" spans="1:61" s="512" customFormat="1" ht="35.1" customHeight="1" x14ac:dyDescent="0.25">
      <c r="A43" s="676"/>
      <c r="B43" s="676"/>
      <c r="C43" s="680" t="s">
        <v>154</v>
      </c>
      <c r="D43" s="676"/>
      <c r="E43" s="850"/>
      <c r="F43" s="676"/>
      <c r="G43" s="676">
        <v>7</v>
      </c>
      <c r="H43" s="678" t="s">
        <v>728</v>
      </c>
      <c r="I43" s="219" t="s">
        <v>475</v>
      </c>
      <c r="J43" s="156" t="s">
        <v>480</v>
      </c>
      <c r="K43" s="156" t="s">
        <v>493</v>
      </c>
      <c r="L43" s="678" t="s">
        <v>488</v>
      </c>
      <c r="M43" s="400">
        <v>1</v>
      </c>
      <c r="N43" s="680" t="s">
        <v>69</v>
      </c>
      <c r="O43" s="680" t="str">
        <f>IF(H43="","",VLOOKUP(H43,'[1]Procedimientos Publicar'!$C$6:$E$85,3,FALSE))</f>
        <v>SECRETARIA GENERAL</v>
      </c>
      <c r="P43" s="680" t="s">
        <v>361</v>
      </c>
      <c r="Q43" s="676"/>
      <c r="R43" s="676"/>
      <c r="S43" s="156"/>
      <c r="T43" s="681">
        <v>1</v>
      </c>
      <c r="U43" s="676"/>
      <c r="V43" s="175">
        <v>43739</v>
      </c>
      <c r="W43" s="175">
        <v>43800</v>
      </c>
      <c r="X43" s="682">
        <v>43830</v>
      </c>
      <c r="Y43" s="218" t="s">
        <v>484</v>
      </c>
      <c r="Z43" s="684">
        <v>1</v>
      </c>
      <c r="AA43" s="683">
        <f t="shared" si="0"/>
        <v>1</v>
      </c>
      <c r="AB43" s="684">
        <f t="shared" si="1"/>
        <v>1</v>
      </c>
      <c r="AC43" s="508" t="str">
        <f t="shared" si="2"/>
        <v>OK</v>
      </c>
      <c r="AF43" s="510" t="str">
        <f t="shared" si="3"/>
        <v>CUMPLIDA</v>
      </c>
      <c r="BG43" s="510" t="str">
        <f t="shared" si="4"/>
        <v>CUMPLIDA</v>
      </c>
      <c r="BI43" s="515" t="str">
        <f t="shared" si="5"/>
        <v>CERRADO</v>
      </c>
    </row>
    <row r="44" spans="1:61" s="512" customFormat="1" ht="35.1" customHeight="1" x14ac:dyDescent="0.25">
      <c r="A44" s="676"/>
      <c r="B44" s="676"/>
      <c r="C44" s="680" t="s">
        <v>154</v>
      </c>
      <c r="D44" s="676"/>
      <c r="E44" s="850"/>
      <c r="F44" s="676"/>
      <c r="G44" s="676">
        <v>8</v>
      </c>
      <c r="H44" s="678" t="s">
        <v>728</v>
      </c>
      <c r="I44" s="219" t="s">
        <v>476</v>
      </c>
      <c r="J44" s="156" t="s">
        <v>481</v>
      </c>
      <c r="K44" s="156" t="s">
        <v>494</v>
      </c>
      <c r="L44" s="156" t="s">
        <v>489</v>
      </c>
      <c r="M44" s="679">
        <v>2</v>
      </c>
      <c r="N44" s="680" t="s">
        <v>69</v>
      </c>
      <c r="O44" s="680" t="str">
        <f>IF(H44="","",VLOOKUP(H44,'[1]Procedimientos Publicar'!$C$6:$E$85,3,FALSE))</f>
        <v>SECRETARIA GENERAL</v>
      </c>
      <c r="P44" s="680" t="s">
        <v>361</v>
      </c>
      <c r="Q44" s="676"/>
      <c r="R44" s="676"/>
      <c r="S44" s="156"/>
      <c r="T44" s="681">
        <v>1</v>
      </c>
      <c r="U44" s="676"/>
      <c r="V44" s="175">
        <v>43739</v>
      </c>
      <c r="W44" s="175">
        <v>43891</v>
      </c>
      <c r="X44" s="682">
        <v>43830</v>
      </c>
      <c r="Y44" s="218" t="s">
        <v>485</v>
      </c>
      <c r="Z44" s="676">
        <v>2</v>
      </c>
      <c r="AA44" s="683">
        <f t="shared" si="0"/>
        <v>1</v>
      </c>
      <c r="AB44" s="684">
        <f t="shared" si="1"/>
        <v>1</v>
      </c>
      <c r="AC44" s="508" t="str">
        <f t="shared" si="2"/>
        <v>OK</v>
      </c>
      <c r="AF44" s="510" t="str">
        <f t="shared" si="3"/>
        <v>CUMPLIDA</v>
      </c>
      <c r="BG44" s="510" t="str">
        <f t="shared" si="4"/>
        <v>CUMPLIDA</v>
      </c>
      <c r="BI44" s="515" t="str">
        <f t="shared" si="5"/>
        <v>CERRADO</v>
      </c>
    </row>
    <row r="45" spans="1:61" s="512" customFormat="1" ht="35.1" customHeight="1" x14ac:dyDescent="0.25">
      <c r="A45" s="630"/>
      <c r="B45" s="630"/>
      <c r="C45" s="635" t="s">
        <v>154</v>
      </c>
      <c r="D45" s="630"/>
      <c r="E45" s="847" t="s">
        <v>495</v>
      </c>
      <c r="F45" s="630"/>
      <c r="G45" s="630">
        <v>1</v>
      </c>
      <c r="H45" s="660" t="s">
        <v>724</v>
      </c>
      <c r="I45" s="661" t="s">
        <v>716</v>
      </c>
      <c r="J45" s="630"/>
      <c r="K45" s="630"/>
      <c r="L45" s="630"/>
      <c r="M45" s="630"/>
      <c r="N45" s="635" t="s">
        <v>69</v>
      </c>
      <c r="O45" s="635" t="str">
        <f>IF(H45="","",VLOOKUP(H45,'[1]Procedimientos Publicar'!$C$6:$E$85,3,FALSE))</f>
        <v>SECRETARIA GENERAL</v>
      </c>
      <c r="P45" s="635" t="s">
        <v>361</v>
      </c>
      <c r="Q45" s="630"/>
      <c r="R45" s="630"/>
      <c r="S45" s="630"/>
      <c r="T45" s="636">
        <v>1</v>
      </c>
      <c r="U45" s="630"/>
      <c r="V45" s="630"/>
      <c r="W45" s="630"/>
      <c r="X45" s="637">
        <v>43830</v>
      </c>
      <c r="Y45" s="630"/>
      <c r="Z45" s="630"/>
      <c r="AA45" s="638" t="str">
        <f t="shared" si="0"/>
        <v/>
      </c>
      <c r="AB45" s="639" t="str">
        <f t="shared" si="1"/>
        <v/>
      </c>
      <c r="AC45" s="508" t="str">
        <f t="shared" si="2"/>
        <v/>
      </c>
      <c r="AF45" s="510" t="str">
        <f t="shared" si="3"/>
        <v>PENDIENTE</v>
      </c>
      <c r="AG45" s="495">
        <v>44012</v>
      </c>
      <c r="AM45" s="401" t="s">
        <v>1123</v>
      </c>
      <c r="BG45" s="810"/>
      <c r="BI45" s="515" t="str">
        <f t="shared" si="5"/>
        <v>ABIERTO</v>
      </c>
    </row>
    <row r="46" spans="1:61" s="512" customFormat="1" ht="35.1" customHeight="1" x14ac:dyDescent="0.25">
      <c r="A46" s="630"/>
      <c r="B46" s="630"/>
      <c r="C46" s="635" t="s">
        <v>154</v>
      </c>
      <c r="D46" s="630"/>
      <c r="E46" s="847"/>
      <c r="F46" s="630"/>
      <c r="G46" s="630">
        <v>2</v>
      </c>
      <c r="H46" s="660" t="s">
        <v>724</v>
      </c>
      <c r="I46" s="661" t="s">
        <v>717</v>
      </c>
      <c r="J46" s="630"/>
      <c r="K46" s="630"/>
      <c r="L46" s="630"/>
      <c r="M46" s="630"/>
      <c r="N46" s="635" t="s">
        <v>69</v>
      </c>
      <c r="O46" s="635" t="str">
        <f>IF(H46="","",VLOOKUP(H46,'[1]Procedimientos Publicar'!$C$6:$E$85,3,FALSE))</f>
        <v>SECRETARIA GENERAL</v>
      </c>
      <c r="P46" s="635" t="s">
        <v>361</v>
      </c>
      <c r="Q46" s="630"/>
      <c r="R46" s="630"/>
      <c r="S46" s="630"/>
      <c r="T46" s="636">
        <v>1</v>
      </c>
      <c r="U46" s="630"/>
      <c r="V46" s="630"/>
      <c r="W46" s="630"/>
      <c r="X46" s="637">
        <v>43830</v>
      </c>
      <c r="Y46" s="630"/>
      <c r="Z46" s="630"/>
      <c r="AA46" s="638" t="str">
        <f t="shared" si="0"/>
        <v/>
      </c>
      <c r="AB46" s="639" t="str">
        <f t="shared" si="1"/>
        <v/>
      </c>
      <c r="AC46" s="508" t="str">
        <f t="shared" si="2"/>
        <v/>
      </c>
      <c r="AF46" s="510" t="str">
        <f t="shared" si="3"/>
        <v>PENDIENTE</v>
      </c>
      <c r="AG46" s="495">
        <v>44012</v>
      </c>
      <c r="AM46" s="401" t="s">
        <v>1123</v>
      </c>
      <c r="BG46" s="810"/>
      <c r="BI46" s="515" t="str">
        <f t="shared" si="5"/>
        <v>ABIERTO</v>
      </c>
    </row>
    <row r="47" spans="1:61" s="512" customFormat="1" ht="35.1" customHeight="1" x14ac:dyDescent="0.25">
      <c r="A47" s="630"/>
      <c r="B47" s="630"/>
      <c r="C47" s="635" t="s">
        <v>154</v>
      </c>
      <c r="D47" s="630"/>
      <c r="E47" s="847"/>
      <c r="F47" s="630"/>
      <c r="G47" s="630">
        <v>3</v>
      </c>
      <c r="H47" s="660" t="s">
        <v>724</v>
      </c>
      <c r="I47" s="661" t="s">
        <v>718</v>
      </c>
      <c r="J47" s="630"/>
      <c r="K47" s="630"/>
      <c r="L47" s="630"/>
      <c r="M47" s="630"/>
      <c r="N47" s="635" t="s">
        <v>69</v>
      </c>
      <c r="O47" s="635" t="str">
        <f>IF(H47="","",VLOOKUP(H47,'[1]Procedimientos Publicar'!$C$6:$E$85,3,FALSE))</f>
        <v>SECRETARIA GENERAL</v>
      </c>
      <c r="P47" s="635" t="s">
        <v>361</v>
      </c>
      <c r="Q47" s="630"/>
      <c r="R47" s="630"/>
      <c r="S47" s="630"/>
      <c r="T47" s="636">
        <v>1</v>
      </c>
      <c r="U47" s="630"/>
      <c r="V47" s="630"/>
      <c r="W47" s="630"/>
      <c r="X47" s="637">
        <v>43830</v>
      </c>
      <c r="Y47" s="630"/>
      <c r="Z47" s="630"/>
      <c r="AA47" s="638" t="str">
        <f t="shared" si="0"/>
        <v/>
      </c>
      <c r="AB47" s="639" t="str">
        <f t="shared" si="1"/>
        <v/>
      </c>
      <c r="AC47" s="508" t="str">
        <f t="shared" si="2"/>
        <v/>
      </c>
      <c r="AF47" s="510" t="str">
        <f t="shared" si="3"/>
        <v>PENDIENTE</v>
      </c>
      <c r="AG47" s="495">
        <v>44012</v>
      </c>
      <c r="AM47" s="401" t="s">
        <v>1123</v>
      </c>
      <c r="BG47" s="810"/>
      <c r="BI47" s="515" t="str">
        <f t="shared" si="5"/>
        <v>ABIERTO</v>
      </c>
    </row>
    <row r="48" spans="1:61" s="512" customFormat="1" ht="35.1" customHeight="1" x14ac:dyDescent="0.25">
      <c r="A48" s="630"/>
      <c r="B48" s="630"/>
      <c r="C48" s="635" t="s">
        <v>154</v>
      </c>
      <c r="D48" s="630"/>
      <c r="E48" s="847"/>
      <c r="F48" s="630"/>
      <c r="G48" s="630">
        <v>4</v>
      </c>
      <c r="H48" s="660" t="s">
        <v>724</v>
      </c>
      <c r="I48" s="661" t="s">
        <v>719</v>
      </c>
      <c r="J48" s="630"/>
      <c r="K48" s="630"/>
      <c r="L48" s="630"/>
      <c r="M48" s="630"/>
      <c r="N48" s="635" t="s">
        <v>69</v>
      </c>
      <c r="O48" s="635" t="str">
        <f>IF(H48="","",VLOOKUP(H48,'[1]Procedimientos Publicar'!$C$6:$E$85,3,FALSE))</f>
        <v>SECRETARIA GENERAL</v>
      </c>
      <c r="P48" s="635" t="s">
        <v>361</v>
      </c>
      <c r="Q48" s="630"/>
      <c r="R48" s="630"/>
      <c r="S48" s="630"/>
      <c r="T48" s="636">
        <v>1</v>
      </c>
      <c r="U48" s="630"/>
      <c r="V48" s="630"/>
      <c r="W48" s="630"/>
      <c r="X48" s="637">
        <v>43830</v>
      </c>
      <c r="Y48" s="630"/>
      <c r="Z48" s="630"/>
      <c r="AA48" s="638" t="str">
        <f t="shared" si="0"/>
        <v/>
      </c>
      <c r="AB48" s="639" t="str">
        <f t="shared" si="1"/>
        <v/>
      </c>
      <c r="AC48" s="508" t="str">
        <f t="shared" si="2"/>
        <v/>
      </c>
      <c r="AF48" s="510" t="str">
        <f t="shared" si="3"/>
        <v>PENDIENTE</v>
      </c>
      <c r="AG48" s="495">
        <v>44012</v>
      </c>
      <c r="AM48" s="401" t="s">
        <v>1123</v>
      </c>
      <c r="BG48" s="810"/>
      <c r="BI48" s="515" t="str">
        <f t="shared" si="5"/>
        <v>ABIERTO</v>
      </c>
    </row>
    <row r="49" spans="1:61" s="512" customFormat="1" ht="35.1" customHeight="1" x14ac:dyDescent="0.25">
      <c r="A49" s="630"/>
      <c r="B49" s="630"/>
      <c r="C49" s="635" t="s">
        <v>154</v>
      </c>
      <c r="D49" s="630"/>
      <c r="E49" s="847"/>
      <c r="F49" s="630"/>
      <c r="G49" s="630">
        <v>5</v>
      </c>
      <c r="H49" s="660" t="s">
        <v>724</v>
      </c>
      <c r="I49" s="661" t="s">
        <v>455</v>
      </c>
      <c r="J49" s="630"/>
      <c r="K49" s="630"/>
      <c r="L49" s="630"/>
      <c r="M49" s="630"/>
      <c r="N49" s="635" t="s">
        <v>69</v>
      </c>
      <c r="O49" s="635" t="str">
        <f>IF(H49="","",VLOOKUP(H49,'[1]Procedimientos Publicar'!$C$6:$E$85,3,FALSE))</f>
        <v>SECRETARIA GENERAL</v>
      </c>
      <c r="P49" s="635" t="s">
        <v>361</v>
      </c>
      <c r="Q49" s="630"/>
      <c r="R49" s="630"/>
      <c r="S49" s="630"/>
      <c r="T49" s="636">
        <v>1</v>
      </c>
      <c r="U49" s="630"/>
      <c r="V49" s="630"/>
      <c r="W49" s="630"/>
      <c r="X49" s="637">
        <v>43830</v>
      </c>
      <c r="Y49" s="630"/>
      <c r="Z49" s="630"/>
      <c r="AA49" s="638" t="str">
        <f t="shared" si="0"/>
        <v/>
      </c>
      <c r="AB49" s="639" t="str">
        <f t="shared" si="1"/>
        <v/>
      </c>
      <c r="AC49" s="508" t="str">
        <f t="shared" si="2"/>
        <v/>
      </c>
      <c r="AF49" s="510" t="str">
        <f t="shared" si="3"/>
        <v>PENDIENTE</v>
      </c>
      <c r="AG49" s="495">
        <v>44012</v>
      </c>
      <c r="AM49" s="401" t="s">
        <v>1123</v>
      </c>
      <c r="BG49" s="810"/>
      <c r="BI49" s="515" t="str">
        <f t="shared" si="5"/>
        <v>ABIERTO</v>
      </c>
    </row>
    <row r="50" spans="1:61" s="396" customFormat="1" ht="35.1" customHeight="1" x14ac:dyDescent="0.2">
      <c r="C50" s="394"/>
      <c r="E50" s="425"/>
      <c r="H50" s="418"/>
      <c r="I50" s="312"/>
      <c r="J50" s="331"/>
      <c r="K50" s="331"/>
      <c r="L50" s="331"/>
      <c r="N50" s="394"/>
      <c r="O50" s="394"/>
      <c r="P50" s="418"/>
      <c r="S50" s="331"/>
      <c r="T50" s="97"/>
      <c r="U50" s="331"/>
      <c r="V50" s="328"/>
      <c r="W50" s="328"/>
      <c r="X50" s="98"/>
      <c r="Y50" s="395"/>
      <c r="AA50" s="307"/>
      <c r="AB50" s="310"/>
      <c r="AD50" s="312"/>
      <c r="BG50" s="399"/>
    </row>
    <row r="51" spans="1:61" s="396" customFormat="1" ht="35.1" customHeight="1" x14ac:dyDescent="0.2">
      <c r="C51" s="394"/>
      <c r="E51" s="425"/>
      <c r="H51" s="418"/>
      <c r="I51" s="312"/>
      <c r="J51" s="331"/>
      <c r="K51" s="331"/>
      <c r="L51" s="331"/>
      <c r="N51" s="394"/>
      <c r="O51" s="394"/>
      <c r="P51" s="418"/>
      <c r="S51" s="331"/>
      <c r="T51" s="97"/>
      <c r="V51" s="328"/>
      <c r="W51" s="328"/>
      <c r="X51" s="98"/>
      <c r="Y51" s="395"/>
      <c r="AA51" s="307"/>
      <c r="AB51" s="310"/>
      <c r="AD51" s="395"/>
      <c r="AF51" s="399"/>
      <c r="BG51" s="399"/>
    </row>
    <row r="52" spans="1:61" s="396" customFormat="1" ht="35.1" customHeight="1" x14ac:dyDescent="0.2">
      <c r="C52" s="394"/>
      <c r="E52" s="425"/>
      <c r="H52" s="418"/>
      <c r="I52" s="312"/>
      <c r="J52" s="332"/>
      <c r="K52" s="312"/>
      <c r="L52" s="331"/>
      <c r="N52" s="394"/>
      <c r="O52" s="394"/>
      <c r="P52" s="331"/>
      <c r="S52" s="312"/>
      <c r="T52" s="97"/>
      <c r="V52" s="333"/>
      <c r="W52" s="333"/>
      <c r="X52" s="98"/>
      <c r="Y52" s="395"/>
      <c r="AA52" s="307"/>
      <c r="AB52" s="310"/>
      <c r="AD52" s="395"/>
      <c r="AF52" s="399"/>
      <c r="BG52" s="399"/>
    </row>
    <row r="53" spans="1:61" s="396" customFormat="1" ht="35.1" customHeight="1" x14ac:dyDescent="0.2">
      <c r="C53" s="394"/>
      <c r="E53" s="425"/>
      <c r="H53" s="418"/>
      <c r="I53" s="312"/>
      <c r="J53" s="331"/>
      <c r="K53" s="331"/>
      <c r="L53" s="331"/>
      <c r="N53" s="394"/>
      <c r="O53" s="394"/>
      <c r="P53" s="418"/>
      <c r="S53" s="331"/>
      <c r="T53" s="97"/>
      <c r="V53" s="328"/>
      <c r="W53" s="328"/>
      <c r="X53" s="98"/>
      <c r="Y53" s="395"/>
      <c r="AA53" s="307"/>
      <c r="AB53" s="310"/>
      <c r="AD53" s="306"/>
      <c r="AF53" s="399"/>
      <c r="BG53" s="399"/>
    </row>
    <row r="54" spans="1:61" s="396" customFormat="1" ht="35.1" customHeight="1" x14ac:dyDescent="0.25">
      <c r="C54" s="394"/>
      <c r="E54" s="427"/>
      <c r="H54" s="418"/>
      <c r="I54" s="153"/>
      <c r="J54" s="104"/>
      <c r="K54" s="104"/>
      <c r="L54" s="104"/>
      <c r="M54" s="105"/>
      <c r="N54" s="394"/>
      <c r="O54" s="394"/>
      <c r="P54" s="394"/>
      <c r="S54" s="104"/>
      <c r="T54" s="97"/>
      <c r="V54" s="18"/>
      <c r="W54" s="18"/>
      <c r="X54" s="98"/>
      <c r="Y54" s="15"/>
      <c r="AA54" s="307"/>
      <c r="AB54" s="310"/>
      <c r="AD54" s="309"/>
      <c r="AF54" s="399"/>
      <c r="BG54" s="399"/>
    </row>
    <row r="55" spans="1:61" s="396" customFormat="1" ht="69" customHeight="1" x14ac:dyDescent="0.25">
      <c r="C55" s="394"/>
      <c r="E55" s="427"/>
      <c r="H55" s="418"/>
      <c r="I55" s="153"/>
      <c r="J55" s="334"/>
      <c r="K55" s="104"/>
      <c r="L55" s="104"/>
      <c r="M55" s="108"/>
      <c r="N55" s="394"/>
      <c r="O55" s="394"/>
      <c r="P55" s="394"/>
      <c r="S55" s="104"/>
      <c r="T55" s="97"/>
      <c r="V55" s="109"/>
      <c r="W55" s="109"/>
      <c r="X55" s="98"/>
      <c r="Y55" s="15"/>
      <c r="AA55" s="307"/>
      <c r="AB55" s="310"/>
      <c r="AD55" s="309"/>
      <c r="AF55" s="399"/>
      <c r="BG55" s="399"/>
    </row>
    <row r="56" spans="1:61" s="396" customFormat="1" ht="69" customHeight="1" x14ac:dyDescent="0.25">
      <c r="C56" s="394"/>
      <c r="E56" s="427"/>
      <c r="H56" s="418"/>
      <c r="I56" s="321"/>
      <c r="J56" s="321"/>
      <c r="K56" s="15"/>
      <c r="L56" s="104"/>
      <c r="M56" s="105"/>
      <c r="N56" s="394"/>
      <c r="O56" s="394"/>
      <c r="P56" s="394"/>
      <c r="S56" s="15"/>
      <c r="T56" s="97"/>
      <c r="V56" s="18"/>
      <c r="W56" s="18"/>
      <c r="X56" s="98"/>
      <c r="Y56" s="15"/>
      <c r="AA56" s="307"/>
      <c r="AB56" s="310"/>
      <c r="AD56" s="17"/>
      <c r="AF56" s="399"/>
      <c r="BG56" s="399"/>
    </row>
    <row r="57" spans="1:61" s="396" customFormat="1" ht="69" customHeight="1" x14ac:dyDescent="0.25">
      <c r="C57" s="394"/>
      <c r="E57" s="427"/>
      <c r="H57" s="418"/>
      <c r="I57" s="335"/>
      <c r="J57" s="15"/>
      <c r="K57" s="15"/>
      <c r="L57" s="17"/>
      <c r="M57" s="113"/>
      <c r="N57" s="394"/>
      <c r="O57" s="394"/>
      <c r="P57" s="394"/>
      <c r="S57" s="15"/>
      <c r="T57" s="97"/>
      <c r="V57" s="18"/>
      <c r="W57" s="18"/>
      <c r="X57" s="98"/>
      <c r="Y57" s="15"/>
      <c r="AA57" s="307"/>
      <c r="AB57" s="310"/>
      <c r="AD57" s="309"/>
      <c r="AF57" s="399"/>
      <c r="BG57" s="399"/>
    </row>
    <row r="58" spans="1:61" s="396" customFormat="1" ht="69" customHeight="1" x14ac:dyDescent="0.25">
      <c r="C58" s="394"/>
      <c r="E58" s="427"/>
      <c r="H58" s="418"/>
      <c r="I58" s="153"/>
      <c r="J58" s="15"/>
      <c r="K58" s="15"/>
      <c r="L58" s="336"/>
      <c r="M58" s="115"/>
      <c r="N58" s="394"/>
      <c r="O58" s="394"/>
      <c r="P58" s="394"/>
      <c r="S58" s="15"/>
      <c r="T58" s="97"/>
      <c r="V58" s="18"/>
      <c r="W58" s="106"/>
      <c r="X58" s="98"/>
      <c r="Y58" s="15"/>
      <c r="AA58" s="307"/>
      <c r="AB58" s="310"/>
      <c r="AD58" s="17"/>
      <c r="AF58" s="399"/>
      <c r="BG58" s="399"/>
    </row>
    <row r="59" spans="1:61" s="396" customFormat="1" ht="69" customHeight="1" x14ac:dyDescent="0.25">
      <c r="C59" s="394"/>
      <c r="E59" s="427"/>
      <c r="H59" s="418"/>
      <c r="I59" s="321"/>
      <c r="J59" s="15"/>
      <c r="K59" s="26"/>
      <c r="L59" s="26"/>
      <c r="M59" s="105"/>
      <c r="N59" s="394"/>
      <c r="O59" s="394"/>
      <c r="P59" s="394"/>
      <c r="S59" s="26"/>
      <c r="T59" s="97"/>
      <c r="V59" s="18"/>
      <c r="W59" s="18"/>
      <c r="X59" s="98"/>
      <c r="Y59" s="15"/>
      <c r="AA59" s="307"/>
      <c r="AB59" s="310"/>
      <c r="AD59" s="17"/>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row>
    <row r="60" spans="1:61" s="396" customFormat="1" ht="69" customHeight="1" x14ac:dyDescent="0.25">
      <c r="C60" s="394"/>
      <c r="E60" s="427"/>
      <c r="H60" s="418"/>
      <c r="I60" s="153"/>
      <c r="J60" s="15"/>
      <c r="K60" s="15"/>
      <c r="L60" s="15"/>
      <c r="M60" s="113"/>
      <c r="N60" s="394"/>
      <c r="O60" s="394"/>
      <c r="P60" s="394"/>
      <c r="S60" s="15"/>
      <c r="T60" s="97"/>
      <c r="V60" s="18"/>
      <c r="W60" s="18"/>
      <c r="X60" s="98"/>
      <c r="Y60" s="15"/>
      <c r="AA60" s="307"/>
      <c r="AB60" s="310"/>
      <c r="AD60" s="17"/>
      <c r="AF60" s="399"/>
      <c r="BG60" s="399"/>
    </row>
    <row r="61" spans="1:61" s="396" customFormat="1" ht="69" customHeight="1" x14ac:dyDescent="0.25">
      <c r="C61" s="394"/>
      <c r="E61" s="427"/>
      <c r="H61" s="418"/>
      <c r="I61" s="153"/>
      <c r="J61" s="15"/>
      <c r="K61" s="15"/>
      <c r="L61" s="15"/>
      <c r="M61" s="113"/>
      <c r="N61" s="394"/>
      <c r="O61" s="394"/>
      <c r="P61" s="394"/>
      <c r="S61" s="15"/>
      <c r="T61" s="97"/>
      <c r="V61" s="18"/>
      <c r="W61" s="18"/>
      <c r="X61" s="98"/>
      <c r="Y61" s="15"/>
      <c r="AA61" s="307"/>
      <c r="AB61" s="310"/>
      <c r="AD61" s="17"/>
      <c r="AF61" s="399"/>
      <c r="BG61" s="399"/>
    </row>
    <row r="62" spans="1:61" s="396" customFormat="1" ht="69" customHeight="1" x14ac:dyDescent="0.25">
      <c r="C62" s="394"/>
      <c r="E62" s="427"/>
      <c r="H62" s="418"/>
      <c r="I62" s="153"/>
      <c r="J62" s="15"/>
      <c r="K62" s="15"/>
      <c r="L62" s="15"/>
      <c r="M62" s="113"/>
      <c r="N62" s="394"/>
      <c r="O62" s="394"/>
      <c r="P62" s="394"/>
      <c r="S62" s="15"/>
      <c r="T62" s="97"/>
      <c r="V62" s="18"/>
      <c r="W62" s="18"/>
      <c r="X62" s="98"/>
      <c r="Y62" s="15"/>
      <c r="AA62" s="307"/>
      <c r="AB62" s="310"/>
      <c r="AD62" s="126"/>
      <c r="AF62" s="399"/>
      <c r="BG62" s="399"/>
    </row>
    <row r="63" spans="1:61" s="396" customFormat="1" ht="69" customHeight="1" x14ac:dyDescent="0.25">
      <c r="C63" s="394"/>
      <c r="E63" s="427"/>
      <c r="H63" s="418"/>
      <c r="I63" s="153"/>
      <c r="J63" s="26"/>
      <c r="K63" s="26"/>
      <c r="L63" s="26"/>
      <c r="M63" s="115"/>
      <c r="N63" s="394"/>
      <c r="O63" s="394"/>
      <c r="P63" s="394"/>
      <c r="S63" s="26"/>
      <c r="T63" s="97"/>
      <c r="V63" s="18"/>
      <c r="W63" s="18"/>
      <c r="X63" s="98"/>
      <c r="Y63" s="15"/>
      <c r="AA63" s="307"/>
      <c r="AB63" s="310"/>
      <c r="AD63" s="17"/>
      <c r="AF63" s="399"/>
      <c r="BG63" s="399"/>
    </row>
    <row r="64" spans="1:61" s="396" customFormat="1" ht="69" customHeight="1" x14ac:dyDescent="0.25">
      <c r="C64" s="394"/>
      <c r="E64" s="425"/>
      <c r="H64" s="418"/>
      <c r="I64" s="312"/>
      <c r="J64" s="337"/>
      <c r="N64" s="394"/>
      <c r="O64" s="394"/>
      <c r="P64" s="394"/>
      <c r="T64" s="97"/>
      <c r="X64" s="98"/>
      <c r="Y64" s="154"/>
      <c r="AA64" s="307"/>
      <c r="AB64" s="310"/>
      <c r="AD64" s="15"/>
      <c r="AF64" s="399"/>
      <c r="BG64" s="399"/>
    </row>
    <row r="65" spans="3:59" s="396" customFormat="1" ht="69" customHeight="1" x14ac:dyDescent="0.25">
      <c r="C65" s="394"/>
      <c r="E65" s="425"/>
      <c r="H65" s="418"/>
      <c r="I65" s="153"/>
      <c r="J65" s="337"/>
      <c r="N65" s="394"/>
      <c r="O65" s="394"/>
      <c r="P65" s="394"/>
      <c r="T65" s="97"/>
      <c r="X65" s="98"/>
      <c r="Y65" s="154"/>
      <c r="AA65" s="307"/>
      <c r="AB65" s="310"/>
      <c r="AD65" s="15"/>
      <c r="AF65" s="399"/>
      <c r="BG65" s="399"/>
    </row>
    <row r="66" spans="3:59" s="396" customFormat="1" ht="69" customHeight="1" x14ac:dyDescent="0.25">
      <c r="C66" s="394"/>
      <c r="E66" s="425"/>
      <c r="H66" s="418"/>
      <c r="I66" s="153"/>
      <c r="J66" s="337"/>
      <c r="N66" s="394"/>
      <c r="O66" s="394"/>
      <c r="P66" s="394"/>
      <c r="T66" s="97"/>
      <c r="X66" s="98"/>
      <c r="Y66" s="154"/>
      <c r="AA66" s="307"/>
      <c r="AB66" s="310"/>
      <c r="AD66" s="15"/>
      <c r="AF66" s="399"/>
      <c r="BG66" s="399"/>
    </row>
    <row r="67" spans="3:59" s="396" customFormat="1" ht="69" customHeight="1" x14ac:dyDescent="0.25">
      <c r="C67" s="394"/>
      <c r="E67" s="425"/>
      <c r="H67" s="418"/>
      <c r="I67" s="153"/>
      <c r="J67" s="337"/>
      <c r="N67" s="394"/>
      <c r="O67" s="394"/>
      <c r="P67" s="394"/>
      <c r="T67" s="97"/>
      <c r="X67" s="98"/>
      <c r="Y67" s="154"/>
      <c r="AA67" s="307"/>
      <c r="AB67" s="310"/>
      <c r="AD67" s="15"/>
      <c r="AF67" s="399"/>
      <c r="BG67" s="399"/>
    </row>
    <row r="68" spans="3:59" s="396" customFormat="1" ht="69" customHeight="1" x14ac:dyDescent="0.2">
      <c r="C68" s="394"/>
      <c r="E68" s="420"/>
      <c r="H68" s="418"/>
      <c r="I68" s="315"/>
      <c r="N68" s="394"/>
      <c r="O68" s="394"/>
      <c r="P68" s="394"/>
      <c r="T68" s="97"/>
      <c r="X68" s="98"/>
      <c r="Y68" s="317"/>
      <c r="AA68" s="307"/>
      <c r="AB68" s="310"/>
      <c r="AF68" s="399"/>
      <c r="BG68" s="399"/>
    </row>
    <row r="69" spans="3:59" s="396" customFormat="1" ht="69" customHeight="1" x14ac:dyDescent="0.25">
      <c r="C69" s="394"/>
      <c r="E69" s="420"/>
      <c r="H69" s="418"/>
      <c r="I69" s="153"/>
      <c r="J69" s="154"/>
      <c r="K69" s="26"/>
      <c r="L69" s="20"/>
      <c r="M69" s="148"/>
      <c r="N69" s="394"/>
      <c r="O69" s="394"/>
      <c r="P69" s="394"/>
      <c r="T69" s="97"/>
      <c r="U69" s="26"/>
      <c r="V69" s="338"/>
      <c r="W69" s="338"/>
      <c r="X69" s="98"/>
      <c r="Y69" s="26"/>
      <c r="AA69" s="307"/>
      <c r="AB69" s="310"/>
      <c r="AF69" s="399"/>
      <c r="BG69" s="399"/>
    </row>
    <row r="70" spans="3:59" s="396" customFormat="1" ht="69" customHeight="1" x14ac:dyDescent="0.25">
      <c r="C70" s="394"/>
      <c r="E70" s="420"/>
      <c r="H70" s="418"/>
      <c r="I70" s="153"/>
      <c r="J70" s="154"/>
      <c r="K70" s="17"/>
      <c r="L70" s="150"/>
      <c r="M70" s="115"/>
      <c r="N70" s="394"/>
      <c r="O70" s="394"/>
      <c r="P70" s="394"/>
      <c r="T70" s="97"/>
      <c r="U70" s="17"/>
      <c r="V70" s="338"/>
      <c r="W70" s="338"/>
      <c r="X70" s="98"/>
      <c r="Y70" s="26"/>
      <c r="AA70" s="307"/>
      <c r="AB70" s="310"/>
      <c r="AF70" s="399"/>
      <c r="BG70" s="399"/>
    </row>
    <row r="71" spans="3:59" s="396" customFormat="1" ht="69" customHeight="1" x14ac:dyDescent="0.2">
      <c r="C71" s="394"/>
      <c r="E71" s="420"/>
      <c r="H71" s="418"/>
      <c r="I71" s="395"/>
      <c r="J71" s="154"/>
      <c r="K71" s="395"/>
      <c r="L71" s="151"/>
      <c r="M71" s="395"/>
      <c r="N71" s="394"/>
      <c r="O71" s="394"/>
      <c r="P71" s="340"/>
      <c r="T71" s="97"/>
      <c r="U71" s="395"/>
      <c r="V71" s="323"/>
      <c r="W71" s="152"/>
      <c r="X71" s="98"/>
      <c r="Y71" s="348"/>
      <c r="AA71" s="307"/>
      <c r="AB71" s="310"/>
      <c r="AF71" s="399"/>
      <c r="BG71" s="399"/>
    </row>
    <row r="72" spans="3:59" s="396" customFormat="1" ht="69" customHeight="1" x14ac:dyDescent="0.2">
      <c r="C72" s="394"/>
      <c r="E72" s="420"/>
      <c r="H72" s="418"/>
      <c r="I72" s="153"/>
      <c r="J72" s="150"/>
      <c r="K72" s="16"/>
      <c r="L72" s="150"/>
      <c r="M72" s="115"/>
      <c r="N72" s="394"/>
      <c r="O72" s="394"/>
      <c r="P72" s="394"/>
      <c r="T72" s="97"/>
      <c r="U72" s="16"/>
      <c r="V72" s="338"/>
      <c r="W72" s="338"/>
      <c r="X72" s="98"/>
      <c r="Y72" s="348"/>
      <c r="AA72" s="307"/>
      <c r="AB72" s="310"/>
      <c r="AF72" s="399"/>
      <c r="BG72" s="399"/>
    </row>
    <row r="73" spans="3:59" s="396" customFormat="1" ht="69" customHeight="1" x14ac:dyDescent="0.2">
      <c r="C73" s="394"/>
      <c r="E73" s="420"/>
      <c r="H73" s="418"/>
      <c r="I73" s="315"/>
      <c r="N73" s="394"/>
      <c r="O73" s="394"/>
      <c r="T73" s="97"/>
      <c r="X73" s="98"/>
      <c r="Y73" s="317"/>
      <c r="AA73" s="307"/>
      <c r="AB73" s="310"/>
      <c r="AF73" s="399"/>
      <c r="BG73" s="399"/>
    </row>
    <row r="74" spans="3:59" s="396" customFormat="1" ht="69" customHeight="1" x14ac:dyDescent="0.2">
      <c r="C74" s="394"/>
      <c r="E74" s="420"/>
      <c r="H74" s="418"/>
      <c r="I74" s="315"/>
      <c r="N74" s="394"/>
      <c r="O74" s="394"/>
      <c r="T74" s="97"/>
      <c r="X74" s="98"/>
      <c r="Y74" s="317"/>
      <c r="AA74" s="307"/>
      <c r="AB74" s="310"/>
      <c r="AF74" s="399"/>
      <c r="BG74" s="399"/>
    </row>
    <row r="75" spans="3:59" s="396" customFormat="1" ht="69" customHeight="1" x14ac:dyDescent="0.25">
      <c r="C75" s="394"/>
      <c r="E75" s="420"/>
      <c r="H75" s="418"/>
      <c r="I75" s="153"/>
      <c r="N75" s="394"/>
      <c r="O75" s="394"/>
      <c r="P75" s="340"/>
      <c r="T75" s="97"/>
      <c r="X75" s="98"/>
      <c r="Y75" s="311"/>
      <c r="AA75" s="307"/>
      <c r="AB75" s="310"/>
      <c r="AF75" s="399"/>
      <c r="BG75" s="399"/>
    </row>
    <row r="76" spans="3:59" s="396" customFormat="1" ht="69" customHeight="1" x14ac:dyDescent="0.2">
      <c r="C76" s="394"/>
      <c r="E76" s="420"/>
      <c r="H76" s="209"/>
      <c r="I76" s="331"/>
      <c r="J76" s="150"/>
      <c r="K76" s="17"/>
      <c r="L76" s="17"/>
      <c r="N76" s="394"/>
      <c r="O76" s="394"/>
      <c r="P76" s="394"/>
      <c r="T76" s="97"/>
      <c r="U76" s="17"/>
      <c r="V76" s="338"/>
      <c r="W76" s="338"/>
      <c r="X76" s="98"/>
      <c r="Y76" s="311"/>
      <c r="AA76" s="307"/>
      <c r="AB76" s="310"/>
      <c r="AF76" s="399"/>
      <c r="BG76" s="399"/>
    </row>
    <row r="77" spans="3:59" s="396" customFormat="1" ht="69" customHeight="1" x14ac:dyDescent="0.25">
      <c r="C77" s="394"/>
      <c r="E77" s="420"/>
      <c r="H77" s="209"/>
      <c r="I77" s="315"/>
      <c r="J77" s="341"/>
      <c r="N77" s="394"/>
      <c r="O77" s="394"/>
      <c r="P77" s="394"/>
      <c r="T77" s="97"/>
      <c r="X77" s="98"/>
      <c r="AA77" s="307"/>
      <c r="AB77" s="310"/>
      <c r="AF77" s="399"/>
      <c r="BG77" s="399"/>
    </row>
    <row r="78" spans="3:59" s="396" customFormat="1" ht="69" customHeight="1" x14ac:dyDescent="0.2">
      <c r="C78" s="394"/>
      <c r="E78" s="420"/>
      <c r="H78" s="209"/>
      <c r="I78" s="342"/>
      <c r="J78" s="150"/>
      <c r="K78" s="17"/>
      <c r="L78" s="17"/>
      <c r="N78" s="394"/>
      <c r="O78" s="394"/>
      <c r="P78" s="394"/>
      <c r="T78" s="97"/>
      <c r="U78" s="17"/>
      <c r="V78" s="338"/>
      <c r="W78" s="338"/>
      <c r="X78" s="98"/>
      <c r="Y78" s="306"/>
      <c r="AA78" s="307"/>
      <c r="AB78" s="310"/>
      <c r="AF78" s="399"/>
      <c r="BG78" s="399"/>
    </row>
    <row r="79" spans="3:59" s="396" customFormat="1" ht="69" customHeight="1" x14ac:dyDescent="0.2">
      <c r="C79" s="394"/>
      <c r="E79" s="420"/>
      <c r="H79" s="209"/>
      <c r="I79" s="331"/>
      <c r="J79" s="343"/>
      <c r="K79" s="343"/>
      <c r="N79" s="394"/>
      <c r="O79" s="394"/>
      <c r="P79" s="394"/>
      <c r="T79" s="97"/>
      <c r="X79" s="98"/>
      <c r="AA79" s="307"/>
      <c r="AB79" s="310"/>
      <c r="AF79" s="399"/>
      <c r="BG79" s="399"/>
    </row>
    <row r="80" spans="3:59" s="396" customFormat="1" ht="69" customHeight="1" x14ac:dyDescent="0.2">
      <c r="C80" s="394"/>
      <c r="E80" s="427"/>
      <c r="H80" s="209"/>
      <c r="I80" s="344"/>
      <c r="K80" s="420"/>
      <c r="M80" s="345"/>
      <c r="N80" s="394"/>
      <c r="O80" s="394"/>
      <c r="P80" s="394"/>
      <c r="T80" s="97"/>
      <c r="V80" s="327"/>
      <c r="W80" s="327"/>
      <c r="X80" s="98"/>
      <c r="Y80" s="147"/>
      <c r="AA80" s="307"/>
      <c r="AB80" s="310"/>
      <c r="AF80" s="399"/>
      <c r="BG80" s="399"/>
    </row>
    <row r="81" spans="3:59" s="396" customFormat="1" ht="69" customHeight="1" x14ac:dyDescent="0.25">
      <c r="C81" s="394"/>
      <c r="E81" s="427"/>
      <c r="H81" s="209"/>
      <c r="I81" s="346"/>
      <c r="K81" s="420"/>
      <c r="M81" s="345"/>
      <c r="N81" s="394"/>
      <c r="O81" s="394"/>
      <c r="P81" s="394"/>
      <c r="T81" s="97"/>
      <c r="V81" s="327"/>
      <c r="W81" s="327"/>
      <c r="X81" s="98"/>
      <c r="Y81" s="147"/>
      <c r="AA81" s="307"/>
      <c r="AB81" s="310"/>
      <c r="AF81" s="399"/>
      <c r="BG81" s="399"/>
    </row>
    <row r="82" spans="3:59" s="396" customFormat="1" ht="69" customHeight="1" x14ac:dyDescent="0.25">
      <c r="C82" s="394"/>
      <c r="E82" s="427"/>
      <c r="H82" s="209"/>
      <c r="I82" s="346"/>
      <c r="K82" s="325"/>
      <c r="M82" s="345"/>
      <c r="N82" s="394"/>
      <c r="O82" s="394"/>
      <c r="P82" s="340"/>
      <c r="T82" s="97"/>
      <c r="V82" s="327"/>
      <c r="W82" s="327"/>
      <c r="X82" s="98"/>
      <c r="Y82" s="147"/>
      <c r="AA82" s="307"/>
      <c r="AB82" s="310"/>
      <c r="AF82" s="399"/>
      <c r="BG82" s="399"/>
    </row>
    <row r="83" spans="3:59" s="396" customFormat="1" ht="69" customHeight="1" x14ac:dyDescent="0.2">
      <c r="C83" s="394"/>
      <c r="E83" s="427"/>
      <c r="H83" s="209"/>
      <c r="I83" s="347"/>
      <c r="M83" s="345"/>
      <c r="N83" s="394"/>
      <c r="O83" s="394"/>
      <c r="P83" s="394"/>
      <c r="T83" s="97"/>
      <c r="V83" s="327"/>
      <c r="W83" s="327"/>
      <c r="X83" s="98"/>
      <c r="Y83" s="317"/>
      <c r="AA83" s="307"/>
      <c r="AB83" s="310"/>
      <c r="AF83" s="399"/>
      <c r="BG83" s="399"/>
    </row>
    <row r="84" spans="3:59" s="396" customFormat="1" ht="69" customHeight="1" x14ac:dyDescent="0.2">
      <c r="C84" s="394"/>
      <c r="E84" s="427"/>
      <c r="H84" s="209"/>
      <c r="I84" s="347"/>
      <c r="M84" s="345"/>
      <c r="N84" s="394"/>
      <c r="O84" s="394"/>
      <c r="P84" s="394"/>
      <c r="T84" s="97"/>
      <c r="V84" s="327"/>
      <c r="W84" s="327"/>
      <c r="X84" s="98"/>
      <c r="Y84" s="317"/>
      <c r="AA84" s="307"/>
      <c r="AB84" s="310"/>
      <c r="AF84" s="399"/>
      <c r="BG84" s="399"/>
    </row>
    <row r="85" spans="3:59" s="396" customFormat="1" ht="69" customHeight="1" x14ac:dyDescent="0.25">
      <c r="C85" s="394"/>
      <c r="E85" s="427"/>
      <c r="H85" s="209"/>
      <c r="I85" s="346"/>
      <c r="M85" s="345"/>
      <c r="N85" s="394"/>
      <c r="O85" s="394"/>
      <c r="P85" s="339"/>
      <c r="T85" s="97"/>
      <c r="V85" s="327"/>
      <c r="W85" s="327"/>
      <c r="X85" s="98"/>
      <c r="Y85" s="147"/>
      <c r="AA85" s="307"/>
      <c r="AB85" s="310"/>
      <c r="AF85" s="399"/>
      <c r="BG85" s="399"/>
    </row>
    <row r="86" spans="3:59" s="396" customFormat="1" ht="69" customHeight="1" x14ac:dyDescent="0.25">
      <c r="C86" s="394"/>
      <c r="E86" s="427"/>
      <c r="H86" s="209"/>
      <c r="I86" s="346"/>
      <c r="M86" s="345"/>
      <c r="N86" s="394"/>
      <c r="O86" s="394"/>
      <c r="P86" s="339"/>
      <c r="T86" s="97"/>
      <c r="V86" s="327"/>
      <c r="W86" s="327"/>
      <c r="X86" s="98"/>
      <c r="Y86" s="147"/>
      <c r="AA86" s="307"/>
      <c r="AB86" s="310"/>
      <c r="AF86" s="399"/>
      <c r="BG86" s="399"/>
    </row>
    <row r="87" spans="3:59" s="396" customFormat="1" ht="69" customHeight="1" x14ac:dyDescent="0.25">
      <c r="C87" s="394"/>
      <c r="E87" s="427"/>
      <c r="H87" s="209"/>
      <c r="I87" s="346"/>
      <c r="J87" s="150"/>
      <c r="K87" s="394"/>
      <c r="L87" s="325"/>
      <c r="M87" s="345"/>
      <c r="N87" s="394"/>
      <c r="O87" s="394"/>
      <c r="P87" s="209"/>
      <c r="S87" s="394"/>
      <c r="T87" s="97"/>
      <c r="V87" s="338"/>
      <c r="W87" s="338"/>
      <c r="X87" s="98"/>
      <c r="Y87" s="147"/>
      <c r="AA87" s="307"/>
      <c r="AB87" s="310"/>
      <c r="AF87" s="399"/>
      <c r="BG87" s="399"/>
    </row>
    <row r="88" spans="3:59" s="396" customFormat="1" ht="69" customHeight="1" x14ac:dyDescent="0.2">
      <c r="C88" s="394"/>
      <c r="E88" s="427"/>
      <c r="H88" s="209"/>
      <c r="I88" s="348"/>
      <c r="J88" s="340"/>
      <c r="K88" s="340"/>
      <c r="L88" s="340"/>
      <c r="M88" s="209"/>
      <c r="N88" s="394"/>
      <c r="O88" s="394"/>
      <c r="P88" s="394"/>
      <c r="T88" s="97"/>
      <c r="V88" s="338"/>
      <c r="W88" s="338"/>
      <c r="X88" s="98"/>
      <c r="Y88" s="317"/>
      <c r="AA88" s="307"/>
      <c r="AB88" s="310"/>
      <c r="AF88" s="399"/>
      <c r="BG88" s="399"/>
    </row>
    <row r="89" spans="3:59" s="396" customFormat="1" ht="69" customHeight="1" x14ac:dyDescent="0.25">
      <c r="C89" s="394"/>
      <c r="E89" s="427"/>
      <c r="H89" s="209"/>
      <c r="I89" s="321"/>
      <c r="J89" s="150"/>
      <c r="K89" s="209"/>
      <c r="L89" s="209"/>
      <c r="M89" s="209"/>
      <c r="N89" s="394"/>
      <c r="O89" s="394"/>
      <c r="P89" s="209"/>
      <c r="S89" s="209"/>
      <c r="T89" s="97"/>
      <c r="V89" s="338"/>
      <c r="W89" s="338"/>
      <c r="X89" s="98"/>
      <c r="Y89" s="147"/>
      <c r="AA89" s="307"/>
      <c r="AB89" s="310"/>
      <c r="AF89" s="399"/>
      <c r="BG89" s="399"/>
    </row>
    <row r="90" spans="3:59" s="396" customFormat="1" ht="69" customHeight="1" x14ac:dyDescent="0.25">
      <c r="C90" s="394"/>
      <c r="E90" s="427"/>
      <c r="H90" s="209"/>
      <c r="I90" s="321"/>
      <c r="J90" s="150"/>
      <c r="K90" s="209"/>
      <c r="L90" s="209"/>
      <c r="M90" s="209"/>
      <c r="N90" s="394"/>
      <c r="O90" s="394"/>
      <c r="P90" s="209"/>
      <c r="S90" s="209"/>
      <c r="T90" s="97"/>
      <c r="V90" s="338"/>
      <c r="W90" s="338"/>
      <c r="X90" s="98"/>
      <c r="Y90" s="209"/>
      <c r="AA90" s="307"/>
      <c r="AB90" s="310"/>
      <c r="AF90" s="399"/>
      <c r="BG90" s="399"/>
    </row>
    <row r="91" spans="3:59" s="396" customFormat="1" ht="69" customHeight="1" x14ac:dyDescent="0.25">
      <c r="C91" s="394"/>
      <c r="E91" s="427"/>
      <c r="H91" s="209"/>
      <c r="I91" s="321"/>
      <c r="J91" s="150"/>
      <c r="K91" s="209"/>
      <c r="L91" s="209"/>
      <c r="M91" s="209"/>
      <c r="N91" s="394"/>
      <c r="O91" s="394"/>
      <c r="P91" s="209"/>
      <c r="S91" s="209"/>
      <c r="T91" s="97"/>
      <c r="V91" s="338"/>
      <c r="W91" s="338"/>
      <c r="X91" s="98"/>
      <c r="Y91" s="26"/>
      <c r="AA91" s="307"/>
      <c r="AB91" s="310"/>
      <c r="AF91" s="399"/>
      <c r="BG91" s="399"/>
    </row>
    <row r="92" spans="3:59" s="396" customFormat="1" ht="69" customHeight="1" x14ac:dyDescent="0.25">
      <c r="C92" s="394"/>
      <c r="E92" s="427"/>
      <c r="H92" s="209"/>
      <c r="I92" s="321"/>
      <c r="J92" s="150"/>
      <c r="K92" s="209"/>
      <c r="L92" s="209"/>
      <c r="M92" s="209"/>
      <c r="N92" s="394"/>
      <c r="O92" s="394"/>
      <c r="P92" s="209"/>
      <c r="S92" s="209"/>
      <c r="T92" s="97"/>
      <c r="V92" s="338"/>
      <c r="W92" s="338"/>
      <c r="X92" s="98"/>
      <c r="Y92" s="26"/>
      <c r="AA92" s="307"/>
      <c r="AB92" s="310"/>
      <c r="AF92" s="399"/>
      <c r="BG92" s="399"/>
    </row>
    <row r="93" spans="3:59" s="396" customFormat="1" ht="69" customHeight="1" x14ac:dyDescent="0.25">
      <c r="C93" s="394"/>
      <c r="E93" s="427"/>
      <c r="H93" s="209"/>
      <c r="I93" s="321"/>
      <c r="J93" s="150"/>
      <c r="K93" s="209"/>
      <c r="L93" s="209"/>
      <c r="M93" s="209"/>
      <c r="N93" s="394"/>
      <c r="O93" s="394"/>
      <c r="P93" s="209"/>
      <c r="S93" s="209"/>
      <c r="T93" s="97"/>
      <c r="V93" s="338"/>
      <c r="W93" s="338"/>
      <c r="X93" s="98"/>
      <c r="Y93" s="26"/>
      <c r="AA93" s="307"/>
      <c r="AB93" s="310"/>
      <c r="AF93" s="399"/>
      <c r="BG93" s="399"/>
    </row>
    <row r="94" spans="3:59" s="396" customFormat="1" ht="69" customHeight="1" x14ac:dyDescent="0.25">
      <c r="C94" s="394"/>
      <c r="E94" s="427"/>
      <c r="H94" s="209"/>
      <c r="I94" s="321"/>
      <c r="J94" s="150"/>
      <c r="K94" s="209"/>
      <c r="L94" s="209"/>
      <c r="M94" s="209"/>
      <c r="N94" s="394"/>
      <c r="O94" s="394"/>
      <c r="P94" s="209"/>
      <c r="S94" s="209"/>
      <c r="T94" s="97"/>
      <c r="V94" s="338"/>
      <c r="W94" s="338"/>
      <c r="X94" s="98"/>
      <c r="Y94" s="209"/>
      <c r="AA94" s="307"/>
      <c r="AB94" s="310"/>
      <c r="AF94" s="399"/>
      <c r="BG94" s="399"/>
    </row>
    <row r="95" spans="3:59" s="396" customFormat="1" ht="69" customHeight="1" x14ac:dyDescent="0.25">
      <c r="C95" s="394"/>
      <c r="E95" s="420"/>
      <c r="H95" s="418"/>
      <c r="I95" s="333"/>
      <c r="J95" s="150"/>
      <c r="N95" s="394"/>
      <c r="O95" s="394"/>
      <c r="P95" s="394"/>
      <c r="T95" s="97"/>
      <c r="X95" s="98"/>
      <c r="Y95" s="209"/>
      <c r="AA95" s="307"/>
      <c r="AB95" s="310"/>
      <c r="AF95" s="399"/>
      <c r="BG95" s="399"/>
    </row>
    <row r="96" spans="3:59" s="396" customFormat="1" ht="69" customHeight="1" x14ac:dyDescent="0.25">
      <c r="C96" s="394"/>
      <c r="E96" s="420"/>
      <c r="H96" s="418"/>
      <c r="I96" s="421"/>
      <c r="N96" s="394"/>
      <c r="O96" s="394"/>
      <c r="P96" s="394"/>
      <c r="T96" s="97"/>
      <c r="X96" s="98"/>
      <c r="AA96" s="307"/>
      <c r="AB96" s="310"/>
      <c r="AF96" s="399"/>
      <c r="BG96" s="399"/>
    </row>
    <row r="97" spans="3:59" s="396" customFormat="1" ht="69" customHeight="1" x14ac:dyDescent="0.25">
      <c r="C97" s="394"/>
      <c r="E97" s="420"/>
      <c r="H97" s="418"/>
      <c r="I97" s="333"/>
      <c r="J97" s="150"/>
      <c r="K97" s="209"/>
      <c r="L97" s="209"/>
      <c r="M97" s="209"/>
      <c r="N97" s="394"/>
      <c r="O97" s="394"/>
      <c r="P97" s="209"/>
      <c r="S97" s="209"/>
      <c r="T97" s="97"/>
      <c r="V97" s="338"/>
      <c r="W97" s="338"/>
      <c r="X97" s="98"/>
      <c r="Y97" s="209"/>
      <c r="AA97" s="307"/>
      <c r="AB97" s="310"/>
      <c r="AF97" s="399"/>
      <c r="BG97" s="399"/>
    </row>
    <row r="98" spans="3:59" s="396" customFormat="1" ht="69" customHeight="1" x14ac:dyDescent="0.25">
      <c r="C98" s="394"/>
      <c r="E98" s="420"/>
      <c r="H98" s="418"/>
      <c r="I98" s="333"/>
      <c r="J98" s="150"/>
      <c r="K98" s="209"/>
      <c r="L98" s="209"/>
      <c r="M98" s="354"/>
      <c r="N98" s="394"/>
      <c r="O98" s="394"/>
      <c r="P98" s="209"/>
      <c r="S98" s="209"/>
      <c r="T98" s="97"/>
      <c r="V98" s="338"/>
      <c r="W98" s="338"/>
      <c r="X98" s="98"/>
      <c r="Y98" s="209"/>
      <c r="AA98" s="307"/>
      <c r="AB98" s="310"/>
      <c r="AF98" s="399"/>
      <c r="BG98" s="399"/>
    </row>
    <row r="99" spans="3:59" s="396" customFormat="1" ht="69" customHeight="1" x14ac:dyDescent="0.25">
      <c r="C99" s="394"/>
      <c r="E99" s="420"/>
      <c r="H99" s="418"/>
      <c r="I99" s="333"/>
      <c r="J99" s="150"/>
      <c r="K99" s="209"/>
      <c r="L99" s="209"/>
      <c r="M99" s="354"/>
      <c r="N99" s="394"/>
      <c r="O99" s="394"/>
      <c r="P99" s="209"/>
      <c r="S99" s="209"/>
      <c r="T99" s="97"/>
      <c r="V99" s="338"/>
      <c r="W99" s="338"/>
      <c r="X99" s="98"/>
      <c r="Y99" s="209"/>
      <c r="AA99" s="307"/>
      <c r="AB99" s="310"/>
      <c r="AF99" s="399"/>
      <c r="BG99" s="399"/>
    </row>
    <row r="100" spans="3:59" s="396" customFormat="1" ht="69" customHeight="1" x14ac:dyDescent="0.25">
      <c r="C100" s="394"/>
      <c r="E100" s="420"/>
      <c r="H100" s="209"/>
      <c r="I100" s="311"/>
      <c r="J100" s="150"/>
      <c r="K100" s="209"/>
      <c r="L100" s="209"/>
      <c r="M100" s="354"/>
      <c r="N100" s="394"/>
      <c r="O100" s="394"/>
      <c r="P100" s="394"/>
      <c r="S100" s="209"/>
      <c r="T100" s="97"/>
      <c r="V100" s="338"/>
      <c r="W100" s="338"/>
      <c r="X100" s="98"/>
      <c r="Y100" s="209"/>
      <c r="AA100" s="307"/>
      <c r="AB100" s="310"/>
      <c r="AF100" s="399"/>
      <c r="BG100" s="399"/>
    </row>
    <row r="101" spans="3:59" s="396" customFormat="1" ht="69" customHeight="1" x14ac:dyDescent="0.25">
      <c r="C101" s="394"/>
      <c r="E101" s="420"/>
      <c r="H101" s="209"/>
      <c r="I101" s="311"/>
      <c r="J101" s="150"/>
      <c r="K101" s="209"/>
      <c r="L101" s="209"/>
      <c r="M101" s="354"/>
      <c r="N101" s="394"/>
      <c r="O101" s="394"/>
      <c r="P101" s="394"/>
      <c r="S101" s="209"/>
      <c r="T101" s="97"/>
      <c r="V101" s="338"/>
      <c r="W101" s="338"/>
      <c r="X101" s="98"/>
      <c r="Y101" s="209"/>
      <c r="AA101" s="307"/>
      <c r="AB101" s="310"/>
      <c r="AF101" s="399"/>
      <c r="BG101" s="399"/>
    </row>
    <row r="102" spans="3:59" s="396" customFormat="1" ht="69" customHeight="1" x14ac:dyDescent="0.25">
      <c r="C102" s="394"/>
      <c r="E102" s="420"/>
      <c r="H102" s="209"/>
      <c r="I102" s="309"/>
      <c r="J102" s="150"/>
      <c r="K102" s="209"/>
      <c r="L102" s="394"/>
      <c r="M102" s="354"/>
      <c r="N102" s="394"/>
      <c r="O102" s="394"/>
      <c r="P102" s="394"/>
      <c r="S102" s="209"/>
      <c r="T102" s="97"/>
      <c r="U102" s="209"/>
      <c r="V102" s="338"/>
      <c r="W102" s="338"/>
      <c r="X102" s="98"/>
      <c r="Y102" s="209"/>
      <c r="AA102" s="307"/>
      <c r="AB102" s="310"/>
      <c r="AF102" s="399"/>
      <c r="BG102" s="399"/>
    </row>
    <row r="103" spans="3:59" s="396" customFormat="1" ht="69" customHeight="1" x14ac:dyDescent="0.25">
      <c r="C103" s="394"/>
      <c r="E103" s="420"/>
      <c r="H103" s="209"/>
      <c r="I103" s="309"/>
      <c r="J103" s="150"/>
      <c r="K103" s="209"/>
      <c r="L103" s="394"/>
      <c r="M103" s="354"/>
      <c r="N103" s="394"/>
      <c r="O103" s="394"/>
      <c r="P103" s="394"/>
      <c r="S103" s="209"/>
      <c r="T103" s="97"/>
      <c r="U103" s="209"/>
      <c r="V103" s="338"/>
      <c r="W103" s="338"/>
      <c r="X103" s="98"/>
      <c r="Y103" s="209"/>
      <c r="AA103" s="307"/>
      <c r="AB103" s="310"/>
      <c r="AF103" s="399"/>
      <c r="BG103" s="399"/>
    </row>
    <row r="104" spans="3:59" s="396" customFormat="1" ht="69" customHeight="1" x14ac:dyDescent="0.25">
      <c r="C104" s="394"/>
      <c r="E104" s="420"/>
      <c r="H104" s="209"/>
      <c r="I104" s="309"/>
      <c r="J104" s="150"/>
      <c r="K104" s="209"/>
      <c r="L104" s="394"/>
      <c r="M104" s="354"/>
      <c r="N104" s="394"/>
      <c r="O104" s="394"/>
      <c r="P104" s="394"/>
      <c r="S104" s="209"/>
      <c r="T104" s="97"/>
      <c r="U104" s="209"/>
      <c r="V104" s="338"/>
      <c r="W104" s="338"/>
      <c r="X104" s="98"/>
      <c r="Y104" s="209"/>
      <c r="AA104" s="307"/>
      <c r="AB104" s="310"/>
      <c r="AF104" s="399"/>
      <c r="BG104" s="399"/>
    </row>
    <row r="105" spans="3:59" s="396" customFormat="1" ht="69" customHeight="1" x14ac:dyDescent="0.25">
      <c r="C105" s="394"/>
      <c r="E105" s="420"/>
      <c r="H105" s="209"/>
      <c r="I105" s="309"/>
      <c r="J105" s="150"/>
      <c r="K105" s="209"/>
      <c r="L105" s="394"/>
      <c r="M105" s="354"/>
      <c r="N105" s="394"/>
      <c r="O105" s="394"/>
      <c r="P105" s="394"/>
      <c r="S105" s="209"/>
      <c r="T105" s="97"/>
      <c r="U105" s="209"/>
      <c r="V105" s="338"/>
      <c r="W105" s="338"/>
      <c r="X105" s="98"/>
      <c r="Y105" s="209"/>
      <c r="AA105" s="307"/>
      <c r="AB105" s="310"/>
      <c r="AF105" s="399"/>
      <c r="BG105" s="399"/>
    </row>
    <row r="106" spans="3:59" s="396" customFormat="1" ht="69" customHeight="1" x14ac:dyDescent="0.25">
      <c r="C106" s="394"/>
      <c r="E106" s="420"/>
      <c r="H106" s="209"/>
      <c r="I106" s="309"/>
      <c r="J106" s="150"/>
      <c r="K106" s="150"/>
      <c r="L106" s="209"/>
      <c r="M106" s="422"/>
      <c r="N106" s="394"/>
      <c r="O106" s="394"/>
      <c r="P106" s="394"/>
      <c r="S106" s="150"/>
      <c r="T106" s="97"/>
      <c r="V106" s="338"/>
      <c r="W106" s="338"/>
      <c r="X106" s="98"/>
      <c r="Y106" s="209"/>
      <c r="Z106" s="310"/>
      <c r="AA106" s="307"/>
      <c r="AB106" s="310"/>
      <c r="AF106" s="399"/>
      <c r="BG106" s="399"/>
    </row>
    <row r="107" spans="3:59" s="396" customFormat="1" ht="69" customHeight="1" x14ac:dyDescent="0.25">
      <c r="C107" s="394"/>
      <c r="E107" s="420"/>
      <c r="H107" s="209"/>
      <c r="I107" s="309"/>
      <c r="J107" s="150"/>
      <c r="K107" s="150"/>
      <c r="L107" s="150"/>
      <c r="M107" s="354"/>
      <c r="N107" s="394"/>
      <c r="O107" s="394"/>
      <c r="P107" s="394"/>
      <c r="S107" s="150"/>
      <c r="T107" s="97"/>
      <c r="V107" s="338"/>
      <c r="W107" s="338"/>
      <c r="X107" s="98"/>
      <c r="Y107" s="209"/>
      <c r="AA107" s="307"/>
      <c r="AB107" s="310"/>
      <c r="AF107" s="399"/>
      <c r="BG107" s="399"/>
    </row>
    <row r="108" spans="3:59" s="396" customFormat="1" ht="69" customHeight="1" x14ac:dyDescent="0.25">
      <c r="C108" s="394"/>
      <c r="E108" s="426"/>
      <c r="H108" s="418"/>
      <c r="I108" s="153"/>
      <c r="N108" s="394"/>
      <c r="O108" s="394"/>
      <c r="P108" s="394"/>
      <c r="T108" s="97"/>
      <c r="X108" s="98"/>
      <c r="AA108" s="307"/>
      <c r="AB108" s="310"/>
      <c r="AF108" s="399"/>
      <c r="BG108" s="399"/>
    </row>
    <row r="109" spans="3:59" s="396" customFormat="1" ht="69" customHeight="1" x14ac:dyDescent="0.25">
      <c r="C109" s="394"/>
      <c r="E109" s="426"/>
      <c r="H109" s="418"/>
      <c r="I109" s="153"/>
      <c r="N109" s="394"/>
      <c r="O109" s="394"/>
      <c r="P109" s="394"/>
      <c r="T109" s="97"/>
      <c r="X109" s="98"/>
      <c r="AA109" s="307"/>
      <c r="AB109" s="310"/>
      <c r="AF109" s="399"/>
      <c r="BG109" s="399"/>
    </row>
    <row r="110" spans="3:59" s="396" customFormat="1" ht="69" customHeight="1" x14ac:dyDescent="0.25">
      <c r="C110" s="394"/>
      <c r="E110" s="426"/>
      <c r="H110" s="418"/>
      <c r="I110" s="153"/>
      <c r="N110" s="394"/>
      <c r="O110" s="394"/>
      <c r="P110" s="394"/>
      <c r="T110" s="97"/>
      <c r="X110" s="98"/>
      <c r="AA110" s="307"/>
      <c r="AB110" s="310"/>
      <c r="AF110" s="399"/>
      <c r="BG110" s="399"/>
    </row>
    <row r="111" spans="3:59" s="396" customFormat="1" ht="69" customHeight="1" x14ac:dyDescent="0.25">
      <c r="C111" s="394"/>
      <c r="E111" s="426"/>
      <c r="H111" s="418"/>
      <c r="I111" s="153"/>
      <c r="N111" s="394"/>
      <c r="O111" s="394"/>
      <c r="P111" s="394"/>
      <c r="T111" s="97"/>
      <c r="X111" s="98"/>
      <c r="AA111" s="307"/>
      <c r="AB111" s="310"/>
      <c r="AF111" s="399"/>
      <c r="BG111" s="399"/>
    </row>
    <row r="112" spans="3:59" s="396" customFormat="1" ht="69" customHeight="1" x14ac:dyDescent="0.25">
      <c r="C112" s="394"/>
      <c r="E112" s="426"/>
      <c r="H112" s="418"/>
      <c r="I112" s="153"/>
      <c r="N112" s="394"/>
      <c r="O112" s="394"/>
      <c r="P112" s="394"/>
      <c r="T112" s="97"/>
      <c r="X112" s="98"/>
      <c r="AA112" s="307"/>
      <c r="AB112" s="310"/>
      <c r="AF112" s="399"/>
      <c r="BG112" s="399"/>
    </row>
    <row r="113" spans="3:59" s="396" customFormat="1" ht="69" customHeight="1" x14ac:dyDescent="0.25">
      <c r="C113" s="394"/>
      <c r="E113" s="420"/>
      <c r="H113" s="209"/>
      <c r="I113" s="153"/>
      <c r="J113" s="26"/>
      <c r="K113" s="26"/>
      <c r="L113" s="26"/>
      <c r="N113" s="394"/>
      <c r="O113" s="394"/>
      <c r="P113" s="111"/>
      <c r="S113" s="26"/>
      <c r="T113" s="97"/>
      <c r="V113" s="349"/>
      <c r="W113" s="18"/>
      <c r="X113" s="98"/>
      <c r="Y113" s="306"/>
      <c r="AA113" s="307"/>
      <c r="AB113" s="310"/>
      <c r="AF113" s="399"/>
      <c r="BG113" s="399"/>
    </row>
    <row r="114" spans="3:59" s="396" customFormat="1" ht="69" customHeight="1" x14ac:dyDescent="0.25">
      <c r="C114" s="394"/>
      <c r="E114" s="420"/>
      <c r="H114" s="209"/>
      <c r="I114" s="153"/>
      <c r="K114" s="26"/>
      <c r="N114" s="394"/>
      <c r="O114" s="394"/>
      <c r="P114" s="111"/>
      <c r="S114" s="26"/>
      <c r="T114" s="97"/>
      <c r="V114" s="18"/>
      <c r="W114" s="349"/>
      <c r="X114" s="98"/>
      <c r="Y114" s="306"/>
      <c r="AA114" s="307"/>
      <c r="AB114" s="310"/>
      <c r="AF114" s="399"/>
      <c r="BG114" s="399"/>
    </row>
    <row r="115" spans="3:59" s="396" customFormat="1" ht="69" customHeight="1" x14ac:dyDescent="0.25">
      <c r="C115" s="394"/>
      <c r="E115" s="420"/>
      <c r="H115" s="209"/>
      <c r="I115" s="153"/>
      <c r="K115" s="26"/>
      <c r="N115" s="394"/>
      <c r="O115" s="394"/>
      <c r="P115" s="111"/>
      <c r="S115" s="26"/>
      <c r="T115" s="97"/>
      <c r="V115" s="349"/>
      <c r="W115" s="349"/>
      <c r="X115" s="98"/>
      <c r="Y115" s="306"/>
      <c r="AA115" s="307"/>
      <c r="AB115" s="310"/>
      <c r="AF115" s="399"/>
      <c r="BG115" s="399"/>
    </row>
    <row r="116" spans="3:59" s="396" customFormat="1" ht="69" customHeight="1" x14ac:dyDescent="0.25">
      <c r="C116" s="394"/>
      <c r="E116" s="427"/>
      <c r="G116" s="877"/>
      <c r="H116" s="418"/>
      <c r="I116" s="306"/>
      <c r="J116" s="311"/>
      <c r="K116" s="311"/>
      <c r="N116" s="394"/>
      <c r="O116" s="394"/>
      <c r="P116" s="209"/>
      <c r="T116" s="97"/>
      <c r="V116" s="350"/>
      <c r="W116" s="313"/>
      <c r="X116" s="98"/>
      <c r="Y116" s="306"/>
      <c r="AA116" s="307"/>
      <c r="AB116" s="310"/>
      <c r="AF116" s="399"/>
      <c r="BG116" s="399"/>
    </row>
    <row r="117" spans="3:59" s="396" customFormat="1" ht="69" customHeight="1" x14ac:dyDescent="0.25">
      <c r="C117" s="394"/>
      <c r="E117" s="427"/>
      <c r="G117" s="877"/>
      <c r="H117" s="418"/>
      <c r="I117" s="351"/>
      <c r="J117" s="351"/>
      <c r="K117" s="352"/>
      <c r="N117" s="394"/>
      <c r="O117" s="394"/>
      <c r="P117" s="209"/>
      <c r="T117" s="97"/>
      <c r="V117" s="350"/>
      <c r="W117" s="313"/>
      <c r="X117" s="98"/>
      <c r="Y117" s="306"/>
      <c r="AA117" s="307"/>
      <c r="AB117" s="310"/>
      <c r="AF117" s="399"/>
      <c r="BG117" s="399"/>
    </row>
    <row r="118" spans="3:59" s="396" customFormat="1" ht="69" customHeight="1" x14ac:dyDescent="0.25">
      <c r="C118" s="394"/>
      <c r="E118" s="427"/>
      <c r="G118" s="877"/>
      <c r="H118" s="418"/>
      <c r="I118" s="351"/>
      <c r="J118" s="351"/>
      <c r="K118" s="352"/>
      <c r="N118" s="394"/>
      <c r="O118" s="394"/>
      <c r="P118" s="209"/>
      <c r="T118" s="97"/>
      <c r="V118" s="350"/>
      <c r="W118" s="313"/>
      <c r="X118" s="98"/>
      <c r="Y118" s="306"/>
      <c r="AA118" s="307"/>
      <c r="AB118" s="310"/>
      <c r="AF118" s="399"/>
      <c r="BG118" s="399"/>
    </row>
    <row r="119" spans="3:59" s="396" customFormat="1" ht="69" customHeight="1" x14ac:dyDescent="0.25">
      <c r="C119" s="394"/>
      <c r="E119" s="427"/>
      <c r="G119" s="877"/>
      <c r="H119" s="418"/>
      <c r="I119" s="324"/>
      <c r="J119" s="353"/>
      <c r="K119" s="311"/>
      <c r="N119" s="394"/>
      <c r="O119" s="394"/>
      <c r="P119" s="354"/>
      <c r="T119" s="97"/>
      <c r="V119" s="308"/>
      <c r="W119" s="309"/>
      <c r="X119" s="98"/>
      <c r="Y119" s="306"/>
      <c r="AA119" s="307"/>
      <c r="AB119" s="310"/>
      <c r="AF119" s="399"/>
      <c r="BG119" s="399"/>
    </row>
    <row r="120" spans="3:59" s="396" customFormat="1" ht="69" customHeight="1" x14ac:dyDescent="0.25">
      <c r="C120" s="394"/>
      <c r="E120" s="427"/>
      <c r="G120" s="877"/>
      <c r="H120" s="418"/>
      <c r="I120" s="324"/>
      <c r="J120" s="330"/>
      <c r="K120" s="330"/>
      <c r="N120" s="394"/>
      <c r="O120" s="394"/>
      <c r="P120" s="209"/>
      <c r="T120" s="97"/>
      <c r="V120" s="350"/>
      <c r="W120" s="313"/>
      <c r="X120" s="98"/>
      <c r="Y120" s="306"/>
      <c r="AA120" s="307"/>
      <c r="AB120" s="310"/>
      <c r="AF120" s="399"/>
      <c r="BG120" s="399"/>
    </row>
    <row r="121" spans="3:59" s="396" customFormat="1" ht="69" customHeight="1" x14ac:dyDescent="0.25">
      <c r="C121" s="394"/>
      <c r="E121" s="427"/>
      <c r="G121" s="877"/>
      <c r="H121" s="418"/>
      <c r="I121" s="324"/>
      <c r="J121" s="330"/>
      <c r="K121" s="311"/>
      <c r="N121" s="394"/>
      <c r="O121" s="394"/>
      <c r="P121" s="209"/>
      <c r="T121" s="97"/>
      <c r="V121" s="350"/>
      <c r="W121" s="313"/>
      <c r="X121" s="98"/>
      <c r="Y121" s="306"/>
      <c r="AA121" s="307"/>
      <c r="AB121" s="310"/>
      <c r="AF121" s="399"/>
      <c r="BG121" s="399"/>
    </row>
    <row r="122" spans="3:59" s="396" customFormat="1" ht="69" customHeight="1" x14ac:dyDescent="0.25">
      <c r="C122" s="394"/>
      <c r="E122" s="427"/>
      <c r="G122" s="877"/>
      <c r="H122" s="418"/>
      <c r="I122" s="324"/>
      <c r="J122" s="321"/>
      <c r="K122" s="311"/>
      <c r="N122" s="394"/>
      <c r="O122" s="394"/>
      <c r="P122" s="209"/>
      <c r="T122" s="97"/>
      <c r="V122" s="350"/>
      <c r="W122" s="313"/>
      <c r="X122" s="98"/>
      <c r="Y122" s="306"/>
      <c r="AA122" s="307"/>
      <c r="AB122" s="310"/>
      <c r="AF122" s="399"/>
      <c r="BG122" s="399"/>
    </row>
    <row r="123" spans="3:59" s="396" customFormat="1" ht="69" customHeight="1" x14ac:dyDescent="0.25">
      <c r="C123" s="394"/>
      <c r="E123" s="427"/>
      <c r="G123" s="877"/>
      <c r="H123" s="418"/>
      <c r="I123" s="324"/>
      <c r="J123" s="330"/>
      <c r="K123" s="311"/>
      <c r="N123" s="394"/>
      <c r="O123" s="394"/>
      <c r="P123" s="209"/>
      <c r="T123" s="97"/>
      <c r="V123" s="350"/>
      <c r="W123" s="313"/>
      <c r="X123" s="98"/>
      <c r="Y123" s="306"/>
      <c r="AA123" s="307"/>
      <c r="AB123" s="310"/>
      <c r="AF123" s="399"/>
      <c r="BG123" s="399"/>
    </row>
    <row r="124" spans="3:59" s="396" customFormat="1" ht="69" customHeight="1" x14ac:dyDescent="0.2">
      <c r="C124" s="394"/>
      <c r="E124" s="427"/>
      <c r="H124" s="418"/>
      <c r="I124" s="355"/>
      <c r="J124" s="311"/>
      <c r="K124" s="311"/>
      <c r="N124" s="394"/>
      <c r="O124" s="394"/>
      <c r="P124" s="209"/>
      <c r="T124" s="97"/>
      <c r="V124" s="350"/>
      <c r="W124" s="356"/>
      <c r="X124" s="98"/>
      <c r="Y124" s="306"/>
      <c r="AA124" s="307"/>
      <c r="AB124" s="310"/>
      <c r="AF124" s="399"/>
      <c r="BG124" s="399"/>
    </row>
    <row r="125" spans="3:59" s="396" customFormat="1" ht="69" customHeight="1" x14ac:dyDescent="0.25">
      <c r="C125" s="394"/>
      <c r="E125" s="427"/>
      <c r="H125" s="418"/>
      <c r="I125" s="306"/>
      <c r="J125" s="311"/>
      <c r="K125" s="311"/>
      <c r="N125" s="394"/>
      <c r="O125" s="394"/>
      <c r="P125" s="209"/>
      <c r="T125" s="97"/>
      <c r="V125" s="350"/>
      <c r="W125" s="350"/>
      <c r="X125" s="98"/>
      <c r="Y125" s="306"/>
      <c r="AA125" s="307"/>
      <c r="AB125" s="310"/>
      <c r="AF125" s="399"/>
      <c r="BG125" s="399"/>
    </row>
    <row r="126" spans="3:59" s="396" customFormat="1" ht="69" customHeight="1" x14ac:dyDescent="0.25">
      <c r="C126" s="394"/>
      <c r="E126" s="427"/>
      <c r="H126" s="418"/>
      <c r="I126" s="306"/>
      <c r="J126" s="311"/>
      <c r="K126" s="311"/>
      <c r="N126" s="394"/>
      <c r="O126" s="394"/>
      <c r="P126" s="209"/>
      <c r="T126" s="97"/>
      <c r="V126" s="350"/>
      <c r="W126" s="356"/>
      <c r="X126" s="98"/>
      <c r="Y126" s="306"/>
      <c r="AA126" s="307"/>
      <c r="AB126" s="310"/>
      <c r="AF126" s="399"/>
      <c r="BG126" s="399"/>
    </row>
    <row r="127" spans="3:59" s="396" customFormat="1" ht="69" customHeight="1" x14ac:dyDescent="0.25">
      <c r="C127" s="394"/>
      <c r="E127" s="428"/>
      <c r="H127" s="209"/>
      <c r="I127" s="395"/>
      <c r="K127" s="15"/>
      <c r="N127" s="394"/>
      <c r="O127" s="394"/>
      <c r="P127" s="394"/>
      <c r="T127" s="97"/>
      <c r="X127" s="98"/>
      <c r="AA127" s="307"/>
      <c r="AB127" s="310"/>
      <c r="AF127" s="399"/>
      <c r="BG127" s="399"/>
    </row>
    <row r="128" spans="3:59" s="396" customFormat="1" ht="69" customHeight="1" x14ac:dyDescent="0.25">
      <c r="C128" s="394"/>
      <c r="E128" s="428"/>
      <c r="H128" s="209"/>
      <c r="I128" s="395"/>
      <c r="K128" s="15"/>
      <c r="N128" s="394"/>
      <c r="O128" s="394"/>
      <c r="P128" s="394"/>
      <c r="T128" s="97"/>
      <c r="X128" s="98"/>
      <c r="AA128" s="307"/>
      <c r="AB128" s="310"/>
      <c r="AF128" s="399"/>
      <c r="BG128" s="399"/>
    </row>
    <row r="129" spans="3:59" s="396" customFormat="1" ht="69" customHeight="1" x14ac:dyDescent="0.25">
      <c r="C129" s="394"/>
      <c r="E129" s="428"/>
      <c r="H129" s="209"/>
      <c r="I129" s="321"/>
      <c r="K129" s="15"/>
      <c r="N129" s="394"/>
      <c r="O129" s="394"/>
      <c r="P129" s="394"/>
      <c r="T129" s="97"/>
      <c r="X129" s="98"/>
      <c r="AA129" s="307"/>
      <c r="AB129" s="310"/>
      <c r="AF129" s="399"/>
      <c r="BG129" s="399"/>
    </row>
    <row r="130" spans="3:59" s="396" customFormat="1" ht="69" customHeight="1" x14ac:dyDescent="0.25">
      <c r="C130" s="394"/>
      <c r="E130" s="428"/>
      <c r="H130" s="209"/>
      <c r="I130" s="321"/>
      <c r="K130" s="15"/>
      <c r="N130" s="394"/>
      <c r="O130" s="394"/>
      <c r="P130" s="394"/>
      <c r="T130" s="97"/>
      <c r="X130" s="98"/>
      <c r="AA130" s="307"/>
      <c r="AB130" s="310"/>
      <c r="AF130" s="399"/>
      <c r="BG130" s="399"/>
    </row>
    <row r="131" spans="3:59" s="396" customFormat="1" ht="69" customHeight="1" x14ac:dyDescent="0.25">
      <c r="C131" s="394"/>
      <c r="E131" s="428"/>
      <c r="H131" s="209"/>
      <c r="I131" s="321"/>
      <c r="N131" s="394"/>
      <c r="O131" s="394"/>
      <c r="P131" s="394"/>
      <c r="T131" s="97"/>
      <c r="X131" s="98"/>
      <c r="AA131" s="307"/>
      <c r="AB131" s="310"/>
      <c r="AF131" s="399"/>
      <c r="BG131" s="399"/>
    </row>
    <row r="132" spans="3:59" s="396" customFormat="1" ht="69" customHeight="1" x14ac:dyDescent="0.25">
      <c r="C132" s="394"/>
      <c r="E132" s="428"/>
      <c r="H132" s="209"/>
      <c r="I132" s="324"/>
      <c r="N132" s="394"/>
      <c r="O132" s="394"/>
      <c r="P132" s="394"/>
      <c r="T132" s="97"/>
      <c r="X132" s="98"/>
      <c r="AA132" s="307"/>
      <c r="AB132" s="310"/>
      <c r="AF132" s="399"/>
      <c r="BG132" s="399"/>
    </row>
    <row r="133" spans="3:59" s="396" customFormat="1" ht="69" customHeight="1" x14ac:dyDescent="0.25">
      <c r="C133" s="394"/>
      <c r="E133" s="428"/>
      <c r="H133" s="209"/>
      <c r="I133" s="321"/>
      <c r="N133" s="394"/>
      <c r="O133" s="394"/>
      <c r="P133" s="394"/>
      <c r="T133" s="97"/>
      <c r="X133" s="98"/>
      <c r="AA133" s="307"/>
      <c r="AB133" s="310"/>
      <c r="AF133" s="399"/>
      <c r="BG133" s="399"/>
    </row>
    <row r="134" spans="3:59" s="396" customFormat="1" ht="69" customHeight="1" x14ac:dyDescent="0.25">
      <c r="C134" s="394"/>
      <c r="E134" s="428"/>
      <c r="H134" s="423"/>
      <c r="I134" s="321"/>
      <c r="N134" s="394"/>
      <c r="O134" s="394"/>
      <c r="P134" s="394"/>
      <c r="T134" s="97"/>
      <c r="X134" s="98"/>
      <c r="AA134" s="307"/>
      <c r="AB134" s="310"/>
      <c r="AF134" s="399"/>
      <c r="BG134" s="399"/>
    </row>
    <row r="135" spans="3:59" s="396" customFormat="1" ht="69" customHeight="1" x14ac:dyDescent="0.25">
      <c r="C135" s="394"/>
      <c r="E135" s="428"/>
      <c r="H135" s="209"/>
      <c r="I135" s="321"/>
      <c r="N135" s="394"/>
      <c r="O135" s="394"/>
      <c r="P135" s="394"/>
      <c r="T135" s="97"/>
      <c r="X135" s="98"/>
      <c r="AA135" s="307"/>
      <c r="AB135" s="310"/>
      <c r="AF135" s="399"/>
      <c r="BG135" s="399"/>
    </row>
    <row r="136" spans="3:59" s="396" customFormat="1" ht="69" customHeight="1" x14ac:dyDescent="0.25">
      <c r="C136" s="394"/>
      <c r="E136" s="428"/>
      <c r="H136" s="209"/>
      <c r="I136" s="321"/>
      <c r="N136" s="394"/>
      <c r="O136" s="394"/>
      <c r="P136" s="394"/>
      <c r="T136" s="97"/>
      <c r="X136" s="98"/>
      <c r="AA136" s="307"/>
      <c r="AB136" s="310"/>
      <c r="AF136" s="399"/>
      <c r="BG136" s="399"/>
    </row>
    <row r="137" spans="3:59" s="396" customFormat="1" ht="69" customHeight="1" x14ac:dyDescent="0.25">
      <c r="C137" s="394"/>
      <c r="E137" s="428"/>
      <c r="H137" s="209"/>
      <c r="I137" s="321"/>
      <c r="N137" s="394"/>
      <c r="O137" s="394"/>
      <c r="P137" s="394"/>
      <c r="T137" s="97"/>
      <c r="X137" s="98"/>
      <c r="AA137" s="307"/>
      <c r="AB137" s="310"/>
      <c r="AF137" s="399"/>
      <c r="BG137" s="399"/>
    </row>
    <row r="138" spans="3:59" s="396" customFormat="1" ht="69" customHeight="1" x14ac:dyDescent="0.25">
      <c r="C138" s="394"/>
      <c r="E138" s="427"/>
      <c r="H138" s="209"/>
      <c r="I138" s="153"/>
      <c r="N138" s="394"/>
      <c r="O138" s="394"/>
      <c r="P138" s="394"/>
      <c r="T138" s="97"/>
      <c r="X138" s="98"/>
      <c r="AA138" s="307"/>
      <c r="AB138" s="310"/>
      <c r="AF138" s="399"/>
      <c r="BG138" s="399"/>
    </row>
    <row r="139" spans="3:59" s="396" customFormat="1" ht="69" customHeight="1" x14ac:dyDescent="0.25">
      <c r="C139" s="394"/>
      <c r="E139" s="427"/>
      <c r="H139" s="209"/>
      <c r="I139" s="153"/>
      <c r="N139" s="394"/>
      <c r="O139" s="394"/>
      <c r="P139" s="394"/>
      <c r="T139" s="97"/>
      <c r="X139" s="98"/>
      <c r="AA139" s="307"/>
      <c r="AB139" s="310"/>
      <c r="AF139" s="399"/>
      <c r="BG139" s="399"/>
    </row>
    <row r="140" spans="3:59" s="396" customFormat="1" ht="69" customHeight="1" x14ac:dyDescent="0.25">
      <c r="C140" s="394"/>
      <c r="E140" s="427"/>
      <c r="H140" s="209"/>
      <c r="I140" s="321"/>
      <c r="N140" s="394"/>
      <c r="O140" s="394"/>
      <c r="P140" s="394"/>
      <c r="T140" s="97"/>
      <c r="X140" s="98"/>
      <c r="AA140" s="307"/>
      <c r="AB140" s="310"/>
      <c r="AF140" s="399"/>
      <c r="BG140" s="399"/>
    </row>
    <row r="141" spans="3:59" s="396" customFormat="1" ht="69" customHeight="1" x14ac:dyDescent="0.25">
      <c r="C141" s="394"/>
      <c r="E141" s="427"/>
      <c r="H141" s="209"/>
      <c r="I141" s="153"/>
      <c r="N141" s="394"/>
      <c r="O141" s="394"/>
      <c r="P141" s="394"/>
      <c r="T141" s="97"/>
      <c r="X141" s="98"/>
      <c r="AA141" s="307"/>
      <c r="AB141" s="310"/>
      <c r="AF141" s="399"/>
      <c r="BG141" s="399"/>
    </row>
    <row r="142" spans="3:59" s="396" customFormat="1" ht="69" customHeight="1" x14ac:dyDescent="0.25">
      <c r="C142" s="394"/>
      <c r="E142" s="427"/>
      <c r="H142" s="209"/>
      <c r="I142" s="321"/>
      <c r="N142" s="394"/>
      <c r="O142" s="394"/>
      <c r="P142" s="394"/>
      <c r="T142" s="97"/>
      <c r="X142" s="98"/>
      <c r="AA142" s="307"/>
      <c r="AB142" s="310"/>
      <c r="AF142" s="399"/>
      <c r="BG142" s="399"/>
    </row>
    <row r="143" spans="3:59" s="396" customFormat="1" ht="69" customHeight="1" x14ac:dyDescent="0.25">
      <c r="C143" s="394"/>
      <c r="E143" s="427"/>
      <c r="H143" s="209"/>
      <c r="I143" s="153"/>
      <c r="N143" s="394"/>
      <c r="O143" s="394"/>
      <c r="P143" s="394"/>
      <c r="T143" s="97"/>
      <c r="X143" s="98"/>
      <c r="AA143" s="307"/>
      <c r="AB143" s="310"/>
      <c r="AF143" s="399"/>
      <c r="BG143" s="399"/>
    </row>
    <row r="144" spans="3:59" s="396" customFormat="1" ht="69" customHeight="1" x14ac:dyDescent="0.25">
      <c r="C144" s="394"/>
      <c r="E144" s="427"/>
      <c r="H144" s="209"/>
      <c r="I144" s="321"/>
      <c r="N144" s="394"/>
      <c r="O144" s="394"/>
      <c r="P144" s="394"/>
      <c r="T144" s="97"/>
      <c r="X144" s="98"/>
      <c r="AA144" s="307"/>
      <c r="AB144" s="310"/>
      <c r="AF144" s="399"/>
      <c r="BG144" s="399"/>
    </row>
    <row r="145" spans="3:59" s="396" customFormat="1" ht="69" customHeight="1" x14ac:dyDescent="0.25">
      <c r="C145" s="394"/>
      <c r="E145" s="427"/>
      <c r="H145" s="209"/>
      <c r="I145" s="153"/>
      <c r="N145" s="394"/>
      <c r="O145" s="394"/>
      <c r="P145" s="394"/>
      <c r="T145" s="97"/>
      <c r="X145" s="98"/>
      <c r="AA145" s="307"/>
      <c r="AB145" s="310"/>
      <c r="AF145" s="399"/>
      <c r="BG145" s="399"/>
    </row>
    <row r="146" spans="3:59" s="396" customFormat="1" ht="69" customHeight="1" x14ac:dyDescent="0.25">
      <c r="C146" s="394"/>
      <c r="E146" s="427"/>
      <c r="H146" s="209"/>
      <c r="I146" s="153"/>
      <c r="N146" s="394"/>
      <c r="O146" s="394"/>
      <c r="P146" s="394"/>
      <c r="T146" s="97"/>
      <c r="X146" s="98"/>
      <c r="AA146" s="307"/>
      <c r="AB146" s="310"/>
      <c r="AF146" s="399"/>
      <c r="BG146" s="399"/>
    </row>
    <row r="147" spans="3:59" s="396" customFormat="1" ht="69" customHeight="1" x14ac:dyDescent="0.25">
      <c r="C147" s="394"/>
      <c r="E147" s="429"/>
      <c r="H147" s="418"/>
      <c r="I147" s="357"/>
      <c r="J147" s="357"/>
      <c r="K147" s="209"/>
      <c r="L147" s="209"/>
      <c r="M147" s="354"/>
      <c r="N147" s="394"/>
      <c r="O147" s="394"/>
      <c r="P147" s="361"/>
      <c r="T147" s="97"/>
      <c r="V147" s="358"/>
      <c r="W147" s="359"/>
      <c r="X147" s="98"/>
      <c r="Y147" s="306"/>
      <c r="AA147" s="307"/>
      <c r="AB147" s="310"/>
      <c r="AF147" s="399"/>
      <c r="BG147" s="399"/>
    </row>
    <row r="148" spans="3:59" s="396" customFormat="1" ht="69" customHeight="1" x14ac:dyDescent="0.25">
      <c r="C148" s="394"/>
      <c r="E148" s="429"/>
      <c r="G148" s="877"/>
      <c r="H148" s="418"/>
      <c r="I148" s="357"/>
      <c r="J148" s="397"/>
      <c r="K148" s="209"/>
      <c r="L148" s="354"/>
      <c r="M148" s="354"/>
      <c r="N148" s="394"/>
      <c r="O148" s="394"/>
      <c r="P148" s="361"/>
      <c r="T148" s="97"/>
      <c r="W148" s="359"/>
      <c r="X148" s="98"/>
      <c r="Y148" s="306"/>
      <c r="AA148" s="307"/>
      <c r="AB148" s="310"/>
      <c r="AF148" s="399"/>
      <c r="BG148" s="399"/>
    </row>
    <row r="149" spans="3:59" s="396" customFormat="1" ht="69" customHeight="1" x14ac:dyDescent="0.25">
      <c r="C149" s="394"/>
      <c r="E149" s="429"/>
      <c r="G149" s="877"/>
      <c r="H149" s="418"/>
      <c r="I149" s="209"/>
      <c r="J149" s="397"/>
      <c r="K149" s="209"/>
      <c r="L149" s="209"/>
      <c r="M149" s="354"/>
      <c r="N149" s="394"/>
      <c r="O149" s="394"/>
      <c r="P149" s="361"/>
      <c r="T149" s="97"/>
      <c r="W149" s="359"/>
      <c r="X149" s="98"/>
      <c r="Y149" s="306"/>
      <c r="AA149" s="307"/>
      <c r="AB149" s="310"/>
      <c r="AF149" s="399"/>
      <c r="BG149" s="399"/>
    </row>
    <row r="150" spans="3:59" s="396" customFormat="1" ht="69" customHeight="1" x14ac:dyDescent="0.25">
      <c r="C150" s="394"/>
      <c r="E150" s="429"/>
      <c r="G150" s="877"/>
      <c r="H150" s="418"/>
      <c r="I150" s="209"/>
      <c r="J150" s="397"/>
      <c r="K150" s="209"/>
      <c r="L150" s="209"/>
      <c r="M150" s="354"/>
      <c r="N150" s="394"/>
      <c r="O150" s="394"/>
      <c r="P150" s="361"/>
      <c r="T150" s="97"/>
      <c r="W150" s="359"/>
      <c r="X150" s="98"/>
      <c r="Y150" s="306"/>
      <c r="AA150" s="307"/>
      <c r="AB150" s="310"/>
      <c r="AF150" s="399"/>
      <c r="BG150" s="399"/>
    </row>
    <row r="151" spans="3:59" s="396" customFormat="1" ht="69" customHeight="1" x14ac:dyDescent="0.25">
      <c r="C151" s="394"/>
      <c r="E151" s="429"/>
      <c r="H151" s="418"/>
      <c r="I151" s="357"/>
      <c r="J151" s="209"/>
      <c r="K151" s="209"/>
      <c r="L151" s="209"/>
      <c r="M151" s="354"/>
      <c r="N151" s="394"/>
      <c r="O151" s="394"/>
      <c r="P151" s="361"/>
      <c r="T151" s="97"/>
      <c r="W151" s="359"/>
      <c r="X151" s="98"/>
      <c r="Y151" s="306"/>
      <c r="AA151" s="307"/>
      <c r="AB151" s="310"/>
      <c r="AF151" s="399"/>
      <c r="BG151" s="399"/>
    </row>
    <row r="152" spans="3:59" s="396" customFormat="1" ht="69" customHeight="1" x14ac:dyDescent="0.25">
      <c r="C152" s="394"/>
      <c r="E152" s="429"/>
      <c r="H152" s="418"/>
      <c r="I152" s="209"/>
      <c r="J152" s="209"/>
      <c r="K152" s="209"/>
      <c r="L152" s="209"/>
      <c r="M152" s="354"/>
      <c r="N152" s="394"/>
      <c r="O152" s="394"/>
      <c r="P152" s="361"/>
      <c r="T152" s="97"/>
      <c r="W152" s="359"/>
      <c r="X152" s="98"/>
      <c r="Y152" s="306"/>
      <c r="AA152" s="307"/>
      <c r="AB152" s="310"/>
      <c r="AF152" s="399"/>
      <c r="BG152" s="399"/>
    </row>
    <row r="153" spans="3:59" s="396" customFormat="1" ht="69" customHeight="1" x14ac:dyDescent="0.25">
      <c r="C153" s="394"/>
      <c r="E153" s="429"/>
      <c r="H153" s="418"/>
      <c r="I153" s="360"/>
      <c r="J153" s="360"/>
      <c r="K153" s="360"/>
      <c r="L153" s="360"/>
      <c r="M153" s="361"/>
      <c r="N153" s="394"/>
      <c r="O153" s="394"/>
      <c r="P153" s="361"/>
      <c r="T153" s="97"/>
      <c r="W153" s="359"/>
      <c r="X153" s="98"/>
      <c r="Y153" s="306"/>
      <c r="AA153" s="307"/>
      <c r="AB153" s="310"/>
      <c r="AF153" s="399"/>
      <c r="BG153" s="399"/>
    </row>
    <row r="154" spans="3:59" s="396" customFormat="1" ht="69" customHeight="1" x14ac:dyDescent="0.25">
      <c r="C154" s="394"/>
      <c r="E154" s="429"/>
      <c r="H154" s="418"/>
      <c r="I154" s="361"/>
      <c r="J154" s="361"/>
      <c r="K154" s="361"/>
      <c r="L154" s="361"/>
      <c r="M154" s="361"/>
      <c r="N154" s="394"/>
      <c r="O154" s="394"/>
      <c r="P154" s="361"/>
      <c r="T154" s="97"/>
      <c r="W154" s="362"/>
      <c r="X154" s="98"/>
      <c r="Y154" s="306"/>
      <c r="AA154" s="307"/>
      <c r="AB154" s="310"/>
      <c r="AF154" s="399"/>
      <c r="BG154" s="399"/>
    </row>
    <row r="155" spans="3:59" s="396" customFormat="1" ht="69" customHeight="1" x14ac:dyDescent="0.25">
      <c r="C155" s="394"/>
      <c r="E155" s="425"/>
      <c r="H155" s="209"/>
      <c r="I155" s="330"/>
      <c r="N155" s="394"/>
      <c r="O155" s="394"/>
      <c r="P155" s="394"/>
      <c r="T155" s="97"/>
      <c r="X155" s="98"/>
      <c r="Y155" s="311"/>
      <c r="AA155" s="307"/>
      <c r="AB155" s="310"/>
      <c r="AF155" s="399"/>
      <c r="BG155" s="399"/>
    </row>
    <row r="156" spans="3:59" s="396" customFormat="1" ht="69" customHeight="1" x14ac:dyDescent="0.25">
      <c r="C156" s="394"/>
      <c r="E156" s="425"/>
      <c r="H156" s="209"/>
      <c r="I156" s="330"/>
      <c r="N156" s="394"/>
      <c r="O156" s="394"/>
      <c r="P156" s="394"/>
      <c r="T156" s="97"/>
      <c r="X156" s="98"/>
      <c r="Y156" s="311"/>
      <c r="AA156" s="307"/>
      <c r="AB156" s="310"/>
      <c r="AF156" s="399"/>
      <c r="BG156" s="399"/>
    </row>
    <row r="157" spans="3:59" s="396" customFormat="1" ht="69" customHeight="1" x14ac:dyDescent="0.25">
      <c r="C157" s="394"/>
      <c r="E157" s="425"/>
      <c r="H157" s="209"/>
      <c r="I157" s="330"/>
      <c r="N157" s="394"/>
      <c r="O157" s="394"/>
      <c r="P157" s="394"/>
      <c r="T157" s="97"/>
      <c r="X157" s="98"/>
      <c r="Y157" s="311"/>
      <c r="AA157" s="307"/>
      <c r="AB157" s="310"/>
      <c r="AF157" s="399"/>
      <c r="BG157" s="399"/>
    </row>
    <row r="158" spans="3:59" s="396" customFormat="1" ht="69" customHeight="1" x14ac:dyDescent="0.25">
      <c r="C158" s="394"/>
      <c r="E158" s="425"/>
      <c r="H158" s="209"/>
      <c r="I158" s="330"/>
      <c r="N158" s="394"/>
      <c r="O158" s="394"/>
      <c r="P158" s="394"/>
      <c r="T158" s="97"/>
      <c r="X158" s="98"/>
      <c r="Y158" s="311"/>
      <c r="AA158" s="307"/>
      <c r="AB158" s="310"/>
      <c r="AF158" s="399"/>
      <c r="BG158" s="399"/>
    </row>
    <row r="159" spans="3:59" s="396" customFormat="1" ht="69" customHeight="1" x14ac:dyDescent="0.25">
      <c r="C159" s="394"/>
      <c r="E159" s="425"/>
      <c r="H159" s="209"/>
      <c r="I159" s="330"/>
      <c r="N159" s="394"/>
      <c r="O159" s="394"/>
      <c r="P159" s="394"/>
      <c r="T159" s="97"/>
      <c r="X159" s="98"/>
      <c r="Y159" s="363"/>
      <c r="AA159" s="307"/>
      <c r="AB159" s="310"/>
      <c r="AF159" s="399"/>
      <c r="BG159" s="399"/>
    </row>
    <row r="160" spans="3:59" s="396" customFormat="1" ht="69" customHeight="1" x14ac:dyDescent="0.25">
      <c r="C160" s="394"/>
      <c r="E160" s="425"/>
      <c r="H160" s="209"/>
      <c r="I160" s="330"/>
      <c r="N160" s="394"/>
      <c r="O160" s="394"/>
      <c r="P160" s="394"/>
      <c r="T160" s="97"/>
      <c r="X160" s="98"/>
      <c r="Y160" s="311"/>
      <c r="AA160" s="307"/>
      <c r="AB160" s="310"/>
      <c r="AF160" s="399"/>
      <c r="BG160" s="399"/>
    </row>
    <row r="161" spans="3:59" s="396" customFormat="1" ht="69" customHeight="1" x14ac:dyDescent="0.25">
      <c r="C161" s="394"/>
      <c r="E161" s="425"/>
      <c r="H161" s="209"/>
      <c r="I161" s="330"/>
      <c r="N161" s="394"/>
      <c r="O161" s="394"/>
      <c r="P161" s="394"/>
      <c r="T161" s="97"/>
      <c r="X161" s="98"/>
      <c r="Y161" s="311"/>
      <c r="AA161" s="307"/>
      <c r="AB161" s="310"/>
      <c r="AF161" s="399"/>
      <c r="BG161" s="399"/>
    </row>
    <row r="162" spans="3:59" s="396" customFormat="1" ht="69" customHeight="1" x14ac:dyDescent="0.25">
      <c r="C162" s="394"/>
      <c r="E162" s="425"/>
      <c r="H162" s="209"/>
      <c r="I162" s="330"/>
      <c r="N162" s="394"/>
      <c r="O162" s="394"/>
      <c r="P162" s="394"/>
      <c r="T162" s="97"/>
      <c r="X162" s="98"/>
      <c r="Y162" s="311"/>
      <c r="AA162" s="307"/>
      <c r="AB162" s="310"/>
      <c r="AF162" s="399"/>
      <c r="BG162" s="399"/>
    </row>
    <row r="163" spans="3:59" s="396" customFormat="1" ht="69" customHeight="1" x14ac:dyDescent="0.25">
      <c r="C163" s="394"/>
      <c r="E163" s="425"/>
      <c r="H163" s="209"/>
      <c r="I163" s="311"/>
      <c r="N163" s="394"/>
      <c r="O163" s="394"/>
      <c r="P163" s="394"/>
      <c r="T163" s="97"/>
      <c r="X163" s="98"/>
      <c r="Y163" s="311"/>
      <c r="AA163" s="307"/>
      <c r="AB163" s="310"/>
      <c r="AF163" s="399"/>
      <c r="BG163" s="399"/>
    </row>
    <row r="164" spans="3:59" s="396" customFormat="1" ht="69" customHeight="1" x14ac:dyDescent="0.25">
      <c r="C164" s="394"/>
      <c r="E164" s="425"/>
      <c r="H164" s="209"/>
      <c r="I164" s="311"/>
      <c r="N164" s="394"/>
      <c r="O164" s="394"/>
      <c r="P164" s="394"/>
      <c r="T164" s="97"/>
      <c r="X164" s="98"/>
      <c r="Y164" s="311"/>
      <c r="AA164" s="307"/>
      <c r="AB164" s="310"/>
      <c r="AF164" s="399"/>
      <c r="BG164" s="399"/>
    </row>
    <row r="165" spans="3:59" s="396" customFormat="1" ht="69" customHeight="1" x14ac:dyDescent="0.25">
      <c r="C165" s="394"/>
      <c r="E165" s="425"/>
      <c r="H165" s="209"/>
      <c r="I165" s="330"/>
      <c r="N165" s="394"/>
      <c r="O165" s="394"/>
      <c r="P165" s="394"/>
      <c r="T165" s="97"/>
      <c r="X165" s="98"/>
      <c r="Y165" s="311"/>
      <c r="AA165" s="307"/>
      <c r="AB165" s="310"/>
      <c r="AF165" s="399"/>
      <c r="BG165" s="399"/>
    </row>
    <row r="166" spans="3:59" s="396" customFormat="1" ht="69" customHeight="1" x14ac:dyDescent="0.25">
      <c r="C166" s="394"/>
      <c r="E166" s="425"/>
      <c r="H166" s="209"/>
      <c r="I166" s="330"/>
      <c r="N166" s="394"/>
      <c r="O166" s="394"/>
      <c r="P166" s="394"/>
      <c r="T166" s="97"/>
      <c r="X166" s="98"/>
      <c r="Y166" s="311"/>
      <c r="AA166" s="307"/>
      <c r="AB166" s="310"/>
      <c r="AF166" s="399"/>
      <c r="BG166" s="399"/>
    </row>
    <row r="167" spans="3:59" s="396" customFormat="1" ht="69" customHeight="1" x14ac:dyDescent="0.25">
      <c r="C167" s="394"/>
      <c r="E167" s="425"/>
      <c r="H167" s="209"/>
      <c r="I167" s="330"/>
      <c r="N167" s="394"/>
      <c r="O167" s="394"/>
      <c r="P167" s="394"/>
      <c r="T167" s="97"/>
      <c r="X167" s="98"/>
      <c r="Y167" s="311"/>
      <c r="AA167" s="307"/>
      <c r="AB167" s="310"/>
      <c r="AF167" s="399"/>
      <c r="BG167" s="399"/>
    </row>
    <row r="168" spans="3:59" s="396" customFormat="1" ht="69" customHeight="1" x14ac:dyDescent="0.25">
      <c r="C168" s="394"/>
      <c r="E168" s="425"/>
      <c r="H168" s="209"/>
      <c r="I168" s="311"/>
      <c r="N168" s="394"/>
      <c r="O168" s="394"/>
      <c r="P168" s="394"/>
      <c r="T168" s="97"/>
      <c r="X168" s="98"/>
      <c r="Y168" s="311"/>
      <c r="AA168" s="307"/>
      <c r="AB168" s="310"/>
      <c r="AF168" s="399"/>
      <c r="BG168" s="399"/>
    </row>
    <row r="169" spans="3:59" s="396" customFormat="1" ht="69" customHeight="1" x14ac:dyDescent="0.25">
      <c r="C169" s="394"/>
      <c r="E169" s="425"/>
      <c r="H169" s="209"/>
      <c r="I169" s="311"/>
      <c r="N169" s="394"/>
      <c r="O169" s="394"/>
      <c r="P169" s="394"/>
      <c r="T169" s="97"/>
      <c r="X169" s="98"/>
      <c r="Y169" s="311"/>
      <c r="AA169" s="307"/>
      <c r="AB169" s="310"/>
      <c r="AF169" s="399"/>
      <c r="BG169" s="399"/>
    </row>
    <row r="170" spans="3:59" s="396" customFormat="1" ht="69" customHeight="1" x14ac:dyDescent="0.25">
      <c r="C170" s="394"/>
      <c r="E170" s="425"/>
      <c r="H170" s="209"/>
      <c r="I170" s="311"/>
      <c r="N170" s="394"/>
      <c r="O170" s="394"/>
      <c r="P170" s="394"/>
      <c r="T170" s="97"/>
      <c r="X170" s="98"/>
      <c r="Y170" s="311"/>
      <c r="AA170" s="307"/>
      <c r="AB170" s="310"/>
      <c r="AF170" s="399"/>
      <c r="BG170" s="399"/>
    </row>
    <row r="171" spans="3:59" s="396" customFormat="1" ht="69" customHeight="1" x14ac:dyDescent="0.25">
      <c r="C171" s="394"/>
      <c r="E171" s="425"/>
      <c r="H171" s="209"/>
      <c r="I171" s="311"/>
      <c r="N171" s="394"/>
      <c r="O171" s="394"/>
      <c r="P171" s="394"/>
      <c r="T171" s="97"/>
      <c r="X171" s="98"/>
      <c r="Y171" s="352"/>
      <c r="AA171" s="307"/>
      <c r="AB171" s="310"/>
      <c r="AF171" s="399"/>
      <c r="BG171" s="399"/>
    </row>
    <row r="172" spans="3:59" s="396" customFormat="1" ht="69" customHeight="1" x14ac:dyDescent="0.25">
      <c r="C172" s="394"/>
      <c r="E172" s="425"/>
      <c r="H172" s="209"/>
      <c r="I172" s="311"/>
      <c r="N172" s="394"/>
      <c r="O172" s="394"/>
      <c r="P172" s="394"/>
      <c r="T172" s="97"/>
      <c r="X172" s="98"/>
      <c r="Y172" s="311"/>
      <c r="AA172" s="307"/>
      <c r="AB172" s="310"/>
      <c r="AF172" s="399"/>
      <c r="BG172" s="399"/>
    </row>
    <row r="173" spans="3:59" s="396" customFormat="1" ht="69" customHeight="1" x14ac:dyDescent="0.25">
      <c r="C173" s="394"/>
      <c r="E173" s="425"/>
      <c r="H173" s="209"/>
      <c r="I173" s="311"/>
      <c r="N173" s="394"/>
      <c r="O173" s="394"/>
      <c r="P173" s="394"/>
      <c r="T173" s="97"/>
      <c r="X173" s="98"/>
      <c r="Y173" s="311"/>
      <c r="AA173" s="307"/>
      <c r="AB173" s="310"/>
      <c r="AF173" s="399"/>
      <c r="BG173" s="399"/>
    </row>
    <row r="174" spans="3:59" s="396" customFormat="1" ht="69" customHeight="1" x14ac:dyDescent="0.25">
      <c r="C174" s="394"/>
      <c r="E174" s="425"/>
      <c r="H174" s="209"/>
      <c r="I174" s="311"/>
      <c r="N174" s="394"/>
      <c r="O174" s="394"/>
      <c r="P174" s="394"/>
      <c r="T174" s="97"/>
      <c r="X174" s="98"/>
      <c r="Y174" s="311"/>
      <c r="AA174" s="307"/>
      <c r="AB174" s="310"/>
      <c r="AF174" s="399"/>
      <c r="BG174" s="399"/>
    </row>
    <row r="175" spans="3:59" s="396" customFormat="1" ht="69" customHeight="1" x14ac:dyDescent="0.25">
      <c r="C175" s="394"/>
      <c r="E175" s="425"/>
      <c r="H175" s="209"/>
      <c r="I175" s="330"/>
      <c r="N175" s="394"/>
      <c r="O175" s="394"/>
      <c r="P175" s="394"/>
      <c r="T175" s="97"/>
      <c r="X175" s="98"/>
      <c r="Y175" s="306"/>
      <c r="AA175" s="307"/>
      <c r="AB175" s="310"/>
      <c r="AF175" s="399"/>
      <c r="BG175" s="399"/>
    </row>
    <row r="176" spans="3:59" s="396" customFormat="1" ht="69" customHeight="1" x14ac:dyDescent="0.25">
      <c r="C176" s="394"/>
      <c r="E176" s="425"/>
      <c r="H176" s="209"/>
      <c r="I176" s="364"/>
      <c r="N176" s="394"/>
      <c r="O176" s="394"/>
      <c r="P176" s="394"/>
      <c r="T176" s="97"/>
      <c r="X176" s="98"/>
      <c r="Y176" s="351"/>
      <c r="AA176" s="307"/>
      <c r="AB176" s="310"/>
      <c r="AF176" s="399"/>
      <c r="BG176" s="399"/>
    </row>
    <row r="177" spans="3:59" s="396" customFormat="1" ht="69" customHeight="1" x14ac:dyDescent="0.25">
      <c r="C177" s="394"/>
      <c r="E177" s="425"/>
      <c r="H177" s="209"/>
      <c r="I177" s="364"/>
      <c r="N177" s="394"/>
      <c r="O177" s="394"/>
      <c r="P177" s="394"/>
      <c r="T177" s="97"/>
      <c r="X177" s="98"/>
      <c r="Y177" s="306"/>
      <c r="AA177" s="307"/>
      <c r="AB177" s="310"/>
      <c r="AF177" s="399"/>
      <c r="BG177" s="399"/>
    </row>
    <row r="178" spans="3:59" s="396" customFormat="1" ht="69" customHeight="1" x14ac:dyDescent="0.25">
      <c r="C178" s="394"/>
      <c r="E178" s="425"/>
      <c r="H178" s="209"/>
      <c r="I178" s="364"/>
      <c r="N178" s="394"/>
      <c r="O178" s="394"/>
      <c r="P178" s="394"/>
      <c r="T178" s="97"/>
      <c r="X178" s="98"/>
      <c r="Y178" s="306"/>
      <c r="AA178" s="307"/>
      <c r="AB178" s="310"/>
      <c r="AF178" s="399"/>
      <c r="BG178" s="399"/>
    </row>
    <row r="179" spans="3:59" s="396" customFormat="1" ht="69" customHeight="1" x14ac:dyDescent="0.25">
      <c r="C179" s="394"/>
      <c r="E179" s="425"/>
      <c r="H179" s="209"/>
      <c r="I179" s="330"/>
      <c r="N179" s="394"/>
      <c r="O179" s="394"/>
      <c r="P179" s="394"/>
      <c r="T179" s="97"/>
      <c r="X179" s="98"/>
      <c r="Y179" s="306"/>
      <c r="AA179" s="307"/>
      <c r="AB179" s="310"/>
      <c r="AF179" s="399"/>
      <c r="BG179" s="399"/>
    </row>
    <row r="180" spans="3:59" s="396" customFormat="1" ht="69" customHeight="1" x14ac:dyDescent="0.25">
      <c r="C180" s="394"/>
      <c r="E180" s="425"/>
      <c r="H180" s="209"/>
      <c r="I180" s="330"/>
      <c r="N180" s="394"/>
      <c r="O180" s="394"/>
      <c r="P180" s="394"/>
      <c r="T180" s="97"/>
      <c r="X180" s="98"/>
      <c r="Y180" s="306"/>
      <c r="AA180" s="307"/>
      <c r="AB180" s="310"/>
      <c r="AF180" s="399"/>
      <c r="BG180" s="399"/>
    </row>
    <row r="181" spans="3:59" s="396" customFormat="1" ht="69" customHeight="1" x14ac:dyDescent="0.25">
      <c r="C181" s="394"/>
      <c r="E181" s="425"/>
      <c r="H181" s="209"/>
      <c r="I181" s="330"/>
      <c r="N181" s="394"/>
      <c r="O181" s="394"/>
      <c r="P181" s="394"/>
      <c r="T181" s="97"/>
      <c r="X181" s="98"/>
      <c r="Y181" s="306"/>
      <c r="AA181" s="307"/>
      <c r="AB181" s="310"/>
      <c r="AF181" s="399"/>
      <c r="BG181" s="399"/>
    </row>
    <row r="182" spans="3:59" s="396" customFormat="1" ht="69" customHeight="1" x14ac:dyDescent="0.25">
      <c r="C182" s="394"/>
      <c r="E182" s="425"/>
      <c r="H182" s="209"/>
      <c r="I182" s="321"/>
      <c r="N182" s="394"/>
      <c r="O182" s="394"/>
      <c r="P182" s="394"/>
      <c r="T182" s="97"/>
      <c r="X182" s="98"/>
      <c r="Y182" s="306"/>
      <c r="AA182" s="307"/>
      <c r="AB182" s="310"/>
      <c r="AF182" s="399"/>
      <c r="BG182" s="399"/>
    </row>
    <row r="183" spans="3:59" s="396" customFormat="1" ht="69" customHeight="1" x14ac:dyDescent="0.25">
      <c r="C183" s="394"/>
      <c r="E183" s="425"/>
      <c r="H183" s="209"/>
      <c r="I183" s="330"/>
      <c r="N183" s="394"/>
      <c r="O183" s="394"/>
      <c r="P183" s="394"/>
      <c r="T183" s="97"/>
      <c r="X183" s="98"/>
      <c r="Y183" s="306"/>
      <c r="AA183" s="307"/>
      <c r="AB183" s="310"/>
      <c r="AF183" s="399"/>
      <c r="BG183" s="399"/>
    </row>
    <row r="184" spans="3:59" s="396" customFormat="1" ht="69" customHeight="1" x14ac:dyDescent="0.25">
      <c r="C184" s="394"/>
      <c r="E184" s="425"/>
      <c r="H184" s="209"/>
      <c r="I184" s="330"/>
      <c r="N184" s="394"/>
      <c r="O184" s="394"/>
      <c r="P184" s="394"/>
      <c r="T184" s="97"/>
      <c r="X184" s="98"/>
      <c r="Y184" s="306"/>
      <c r="AA184" s="307"/>
      <c r="AB184" s="310"/>
      <c r="AF184" s="399"/>
      <c r="BG184" s="399"/>
    </row>
    <row r="185" spans="3:59" s="396" customFormat="1" ht="69" customHeight="1" x14ac:dyDescent="0.25">
      <c r="C185" s="394"/>
      <c r="E185" s="425"/>
      <c r="H185" s="209"/>
      <c r="I185" s="330"/>
      <c r="N185" s="394"/>
      <c r="O185" s="394"/>
      <c r="P185" s="394"/>
      <c r="T185" s="97"/>
      <c r="X185" s="98"/>
      <c r="Y185" s="306"/>
      <c r="AA185" s="307"/>
      <c r="AB185" s="310"/>
      <c r="AF185" s="399"/>
      <c r="BG185" s="399"/>
    </row>
    <row r="186" spans="3:59" s="396" customFormat="1" ht="69" customHeight="1" x14ac:dyDescent="0.25">
      <c r="C186" s="394"/>
      <c r="E186" s="425"/>
      <c r="H186" s="209"/>
      <c r="I186" s="321"/>
      <c r="N186" s="394"/>
      <c r="O186" s="394"/>
      <c r="P186" s="394"/>
      <c r="T186" s="97"/>
      <c r="X186" s="98"/>
      <c r="Y186" s="324"/>
      <c r="AA186" s="307"/>
      <c r="AB186" s="310"/>
      <c r="AF186" s="399"/>
      <c r="BG186" s="399"/>
    </row>
    <row r="187" spans="3:59" s="396" customFormat="1" ht="69" customHeight="1" x14ac:dyDescent="0.25">
      <c r="C187" s="394"/>
      <c r="E187" s="425"/>
      <c r="H187" s="209"/>
      <c r="I187" s="330"/>
      <c r="N187" s="394"/>
      <c r="O187" s="394"/>
      <c r="P187" s="394"/>
      <c r="T187" s="97"/>
      <c r="X187" s="98"/>
      <c r="Y187" s="351"/>
      <c r="AA187" s="307"/>
      <c r="AB187" s="310"/>
      <c r="AF187" s="399"/>
      <c r="BG187" s="399"/>
    </row>
    <row r="188" spans="3:59" s="396" customFormat="1" ht="69" customHeight="1" x14ac:dyDescent="0.25">
      <c r="C188" s="394"/>
      <c r="E188" s="425"/>
      <c r="H188" s="209"/>
      <c r="I188" s="330"/>
      <c r="N188" s="394"/>
      <c r="O188" s="394"/>
      <c r="P188" s="394"/>
      <c r="T188" s="97"/>
      <c r="X188" s="98"/>
      <c r="Y188" s="324"/>
      <c r="AA188" s="307"/>
      <c r="AB188" s="310"/>
      <c r="AF188" s="399"/>
      <c r="BG188" s="399"/>
    </row>
    <row r="189" spans="3:59" s="396" customFormat="1" ht="69" customHeight="1" x14ac:dyDescent="0.25">
      <c r="C189" s="394"/>
      <c r="E189" s="425"/>
      <c r="H189" s="209"/>
      <c r="I189" s="330"/>
      <c r="N189" s="394"/>
      <c r="O189" s="394"/>
      <c r="P189" s="394"/>
      <c r="T189" s="97"/>
      <c r="X189" s="98"/>
      <c r="Y189" s="306"/>
      <c r="AA189" s="307"/>
      <c r="AB189" s="310"/>
      <c r="AF189" s="399"/>
      <c r="BG189" s="399"/>
    </row>
    <row r="190" spans="3:59" s="396" customFormat="1" ht="69" customHeight="1" x14ac:dyDescent="0.25">
      <c r="C190" s="394"/>
      <c r="E190" s="425"/>
      <c r="H190" s="209"/>
      <c r="I190" s="330"/>
      <c r="N190" s="394"/>
      <c r="O190" s="394"/>
      <c r="P190" s="394"/>
      <c r="T190" s="97"/>
      <c r="X190" s="98"/>
      <c r="Y190" s="306"/>
      <c r="AA190" s="307"/>
      <c r="AB190" s="310"/>
      <c r="AF190" s="399"/>
      <c r="BG190" s="399"/>
    </row>
    <row r="191" spans="3:59" s="396" customFormat="1" ht="69" customHeight="1" x14ac:dyDescent="0.25">
      <c r="C191" s="394"/>
      <c r="E191" s="425"/>
      <c r="H191" s="424"/>
      <c r="I191" s="330"/>
      <c r="N191" s="394"/>
      <c r="O191" s="394"/>
      <c r="P191" s="394"/>
      <c r="T191" s="97"/>
      <c r="X191" s="98"/>
      <c r="Y191" s="306"/>
      <c r="AA191" s="307"/>
      <c r="AB191" s="310"/>
      <c r="AF191" s="399"/>
      <c r="BG191" s="399"/>
    </row>
  </sheetData>
  <autoFilter ref="A3:CX191"/>
  <mergeCells count="75">
    <mergeCell ref="F2:F3"/>
    <mergeCell ref="G2:G3"/>
    <mergeCell ref="H2:H3"/>
    <mergeCell ref="I2:I3"/>
    <mergeCell ref="A1:I1"/>
    <mergeCell ref="A2:A3"/>
    <mergeCell ref="B2:B3"/>
    <mergeCell ref="C2:C3"/>
    <mergeCell ref="D2:D3"/>
    <mergeCell ref="E2:E3"/>
    <mergeCell ref="AY1:BF1"/>
    <mergeCell ref="Q2:Q3"/>
    <mergeCell ref="BG1:BK1"/>
    <mergeCell ref="J1:W1"/>
    <mergeCell ref="AG1:AN1"/>
    <mergeCell ref="AN2:AN3"/>
    <mergeCell ref="AP2:AP3"/>
    <mergeCell ref="AP1:AW1"/>
    <mergeCell ref="J2:J3"/>
    <mergeCell ref="K2:M2"/>
    <mergeCell ref="N2:N3"/>
    <mergeCell ref="O2:O3"/>
    <mergeCell ref="P2:P3"/>
    <mergeCell ref="X1:AF1"/>
    <mergeCell ref="AC2:AC3"/>
    <mergeCell ref="R2:R3"/>
    <mergeCell ref="S2:S3"/>
    <mergeCell ref="T2:T3"/>
    <mergeCell ref="U2:U3"/>
    <mergeCell ref="V2:V3"/>
    <mergeCell ref="W2:W3"/>
    <mergeCell ref="X2:X3"/>
    <mergeCell ref="Y2:Y3"/>
    <mergeCell ref="Z2:Z3"/>
    <mergeCell ref="AT2:AT3"/>
    <mergeCell ref="AU2:AU3"/>
    <mergeCell ref="AV2:AV3"/>
    <mergeCell ref="AW2:AW3"/>
    <mergeCell ref="AA2:AA3"/>
    <mergeCell ref="AB2:AB3"/>
    <mergeCell ref="AQ2:AQ3"/>
    <mergeCell ref="AD2:AD3"/>
    <mergeCell ref="AE2:AE3"/>
    <mergeCell ref="AG2:AG3"/>
    <mergeCell ref="AH2:AH3"/>
    <mergeCell ref="AI2:AI3"/>
    <mergeCell ref="AJ2:AJ3"/>
    <mergeCell ref="AK2:AK3"/>
    <mergeCell ref="AL2:AL3"/>
    <mergeCell ref="AM2:AM3"/>
    <mergeCell ref="G119:G123"/>
    <mergeCell ref="G148:G150"/>
    <mergeCell ref="E5:E12"/>
    <mergeCell ref="E13:E14"/>
    <mergeCell ref="E15:E16"/>
    <mergeCell ref="E17:E31"/>
    <mergeCell ref="E32:E36"/>
    <mergeCell ref="E37:E44"/>
    <mergeCell ref="E45:E49"/>
    <mergeCell ref="BK2:BK4"/>
    <mergeCell ref="G116:G118"/>
    <mergeCell ref="BE2:BE3"/>
    <mergeCell ref="BF2:BF3"/>
    <mergeCell ref="BG2:BG3"/>
    <mergeCell ref="BH2:BH3"/>
    <mergeCell ref="BI2:BI3"/>
    <mergeCell ref="BJ2:BJ3"/>
    <mergeCell ref="AY2:AY3"/>
    <mergeCell ref="AZ2:AZ3"/>
    <mergeCell ref="BA2:BA3"/>
    <mergeCell ref="BB2:BB3"/>
    <mergeCell ref="BC2:BC3"/>
    <mergeCell ref="BD2:BD3"/>
    <mergeCell ref="AR2:AR3"/>
    <mergeCell ref="AS2:AS3"/>
  </mergeCells>
  <conditionalFormatting sqref="AC50:AC191">
    <cfRule type="containsText" dxfId="657" priority="80" stopIfTrue="1" operator="containsText" text="EN TERMINO">
      <formula>NOT(ISERROR(SEARCH("EN TERMINO",AC50)))</formula>
    </cfRule>
    <cfRule type="containsText" priority="81" operator="containsText" text="AMARILLO">
      <formula>NOT(ISERROR(SEARCH("AMARILLO",AC50)))</formula>
    </cfRule>
    <cfRule type="containsText" dxfId="656" priority="82" stopIfTrue="1" operator="containsText" text="ALERTA">
      <formula>NOT(ISERROR(SEARCH("ALERTA",AC50)))</formula>
    </cfRule>
    <cfRule type="containsText" dxfId="655" priority="83" stopIfTrue="1" operator="containsText" text="OK">
      <formula>NOT(ISERROR(SEARCH("OK",AC50)))</formula>
    </cfRule>
  </conditionalFormatting>
  <conditionalFormatting sqref="AF60:AF191 AF56:AF58 BG50:BG191 AF59:BF59">
    <cfRule type="containsText" dxfId="654" priority="77" operator="containsText" text="Cumplida">
      <formula>NOT(ISERROR(SEARCH("Cumplida",AF50)))</formula>
    </cfRule>
    <cfRule type="containsText" dxfId="653" priority="78" operator="containsText" text="Pendiente">
      <formula>NOT(ISERROR(SEARCH("Pendiente",AF50)))</formula>
    </cfRule>
    <cfRule type="containsText" dxfId="652" priority="79" operator="containsText" text="Cumplida">
      <formula>NOT(ISERROR(SEARCH("Cumplida",AF50)))</formula>
    </cfRule>
  </conditionalFormatting>
  <conditionalFormatting sqref="AF60:AF191 AF50:AF58 BG50:BG191 AF59:BF59">
    <cfRule type="containsText" dxfId="651" priority="76" stopIfTrue="1" operator="containsText" text="CUMPLIDA">
      <formula>NOT(ISERROR(SEARCH("CUMPLIDA",AF50)))</formula>
    </cfRule>
  </conditionalFormatting>
  <conditionalFormatting sqref="AF60:AF191 AF50:AF58 BG50:BG191 AF59:BF59">
    <cfRule type="containsText" dxfId="650" priority="75" stopIfTrue="1" operator="containsText" text="INCUMPLIDA">
      <formula>NOT(ISERROR(SEARCH("INCUMPLIDA",AF50)))</formula>
    </cfRule>
  </conditionalFormatting>
  <conditionalFormatting sqref="AF50">
    <cfRule type="containsText" dxfId="649" priority="74" operator="containsText" text="PENDIENTE">
      <formula>NOT(ISERROR(SEARCH("PENDIENTE",AF50)))</formula>
    </cfRule>
  </conditionalFormatting>
  <conditionalFormatting sqref="AC5:AC49">
    <cfRule type="containsText" dxfId="648" priority="20" stopIfTrue="1" operator="containsText" text="EN TERMINO">
      <formula>NOT(ISERROR(SEARCH("EN TERMINO",AC5)))</formula>
    </cfRule>
    <cfRule type="containsText" priority="21" operator="containsText" text="AMARILLO">
      <formula>NOT(ISERROR(SEARCH("AMARILLO",AC5)))</formula>
    </cfRule>
    <cfRule type="containsText" dxfId="647" priority="22" stopIfTrue="1" operator="containsText" text="ALERTA">
      <formula>NOT(ISERROR(SEARCH("ALERTA",AC5)))</formula>
    </cfRule>
    <cfRule type="containsText" dxfId="646" priority="23" stopIfTrue="1" operator="containsText" text="OK">
      <formula>NOT(ISERROR(SEARCH("OK",AC5)))</formula>
    </cfRule>
  </conditionalFormatting>
  <conditionalFormatting sqref="BG5:BG49 AF5:AF49">
    <cfRule type="containsText" dxfId="645" priority="17" operator="containsText" text="Cumplida">
      <formula>NOT(ISERROR(SEARCH("Cumplida",AF5)))</formula>
    </cfRule>
    <cfRule type="containsText" dxfId="644" priority="18" operator="containsText" text="Pendiente">
      <formula>NOT(ISERROR(SEARCH("Pendiente",AF5)))</formula>
    </cfRule>
    <cfRule type="containsText" dxfId="643" priority="19" operator="containsText" text="Cumplida">
      <formula>NOT(ISERROR(SEARCH("Cumplida",AF5)))</formula>
    </cfRule>
  </conditionalFormatting>
  <conditionalFormatting sqref="BG5:BG49 AF5:AF49">
    <cfRule type="containsText" dxfId="642" priority="16" stopIfTrue="1" operator="containsText" text="CUMPLIDA">
      <formula>NOT(ISERROR(SEARCH("CUMPLIDA",AF5)))</formula>
    </cfRule>
  </conditionalFormatting>
  <conditionalFormatting sqref="BG5:BG49 AF5:AF49">
    <cfRule type="containsText" dxfId="641" priority="15" stopIfTrue="1" operator="containsText" text="INCUMPLIDA">
      <formula>NOT(ISERROR(SEARCH("INCUMPLIDA",AF5)))</formula>
    </cfRule>
  </conditionalFormatting>
  <conditionalFormatting sqref="AF5:AF49">
    <cfRule type="containsText" dxfId="640" priority="14" operator="containsText" text="PENDIENTE">
      <formula>NOT(ISERROR(SEARCH("PENDIENTE",AF5)))</formula>
    </cfRule>
  </conditionalFormatting>
  <conditionalFormatting sqref="AF5:AF49">
    <cfRule type="containsText" dxfId="639" priority="13" stopIfTrue="1" operator="containsText" text="PENDIENTE">
      <formula>NOT(ISERROR(SEARCH("PENDIENTE",AF5)))</formula>
    </cfRule>
  </conditionalFormatting>
  <conditionalFormatting sqref="BI5:BI49">
    <cfRule type="containsText" dxfId="638" priority="10" operator="containsText" text="cerrada">
      <formula>NOT(ISERROR(SEARCH("cerrada",BI5)))</formula>
    </cfRule>
    <cfRule type="containsText" dxfId="637" priority="11" operator="containsText" text="cerrado">
      <formula>NOT(ISERROR(SEARCH("cerrado",BI5)))</formula>
    </cfRule>
    <cfRule type="containsText" dxfId="636" priority="12" operator="containsText" text="Abierto">
      <formula>NOT(ISERROR(SEARCH("Abierto",BI5)))</formula>
    </cfRule>
  </conditionalFormatting>
  <conditionalFormatting sqref="BI5:BI49">
    <cfRule type="containsText" dxfId="635" priority="7" operator="containsText" text="cerrada">
      <formula>NOT(ISERROR(SEARCH("cerrada",BI5)))</formula>
    </cfRule>
    <cfRule type="containsText" dxfId="634" priority="8" operator="containsText" text="cerrado">
      <formula>NOT(ISERROR(SEARCH("cerrado",BI5)))</formula>
    </cfRule>
    <cfRule type="containsText" dxfId="633" priority="9" operator="containsText" text="Abierto">
      <formula>NOT(ISERROR(SEARCH("Abierto",BI5)))</formula>
    </cfRule>
  </conditionalFormatting>
  <dataValidations count="12">
    <dataValidation type="list" allowBlank="1" showInputMessage="1" showErrorMessage="1" sqref="N5:N19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L62 L54:L55 L57:L58 L60 M7">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V54 W63 V55:W55">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6">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59 L63 L56">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54:J55 J57:J67 S6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U71 L61 L59 K71 S54:S59 K61:K63 K54:K59 K8 U8">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65:I75 I54:I63 I14 I5:I12">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W56:W62 W71 W8">
      <formula1>-2147483647</formula1>
      <formula2>2147483647</formula2>
    </dataValidation>
    <dataValidation type="list" allowBlank="1" showInputMessage="1" showErrorMessage="1" sqref="P37:P51 H147:H154 P95:P96 H108:H126 P100:P112 P88 P53:P72 P127:P146 P155:P191 P75:P84 H68:H75 H80:H99 H45:H53 P32:P33 H17:H36 P25 P12:P21 H5:H14 P5:P9">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4" zoomScaleNormal="64" workbookViewId="0">
      <pane xSplit="12" ySplit="2" topLeftCell="AG3" activePane="bottomRight" state="frozen"/>
      <selection pane="topRight" activeCell="M1" sqref="M1"/>
      <selection pane="bottomLeft" activeCell="A3" sqref="A3"/>
      <selection pane="bottomRight" activeCell="C11" sqref="C11"/>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828"/>
      <c r="AG1" s="824" t="s">
        <v>862</v>
      </c>
      <c r="AH1" s="824"/>
      <c r="AI1" s="824"/>
      <c r="AJ1" s="824"/>
      <c r="AK1" s="824"/>
      <c r="AL1" s="824"/>
      <c r="AM1" s="824"/>
      <c r="AN1" s="824"/>
      <c r="AO1" s="386"/>
      <c r="AP1" s="860" t="s">
        <v>863</v>
      </c>
      <c r="AQ1" s="860"/>
      <c r="AR1" s="860"/>
      <c r="AS1" s="860"/>
      <c r="AT1" s="860"/>
      <c r="AU1" s="860"/>
      <c r="AV1" s="860"/>
      <c r="AW1" s="860"/>
      <c r="AX1" s="391"/>
      <c r="AY1" s="843" t="s">
        <v>864</v>
      </c>
      <c r="AZ1" s="843"/>
      <c r="BA1" s="843"/>
      <c r="BB1" s="843"/>
      <c r="BC1" s="843"/>
      <c r="BD1" s="843"/>
      <c r="BE1" s="843"/>
      <c r="BF1" s="843"/>
      <c r="BG1" s="882" t="s">
        <v>2</v>
      </c>
      <c r="BH1" s="882"/>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387"/>
      <c r="AG2" s="826" t="s">
        <v>30</v>
      </c>
      <c r="AH2" s="826" t="s">
        <v>31</v>
      </c>
      <c r="AI2" s="826" t="s">
        <v>32</v>
      </c>
      <c r="AJ2" s="826" t="s">
        <v>33</v>
      </c>
      <c r="AK2" s="826" t="s">
        <v>74</v>
      </c>
      <c r="AL2" s="826" t="s">
        <v>34</v>
      </c>
      <c r="AM2" s="826" t="s">
        <v>35</v>
      </c>
      <c r="AN2" s="826" t="s">
        <v>36</v>
      </c>
      <c r="AO2" s="388"/>
      <c r="AP2" s="823" t="s">
        <v>37</v>
      </c>
      <c r="AQ2" s="823" t="s">
        <v>38</v>
      </c>
      <c r="AR2" s="823" t="s">
        <v>39</v>
      </c>
      <c r="AS2" s="823" t="s">
        <v>40</v>
      </c>
      <c r="AT2" s="823" t="s">
        <v>75</v>
      </c>
      <c r="AU2" s="823" t="s">
        <v>41</v>
      </c>
      <c r="AV2" s="823" t="s">
        <v>42</v>
      </c>
      <c r="AW2" s="823" t="s">
        <v>43</v>
      </c>
      <c r="AX2" s="392"/>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384" t="s">
        <v>49</v>
      </c>
      <c r="L3" s="384" t="s">
        <v>70</v>
      </c>
      <c r="M3" s="384" t="s">
        <v>71</v>
      </c>
      <c r="N3" s="820"/>
      <c r="O3" s="820"/>
      <c r="P3" s="820"/>
      <c r="Q3" s="820"/>
      <c r="R3" s="820"/>
      <c r="S3" s="820"/>
      <c r="T3" s="820"/>
      <c r="U3" s="820"/>
      <c r="V3" s="820"/>
      <c r="W3" s="820"/>
      <c r="X3" s="825"/>
      <c r="Y3" s="825"/>
      <c r="Z3" s="825"/>
      <c r="AA3" s="825"/>
      <c r="AB3" s="825"/>
      <c r="AC3" s="825"/>
      <c r="AD3" s="825"/>
      <c r="AE3" s="825"/>
      <c r="AF3" s="387" t="s">
        <v>44</v>
      </c>
      <c r="AG3" s="826"/>
      <c r="AH3" s="826"/>
      <c r="AI3" s="826"/>
      <c r="AJ3" s="826"/>
      <c r="AK3" s="826"/>
      <c r="AL3" s="826"/>
      <c r="AM3" s="826"/>
      <c r="AN3" s="826"/>
      <c r="AO3" s="388" t="s">
        <v>44</v>
      </c>
      <c r="AP3" s="823"/>
      <c r="AQ3" s="823"/>
      <c r="AR3" s="823"/>
      <c r="AS3" s="823"/>
      <c r="AT3" s="823"/>
      <c r="AU3" s="823"/>
      <c r="AV3" s="823"/>
      <c r="AW3" s="823"/>
      <c r="AX3" s="392" t="s">
        <v>44</v>
      </c>
      <c r="AY3" s="821"/>
      <c r="AZ3" s="821"/>
      <c r="BA3" s="821"/>
      <c r="BB3" s="821"/>
      <c r="BC3" s="821"/>
      <c r="BD3" s="821"/>
      <c r="BE3" s="821"/>
      <c r="BF3" s="821"/>
      <c r="BG3" s="831"/>
      <c r="BH3" s="831"/>
      <c r="BI3" s="831"/>
      <c r="BJ3" s="831"/>
      <c r="BK3" s="830"/>
    </row>
    <row r="4" spans="1:63" ht="117" customHeight="1" x14ac:dyDescent="0.25">
      <c r="A4" s="393" t="s">
        <v>50</v>
      </c>
      <c r="B4" s="393" t="s">
        <v>51</v>
      </c>
      <c r="C4" s="393" t="s">
        <v>52</v>
      </c>
      <c r="D4" s="393" t="s">
        <v>53</v>
      </c>
      <c r="E4" s="393" t="s">
        <v>54</v>
      </c>
      <c r="F4" s="393" t="s">
        <v>51</v>
      </c>
      <c r="G4" s="393" t="s">
        <v>55</v>
      </c>
      <c r="H4" s="393" t="s">
        <v>52</v>
      </c>
      <c r="I4" s="39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90" t="s">
        <v>51</v>
      </c>
      <c r="AQ4" s="390" t="s">
        <v>64</v>
      </c>
      <c r="AR4" s="390" t="s">
        <v>65</v>
      </c>
      <c r="AS4" s="390" t="s">
        <v>66</v>
      </c>
      <c r="AT4" s="390" t="s">
        <v>66</v>
      </c>
      <c r="AU4" s="390" t="s">
        <v>60</v>
      </c>
      <c r="AV4" s="390" t="s">
        <v>67</v>
      </c>
      <c r="AW4" s="390" t="s">
        <v>52</v>
      </c>
      <c r="AX4" s="390"/>
      <c r="AY4" s="393" t="s">
        <v>51</v>
      </c>
      <c r="AZ4" s="393" t="s">
        <v>64</v>
      </c>
      <c r="BA4" s="393" t="s">
        <v>65</v>
      </c>
      <c r="BB4" s="393" t="s">
        <v>66</v>
      </c>
      <c r="BC4" s="393" t="s">
        <v>66</v>
      </c>
      <c r="BD4" s="393" t="s">
        <v>60</v>
      </c>
      <c r="BE4" s="393" t="s">
        <v>67</v>
      </c>
      <c r="BF4" s="393" t="s">
        <v>52</v>
      </c>
      <c r="BG4" s="389" t="s">
        <v>68</v>
      </c>
      <c r="BH4" s="389"/>
      <c r="BI4" s="442" t="s">
        <v>68</v>
      </c>
      <c r="BJ4" s="389"/>
      <c r="BK4" s="830"/>
    </row>
    <row r="5" spans="1:63" s="512" customFormat="1" ht="35.1" customHeight="1" x14ac:dyDescent="0.25">
      <c r="A5" s="220"/>
      <c r="B5" s="220"/>
      <c r="C5" s="499" t="s">
        <v>154</v>
      </c>
      <c r="D5" s="220"/>
      <c r="E5" s="848" t="s">
        <v>496</v>
      </c>
      <c r="F5" s="220"/>
      <c r="G5" s="220">
        <v>1</v>
      </c>
      <c r="H5" s="405" t="s">
        <v>725</v>
      </c>
      <c r="I5" s="225" t="s">
        <v>497</v>
      </c>
      <c r="J5" s="533" t="s">
        <v>500</v>
      </c>
      <c r="K5" s="226" t="s">
        <v>502</v>
      </c>
      <c r="L5" s="533" t="s">
        <v>501</v>
      </c>
      <c r="M5" s="220">
        <v>2</v>
      </c>
      <c r="N5" s="499" t="s">
        <v>69</v>
      </c>
      <c r="O5" s="499" t="str">
        <f>IF(H5="","",VLOOKUP(H5,'[1]Procedimientos Publicar'!$C$6:$E$85,3,FALSE))</f>
        <v>SUB GERENCIA COMERCIAL</v>
      </c>
      <c r="P5" s="227" t="s">
        <v>505</v>
      </c>
      <c r="Q5" s="220"/>
      <c r="R5" s="220"/>
      <c r="S5" s="226"/>
      <c r="T5" s="221">
        <v>1</v>
      </c>
      <c r="U5" s="220"/>
      <c r="V5" s="228">
        <v>43070</v>
      </c>
      <c r="W5" s="538"/>
      <c r="X5" s="222">
        <v>43830</v>
      </c>
      <c r="Y5" s="371" t="s">
        <v>508</v>
      </c>
      <c r="Z5" s="220">
        <v>2</v>
      </c>
      <c r="AA5" s="223">
        <f t="shared" ref="AA5:AA18" si="0">(IF(Z5="","",IF(OR($M5=0,$M5="",$X5=""),"",Z5/$M5)))</f>
        <v>1</v>
      </c>
      <c r="AB5" s="224">
        <f t="shared" ref="AB5:AB7" si="1">(IF(OR($T5="",AA5=""),"",IF(OR($T5=0,AA5=0),0,IF((AA5*100%)/$T5&gt;100%,100%,(AA5*100%)/$T5))))</f>
        <v>1</v>
      </c>
      <c r="AC5" s="508" t="str">
        <f t="shared" ref="AC5:AC18" si="2">IF(Z5="","",IF(AB5&lt;100%, IF(AB5&lt;25%, "ALERTA","EN TERMINO"), IF(AB5=100%, "OK", "EN TERMINO")))</f>
        <v>OK</v>
      </c>
      <c r="AF5" s="510" t="str">
        <f t="shared" ref="AF5:AF18" si="3">IF(AB5=100%,IF(AB5&gt;25%,"CUMPLIDA","PENDIENTE"),IF(AB5&lt;25%,"INCUMPLIDA","PENDIENTE"))</f>
        <v>CUMPLIDA</v>
      </c>
      <c r="BG5" s="510" t="str">
        <f t="shared" ref="BG5:BG7" si="4">IF(AB5=100%,"CUMPLIDA","INCUMPLIDA")</f>
        <v>CUMPLIDA</v>
      </c>
      <c r="BI5" s="515" t="str">
        <f t="shared" ref="BI5:BI7" si="5">IF(AF5="CUMPLIDA","CERRADO","ABIERTO")</f>
        <v>CERRADO</v>
      </c>
    </row>
    <row r="6" spans="1:63" s="512" customFormat="1" ht="35.1" customHeight="1" x14ac:dyDescent="0.25">
      <c r="A6" s="220"/>
      <c r="B6" s="220"/>
      <c r="C6" s="499" t="s">
        <v>154</v>
      </c>
      <c r="D6" s="220"/>
      <c r="E6" s="848"/>
      <c r="F6" s="220"/>
      <c r="G6" s="220">
        <v>2</v>
      </c>
      <c r="H6" s="405" t="s">
        <v>725</v>
      </c>
      <c r="I6" s="225" t="s">
        <v>498</v>
      </c>
      <c r="J6" s="220"/>
      <c r="K6" s="226" t="s">
        <v>503</v>
      </c>
      <c r="L6" s="220"/>
      <c r="M6" s="220">
        <v>1</v>
      </c>
      <c r="N6" s="499" t="s">
        <v>69</v>
      </c>
      <c r="O6" s="499" t="str">
        <f>IF(H6="","",VLOOKUP(H6,'[1]Procedimientos Publicar'!$C$6:$E$85,3,FALSE))</f>
        <v>SUB GERENCIA COMERCIAL</v>
      </c>
      <c r="P6" s="227" t="s">
        <v>506</v>
      </c>
      <c r="Q6" s="220"/>
      <c r="R6" s="220"/>
      <c r="S6" s="226"/>
      <c r="T6" s="221">
        <v>1</v>
      </c>
      <c r="U6" s="220"/>
      <c r="V6" s="229">
        <v>43070</v>
      </c>
      <c r="W6" s="228">
        <v>43084</v>
      </c>
      <c r="X6" s="222">
        <v>43830</v>
      </c>
      <c r="Y6" s="371" t="s">
        <v>509</v>
      </c>
      <c r="Z6" s="220">
        <v>1</v>
      </c>
      <c r="AA6" s="223">
        <f t="shared" si="0"/>
        <v>1</v>
      </c>
      <c r="AB6" s="224">
        <f t="shared" si="1"/>
        <v>1</v>
      </c>
      <c r="AC6" s="508" t="str">
        <f t="shared" si="2"/>
        <v>OK</v>
      </c>
      <c r="AF6" s="510" t="str">
        <f t="shared" si="3"/>
        <v>CUMPLIDA</v>
      </c>
      <c r="BG6" s="510" t="str">
        <f t="shared" si="4"/>
        <v>CUMPLIDA</v>
      </c>
      <c r="BI6" s="515" t="str">
        <f t="shared" si="5"/>
        <v>CERRADO</v>
      </c>
    </row>
    <row r="7" spans="1:63" s="512" customFormat="1" ht="35.1" customHeight="1" x14ac:dyDescent="0.25">
      <c r="A7" s="220"/>
      <c r="B7" s="220"/>
      <c r="C7" s="499" t="s">
        <v>154</v>
      </c>
      <c r="D7" s="220"/>
      <c r="E7" s="848"/>
      <c r="F7" s="220"/>
      <c r="G7" s="220">
        <v>3</v>
      </c>
      <c r="H7" s="405" t="s">
        <v>725</v>
      </c>
      <c r="I7" s="225" t="s">
        <v>499</v>
      </c>
      <c r="J7" s="220"/>
      <c r="K7" s="226" t="s">
        <v>504</v>
      </c>
      <c r="L7" s="220"/>
      <c r="M7" s="220">
        <v>1</v>
      </c>
      <c r="N7" s="499" t="s">
        <v>69</v>
      </c>
      <c r="O7" s="499" t="str">
        <f>IF(H7="","",VLOOKUP(H7,'[1]Procedimientos Publicar'!$C$6:$E$85,3,FALSE))</f>
        <v>SUB GERENCIA COMERCIAL</v>
      </c>
      <c r="P7" s="227" t="s">
        <v>507</v>
      </c>
      <c r="Q7" s="220"/>
      <c r="R7" s="220"/>
      <c r="S7" s="226"/>
      <c r="T7" s="221">
        <v>1</v>
      </c>
      <c r="U7" s="220"/>
      <c r="V7" s="228">
        <v>43070</v>
      </c>
      <c r="W7" s="228">
        <v>43266</v>
      </c>
      <c r="X7" s="222">
        <v>43830</v>
      </c>
      <c r="Y7" s="371" t="s">
        <v>509</v>
      </c>
      <c r="Z7" s="220">
        <v>1</v>
      </c>
      <c r="AA7" s="223">
        <f t="shared" si="0"/>
        <v>1</v>
      </c>
      <c r="AB7" s="224">
        <f t="shared" si="1"/>
        <v>1</v>
      </c>
      <c r="AC7" s="508" t="str">
        <f t="shared" si="2"/>
        <v>OK</v>
      </c>
      <c r="AF7" s="510" t="str">
        <f t="shared" si="3"/>
        <v>CUMPLIDA</v>
      </c>
      <c r="BG7" s="510" t="str">
        <f t="shared" si="4"/>
        <v>CUMPLIDA</v>
      </c>
      <c r="BI7" s="515" t="str">
        <f t="shared" si="5"/>
        <v>CERRADO</v>
      </c>
    </row>
    <row r="8" spans="1:63" s="512" customFormat="1" ht="35.1" customHeight="1" x14ac:dyDescent="0.25">
      <c r="A8" s="487"/>
      <c r="B8" s="487"/>
      <c r="C8" s="144" t="s">
        <v>154</v>
      </c>
      <c r="D8" s="487"/>
      <c r="E8" s="849" t="s">
        <v>516</v>
      </c>
      <c r="F8" s="487"/>
      <c r="G8" s="844">
        <v>1</v>
      </c>
      <c r="H8" s="406" t="s">
        <v>725</v>
      </c>
      <c r="I8" s="242" t="s">
        <v>517</v>
      </c>
      <c r="J8" s="243" t="s">
        <v>528</v>
      </c>
      <c r="K8" s="243" t="s">
        <v>538</v>
      </c>
      <c r="L8" s="487"/>
      <c r="M8" s="487">
        <v>1</v>
      </c>
      <c r="N8" s="144" t="s">
        <v>69</v>
      </c>
      <c r="O8" s="144" t="str">
        <f>IF(H8="","",VLOOKUP(H8,'[1]Procedimientos Publicar'!$C$6:$E$85,3,FALSE))</f>
        <v>SUB GERENCIA COMERCIAL</v>
      </c>
      <c r="P8" s="244" t="s">
        <v>507</v>
      </c>
      <c r="Q8" s="487"/>
      <c r="R8" s="487"/>
      <c r="S8" s="487"/>
      <c r="T8" s="230">
        <v>1</v>
      </c>
      <c r="U8" s="487"/>
      <c r="V8" s="245">
        <v>43710</v>
      </c>
      <c r="W8" s="246">
        <v>43830</v>
      </c>
      <c r="X8" s="231">
        <v>43830</v>
      </c>
      <c r="Y8" s="303" t="s">
        <v>550</v>
      </c>
      <c r="Z8" s="487"/>
      <c r="AA8" s="258" t="str">
        <f>(IF(Z8="","",IF(OR($M8=0,$M8="",$X8=""),"",Z8/$M8)))</f>
        <v/>
      </c>
      <c r="AB8" s="259" t="str">
        <f>(IF(OR($T8="",AA8=""),"",IF(OR($T8=0,AA8=0),0,IF((AA8*100%)/$T8&gt;100%,100%,(AA8*100%)/$T8))))</f>
        <v/>
      </c>
      <c r="AC8" s="508" t="str">
        <f t="shared" si="2"/>
        <v/>
      </c>
      <c r="AF8" s="510" t="str">
        <f t="shared" si="3"/>
        <v>PENDIENTE</v>
      </c>
      <c r="AG8" s="495">
        <v>44012</v>
      </c>
      <c r="AH8" s="492" t="s">
        <v>1066</v>
      </c>
      <c r="AI8" s="710">
        <v>1</v>
      </c>
      <c r="AJ8" s="701">
        <f>(IF(AI8="","",IF(OR($M8=0,$M8="",AG8=""),"",AI8/$M8)))</f>
        <v>1</v>
      </c>
      <c r="AK8" s="699">
        <f>(IF(OR($T8="",AJ8=""),"",IF(OR($T8=0,AJ8=0),0,IF((AJ8*100%)/$T8&gt;100%,100%,(AJ8*100%)/$T8))))</f>
        <v>1</v>
      </c>
      <c r="AL8" s="508" t="str">
        <f>IF(AI8="","",IF(AK8&lt;100%, IF(AK8&lt;50%, "ALERTA","EN TERMINO"), IF(AK8=100%, "OK", "EN TERMINO")))</f>
        <v>OK</v>
      </c>
      <c r="AM8" s="494" t="s">
        <v>1124</v>
      </c>
      <c r="AN8" s="710"/>
      <c r="AO8" s="510" t="str">
        <f>IF(AK8=100%,IF(AK8&gt;50%,"CUMPLIDA","PENDIENTE"),IF(AK8&lt;50%,"INCUMPLIDA","PENDIENTE"))</f>
        <v>CUMPLIDA</v>
      </c>
      <c r="AP8" s="496"/>
      <c r="AQ8" s="496"/>
      <c r="AR8" s="496"/>
      <c r="AS8" s="496"/>
      <c r="AT8" s="496"/>
      <c r="AU8" s="496"/>
      <c r="AV8" s="496"/>
      <c r="AW8" s="496"/>
      <c r="AX8" s="496"/>
      <c r="AY8" s="496"/>
      <c r="AZ8" s="496"/>
      <c r="BA8" s="496"/>
      <c r="BB8" s="496"/>
      <c r="BC8" s="496"/>
      <c r="BD8" s="496"/>
      <c r="BE8" s="496"/>
      <c r="BF8" s="496"/>
      <c r="BG8" s="510" t="str">
        <f>IF(AK8=100%,"CUMPLIDA","INCUMPLIDA")</f>
        <v>CUMPLIDA</v>
      </c>
      <c r="BH8" s="496"/>
      <c r="BI8" s="515" t="str">
        <f>IF(AO8="CUMPLIDA","CERRADO","ABIERTO")</f>
        <v>CERRADO</v>
      </c>
    </row>
    <row r="9" spans="1:63" s="512" customFormat="1" ht="35.1" customHeight="1" x14ac:dyDescent="0.25">
      <c r="A9" s="487"/>
      <c r="B9" s="487"/>
      <c r="C9" s="144" t="s">
        <v>154</v>
      </c>
      <c r="D9" s="487"/>
      <c r="E9" s="849"/>
      <c r="F9" s="487"/>
      <c r="G9" s="844"/>
      <c r="H9" s="406" t="s">
        <v>725</v>
      </c>
      <c r="I9" s="247" t="s">
        <v>518</v>
      </c>
      <c r="J9" s="247" t="s">
        <v>529</v>
      </c>
      <c r="K9" s="248" t="s">
        <v>539</v>
      </c>
      <c r="L9" s="487"/>
      <c r="M9" s="487">
        <v>1</v>
      </c>
      <c r="N9" s="144" t="s">
        <v>69</v>
      </c>
      <c r="O9" s="144" t="str">
        <f>IF(H9="","",VLOOKUP(H9,'[1]Procedimientos Publicar'!$C$6:$E$85,3,FALSE))</f>
        <v>SUB GERENCIA COMERCIAL</v>
      </c>
      <c r="P9" s="244" t="s">
        <v>507</v>
      </c>
      <c r="Q9" s="487"/>
      <c r="R9" s="487"/>
      <c r="S9" s="487"/>
      <c r="T9" s="230">
        <v>1</v>
      </c>
      <c r="U9" s="487"/>
      <c r="V9" s="245">
        <v>43710</v>
      </c>
      <c r="W9" s="431">
        <v>43951</v>
      </c>
      <c r="X9" s="231">
        <v>43830</v>
      </c>
      <c r="Y9" s="662" t="s">
        <v>551</v>
      </c>
      <c r="Z9" s="487"/>
      <c r="AA9" s="258" t="str">
        <f t="shared" si="0"/>
        <v/>
      </c>
      <c r="AB9" s="259" t="str">
        <f t="shared" ref="AB9:AB18" si="6">(IF(OR($T9="",AA9=""),"",IF(OR($T9=0,AA9=0),0,IF((AA9*100%)/$T9&gt;100%,100%,(AA9*100%)/$T9))))</f>
        <v/>
      </c>
      <c r="AC9" s="508" t="str">
        <f t="shared" si="2"/>
        <v/>
      </c>
      <c r="AF9" s="510" t="str">
        <f t="shared" si="3"/>
        <v>PENDIENTE</v>
      </c>
      <c r="AG9" s="495">
        <v>44012</v>
      </c>
      <c r="AH9" s="492" t="s">
        <v>1067</v>
      </c>
      <c r="AI9" s="512">
        <v>1</v>
      </c>
      <c r="AJ9" s="701">
        <f t="shared" ref="AJ9:AJ18" si="7">(IF(AI9="","",IF(OR($M9=0,$M9="",AG9=""),"",AI9/$M9)))</f>
        <v>1</v>
      </c>
      <c r="AK9" s="699">
        <f t="shared" ref="AK9:AK18" si="8">(IF(OR($T9="",AJ9=""),"",IF(OR($T9=0,AJ9=0),0,IF((AJ9*100%)/$T9&gt;100%,100%,(AJ9*100%)/$T9))))</f>
        <v>1</v>
      </c>
      <c r="AL9" s="508" t="str">
        <f t="shared" ref="AL9:AL18" si="9">IF(AI9="","",IF(AK9&lt;100%, IF(AK9&lt;50%, "ALERTA","EN TERMINO"), IF(AK9=100%, "OK", "EN TERMINO")))</f>
        <v>OK</v>
      </c>
      <c r="AM9" s="494" t="s">
        <v>1124</v>
      </c>
      <c r="AN9" s="710"/>
      <c r="AO9" s="510" t="str">
        <f t="shared" ref="AO9:AO18" si="10">IF(AK9=100%,IF(AK9&gt;50%,"CUMPLIDA","PENDIENTE"),IF(AK9&lt;50%,"INCUMPLIDA","PENDIENTE"))</f>
        <v>CUMPLIDA</v>
      </c>
      <c r="BG9" s="510" t="str">
        <f t="shared" ref="BG9:BG18" si="11">IF(AK9=100%,"CUMPLIDA","INCUMPLIDA")</f>
        <v>CUMPLIDA</v>
      </c>
      <c r="BI9" s="515" t="str">
        <f t="shared" ref="BI9:BI18" si="12">IF(AO9="CUMPLIDA","CERRADO","ABIERTO")</f>
        <v>CERRADO</v>
      </c>
    </row>
    <row r="10" spans="1:63" s="512" customFormat="1" ht="35.1" customHeight="1" x14ac:dyDescent="0.25">
      <c r="A10" s="487"/>
      <c r="B10" s="487"/>
      <c r="C10" s="144" t="s">
        <v>154</v>
      </c>
      <c r="D10" s="487"/>
      <c r="E10" s="849"/>
      <c r="F10" s="487"/>
      <c r="G10" s="844"/>
      <c r="H10" s="406" t="s">
        <v>725</v>
      </c>
      <c r="I10" s="247" t="s">
        <v>519</v>
      </c>
      <c r="J10" s="247" t="s">
        <v>530</v>
      </c>
      <c r="K10" s="248" t="s">
        <v>540</v>
      </c>
      <c r="L10" s="487"/>
      <c r="M10" s="487">
        <v>1</v>
      </c>
      <c r="N10" s="144" t="s">
        <v>69</v>
      </c>
      <c r="O10" s="144" t="str">
        <f>IF(H10="","",VLOOKUP(H10,'[1]Procedimientos Publicar'!$C$6:$E$85,3,FALSE))</f>
        <v>SUB GERENCIA COMERCIAL</v>
      </c>
      <c r="P10" s="244" t="s">
        <v>507</v>
      </c>
      <c r="Q10" s="487"/>
      <c r="R10" s="487"/>
      <c r="S10" s="487"/>
      <c r="T10" s="230">
        <v>1</v>
      </c>
      <c r="U10" s="487"/>
      <c r="V10" s="245">
        <v>43710</v>
      </c>
      <c r="W10" s="246">
        <v>43830</v>
      </c>
      <c r="X10" s="231">
        <v>43830</v>
      </c>
      <c r="Y10" s="303" t="s">
        <v>552</v>
      </c>
      <c r="Z10" s="487"/>
      <c r="AA10" s="258" t="str">
        <f t="shared" si="0"/>
        <v/>
      </c>
      <c r="AB10" s="259" t="str">
        <f t="shared" si="6"/>
        <v/>
      </c>
      <c r="AC10" s="508" t="str">
        <f t="shared" si="2"/>
        <v/>
      </c>
      <c r="AF10" s="510" t="str">
        <f t="shared" si="3"/>
        <v>PENDIENTE</v>
      </c>
      <c r="AG10" s="495">
        <v>44012</v>
      </c>
      <c r="AH10" s="492" t="s">
        <v>1068</v>
      </c>
      <c r="AI10" s="512">
        <v>1</v>
      </c>
      <c r="AJ10" s="701">
        <f t="shared" si="7"/>
        <v>1</v>
      </c>
      <c r="AK10" s="699">
        <f t="shared" si="8"/>
        <v>1</v>
      </c>
      <c r="AL10" s="508" t="str">
        <f t="shared" si="9"/>
        <v>OK</v>
      </c>
      <c r="AM10" s="494" t="s">
        <v>1124</v>
      </c>
      <c r="AN10" s="710"/>
      <c r="AO10" s="510" t="str">
        <f t="shared" si="10"/>
        <v>CUMPLIDA</v>
      </c>
      <c r="BG10" s="510" t="str">
        <f t="shared" si="11"/>
        <v>CUMPLIDA</v>
      </c>
      <c r="BI10" s="515" t="str">
        <f t="shared" si="12"/>
        <v>CERRADO</v>
      </c>
    </row>
    <row r="11" spans="1:63" s="512" customFormat="1" ht="35.1" customHeight="1" x14ac:dyDescent="0.25">
      <c r="A11" s="487"/>
      <c r="B11" s="487"/>
      <c r="C11" s="144" t="s">
        <v>154</v>
      </c>
      <c r="D11" s="487"/>
      <c r="E11" s="849"/>
      <c r="F11" s="487"/>
      <c r="G11" s="844">
        <v>2</v>
      </c>
      <c r="H11" s="406" t="s">
        <v>725</v>
      </c>
      <c r="I11" s="249" t="s">
        <v>520</v>
      </c>
      <c r="J11" s="250"/>
      <c r="K11" s="243" t="s">
        <v>541</v>
      </c>
      <c r="L11" s="487"/>
      <c r="M11" s="487">
        <v>1</v>
      </c>
      <c r="N11" s="144" t="s">
        <v>69</v>
      </c>
      <c r="O11" s="144" t="str">
        <f>IF(H11="","",VLOOKUP(H11,'[1]Procedimientos Publicar'!$C$6:$E$85,3,FALSE))</f>
        <v>SUB GERENCIA COMERCIAL</v>
      </c>
      <c r="P11" s="251"/>
      <c r="Q11" s="487"/>
      <c r="R11" s="487"/>
      <c r="S11" s="487"/>
      <c r="T11" s="230">
        <v>1</v>
      </c>
      <c r="U11" s="487"/>
      <c r="V11" s="252"/>
      <c r="W11" s="253"/>
      <c r="X11" s="231">
        <v>43830</v>
      </c>
      <c r="Y11" s="662" t="s">
        <v>553</v>
      </c>
      <c r="Z11" s="487"/>
      <c r="AA11" s="258" t="str">
        <f t="shared" si="0"/>
        <v/>
      </c>
      <c r="AB11" s="259" t="str">
        <f t="shared" si="6"/>
        <v/>
      </c>
      <c r="AC11" s="508" t="str">
        <f t="shared" si="2"/>
        <v/>
      </c>
      <c r="AF11" s="510" t="str">
        <f t="shared" si="3"/>
        <v>PENDIENTE</v>
      </c>
      <c r="AG11" s="495">
        <v>44012</v>
      </c>
      <c r="AH11" s="492" t="s">
        <v>1069</v>
      </c>
      <c r="AI11" s="512">
        <v>1</v>
      </c>
      <c r="AJ11" s="701">
        <f t="shared" si="7"/>
        <v>1</v>
      </c>
      <c r="AK11" s="699">
        <f t="shared" si="8"/>
        <v>1</v>
      </c>
      <c r="AL11" s="508" t="str">
        <f t="shared" si="9"/>
        <v>OK</v>
      </c>
      <c r="AM11" s="494" t="s">
        <v>1124</v>
      </c>
      <c r="AN11" s="710"/>
      <c r="AO11" s="510" t="str">
        <f t="shared" si="10"/>
        <v>CUMPLIDA</v>
      </c>
      <c r="BG11" s="510" t="str">
        <f t="shared" si="11"/>
        <v>CUMPLIDA</v>
      </c>
      <c r="BI11" s="515" t="str">
        <f t="shared" si="12"/>
        <v>CERRADO</v>
      </c>
    </row>
    <row r="12" spans="1:63" s="512" customFormat="1" ht="35.1" customHeight="1" x14ac:dyDescent="0.25">
      <c r="A12" s="487"/>
      <c r="B12" s="487"/>
      <c r="C12" s="144" t="s">
        <v>154</v>
      </c>
      <c r="D12" s="487"/>
      <c r="E12" s="849"/>
      <c r="F12" s="487"/>
      <c r="G12" s="844"/>
      <c r="H12" s="406" t="s">
        <v>725</v>
      </c>
      <c r="I12" s="249" t="s">
        <v>521</v>
      </c>
      <c r="J12" s="254" t="s">
        <v>531</v>
      </c>
      <c r="K12" s="254" t="s">
        <v>542</v>
      </c>
      <c r="L12" s="487"/>
      <c r="M12" s="487">
        <v>1</v>
      </c>
      <c r="N12" s="144" t="s">
        <v>69</v>
      </c>
      <c r="O12" s="144" t="str">
        <f>IF(H12="","",VLOOKUP(H12,'[1]Procedimientos Publicar'!$C$6:$E$85,3,FALSE))</f>
        <v>SUB GERENCIA COMERCIAL</v>
      </c>
      <c r="P12" s="244" t="s">
        <v>507</v>
      </c>
      <c r="Q12" s="487"/>
      <c r="R12" s="487"/>
      <c r="S12" s="487"/>
      <c r="T12" s="230">
        <v>1</v>
      </c>
      <c r="U12" s="487"/>
      <c r="V12" s="245">
        <v>43710</v>
      </c>
      <c r="W12" s="246">
        <v>43830</v>
      </c>
      <c r="X12" s="231">
        <v>43830</v>
      </c>
      <c r="Y12" s="662" t="s">
        <v>554</v>
      </c>
      <c r="Z12" s="487"/>
      <c r="AA12" s="258" t="str">
        <f t="shared" si="0"/>
        <v/>
      </c>
      <c r="AB12" s="259" t="str">
        <f t="shared" si="6"/>
        <v/>
      </c>
      <c r="AC12" s="508" t="str">
        <f t="shared" si="2"/>
        <v/>
      </c>
      <c r="AF12" s="510" t="str">
        <f t="shared" si="3"/>
        <v>PENDIENTE</v>
      </c>
      <c r="AG12" s="495">
        <v>44012</v>
      </c>
      <c r="AH12" s="492" t="s">
        <v>1070</v>
      </c>
      <c r="AI12" s="512">
        <v>1</v>
      </c>
      <c r="AJ12" s="701">
        <f t="shared" si="7"/>
        <v>1</v>
      </c>
      <c r="AK12" s="699">
        <f t="shared" si="8"/>
        <v>1</v>
      </c>
      <c r="AL12" s="508" t="str">
        <f t="shared" si="9"/>
        <v>OK</v>
      </c>
      <c r="AM12" s="494" t="s">
        <v>1124</v>
      </c>
      <c r="AN12" s="710"/>
      <c r="AO12" s="510" t="str">
        <f t="shared" si="10"/>
        <v>CUMPLIDA</v>
      </c>
      <c r="BG12" s="510" t="str">
        <f t="shared" si="11"/>
        <v>CUMPLIDA</v>
      </c>
      <c r="BI12" s="515" t="str">
        <f t="shared" si="12"/>
        <v>CERRADO</v>
      </c>
    </row>
    <row r="13" spans="1:63" s="512" customFormat="1" ht="35.1" customHeight="1" x14ac:dyDescent="0.25">
      <c r="A13" s="487"/>
      <c r="B13" s="487"/>
      <c r="C13" s="144" t="s">
        <v>154</v>
      </c>
      <c r="D13" s="487"/>
      <c r="E13" s="849"/>
      <c r="F13" s="487"/>
      <c r="G13" s="844"/>
      <c r="H13" s="406" t="s">
        <v>725</v>
      </c>
      <c r="I13" s="249" t="s">
        <v>522</v>
      </c>
      <c r="J13" s="254" t="s">
        <v>532</v>
      </c>
      <c r="K13" s="243" t="s">
        <v>543</v>
      </c>
      <c r="L13" s="487"/>
      <c r="M13" s="487">
        <v>1</v>
      </c>
      <c r="N13" s="144" t="s">
        <v>69</v>
      </c>
      <c r="O13" s="144" t="str">
        <f>IF(H13="","",VLOOKUP(H13,'[1]Procedimientos Publicar'!$C$6:$E$85,3,FALSE))</f>
        <v>SUB GERENCIA COMERCIAL</v>
      </c>
      <c r="P13" s="244" t="s">
        <v>507</v>
      </c>
      <c r="Q13" s="487"/>
      <c r="R13" s="487"/>
      <c r="S13" s="487"/>
      <c r="T13" s="230">
        <v>1</v>
      </c>
      <c r="U13" s="487"/>
      <c r="V13" s="245">
        <v>43710</v>
      </c>
      <c r="W13" s="246">
        <v>43830</v>
      </c>
      <c r="X13" s="231">
        <v>43830</v>
      </c>
      <c r="Y13" s="662" t="s">
        <v>555</v>
      </c>
      <c r="Z13" s="487"/>
      <c r="AA13" s="258" t="str">
        <f t="shared" si="0"/>
        <v/>
      </c>
      <c r="AB13" s="259" t="str">
        <f t="shared" si="6"/>
        <v/>
      </c>
      <c r="AC13" s="508" t="str">
        <f t="shared" si="2"/>
        <v/>
      </c>
      <c r="AF13" s="510" t="str">
        <f t="shared" si="3"/>
        <v>PENDIENTE</v>
      </c>
      <c r="AG13" s="495">
        <v>44012</v>
      </c>
      <c r="AH13" s="492" t="s">
        <v>1071</v>
      </c>
      <c r="AI13" s="512">
        <v>1</v>
      </c>
      <c r="AJ13" s="701">
        <f t="shared" si="7"/>
        <v>1</v>
      </c>
      <c r="AK13" s="699">
        <f t="shared" si="8"/>
        <v>1</v>
      </c>
      <c r="AL13" s="508" t="str">
        <f t="shared" si="9"/>
        <v>OK</v>
      </c>
      <c r="AM13" s="494" t="s">
        <v>1124</v>
      </c>
      <c r="AN13" s="710"/>
      <c r="AO13" s="510" t="str">
        <f t="shared" si="10"/>
        <v>CUMPLIDA</v>
      </c>
      <c r="BG13" s="510" t="str">
        <f t="shared" si="11"/>
        <v>CUMPLIDA</v>
      </c>
      <c r="BI13" s="515" t="str">
        <f t="shared" si="12"/>
        <v>CERRADO</v>
      </c>
    </row>
    <row r="14" spans="1:63" s="512" customFormat="1" ht="35.1" customHeight="1" x14ac:dyDescent="0.25">
      <c r="A14" s="487"/>
      <c r="B14" s="487"/>
      <c r="C14" s="144" t="s">
        <v>154</v>
      </c>
      <c r="D14" s="487"/>
      <c r="E14" s="849"/>
      <c r="F14" s="487"/>
      <c r="G14" s="844"/>
      <c r="H14" s="406" t="s">
        <v>725</v>
      </c>
      <c r="I14" s="249" t="s">
        <v>523</v>
      </c>
      <c r="J14" s="255" t="s">
        <v>533</v>
      </c>
      <c r="K14" s="243" t="s">
        <v>544</v>
      </c>
      <c r="L14" s="487"/>
      <c r="M14" s="487">
        <v>1</v>
      </c>
      <c r="N14" s="144" t="s">
        <v>69</v>
      </c>
      <c r="O14" s="144" t="str">
        <f>IF(H14="","",VLOOKUP(H14,'[1]Procedimientos Publicar'!$C$6:$E$85,3,FALSE))</f>
        <v>SUB GERENCIA COMERCIAL</v>
      </c>
      <c r="P14" s="244" t="s">
        <v>507</v>
      </c>
      <c r="Q14" s="487"/>
      <c r="R14" s="487"/>
      <c r="S14" s="487"/>
      <c r="T14" s="230">
        <v>1</v>
      </c>
      <c r="U14" s="487"/>
      <c r="V14" s="245">
        <v>43710</v>
      </c>
      <c r="W14" s="246">
        <v>43830</v>
      </c>
      <c r="X14" s="231">
        <v>43830</v>
      </c>
      <c r="Y14" s="662" t="s">
        <v>556</v>
      </c>
      <c r="Z14" s="487"/>
      <c r="AA14" s="258" t="str">
        <f t="shared" si="0"/>
        <v/>
      </c>
      <c r="AB14" s="259" t="str">
        <f t="shared" si="6"/>
        <v/>
      </c>
      <c r="AC14" s="508" t="str">
        <f t="shared" si="2"/>
        <v/>
      </c>
      <c r="AF14" s="510" t="str">
        <f t="shared" si="3"/>
        <v>PENDIENTE</v>
      </c>
      <c r="AG14" s="495">
        <v>44012</v>
      </c>
      <c r="AH14" s="492" t="s">
        <v>1072</v>
      </c>
      <c r="AI14" s="512">
        <v>1</v>
      </c>
      <c r="AJ14" s="701">
        <f t="shared" si="7"/>
        <v>1</v>
      </c>
      <c r="AK14" s="699">
        <f t="shared" si="8"/>
        <v>1</v>
      </c>
      <c r="AL14" s="508" t="str">
        <f t="shared" si="9"/>
        <v>OK</v>
      </c>
      <c r="AM14" s="494" t="s">
        <v>1124</v>
      </c>
      <c r="AN14" s="710"/>
      <c r="AO14" s="510" t="str">
        <f t="shared" si="10"/>
        <v>CUMPLIDA</v>
      </c>
      <c r="BG14" s="510" t="str">
        <f t="shared" si="11"/>
        <v>CUMPLIDA</v>
      </c>
      <c r="BI14" s="515" t="str">
        <f t="shared" si="12"/>
        <v>CERRADO</v>
      </c>
    </row>
    <row r="15" spans="1:63" s="512" customFormat="1" ht="35.1" customHeight="1" x14ac:dyDescent="0.25">
      <c r="A15" s="487"/>
      <c r="B15" s="487"/>
      <c r="C15" s="144" t="s">
        <v>154</v>
      </c>
      <c r="D15" s="487"/>
      <c r="E15" s="849"/>
      <c r="F15" s="487"/>
      <c r="G15" s="844"/>
      <c r="H15" s="406" t="s">
        <v>725</v>
      </c>
      <c r="I15" s="249" t="s">
        <v>524</v>
      </c>
      <c r="J15" s="254" t="s">
        <v>534</v>
      </c>
      <c r="K15" s="243" t="s">
        <v>545</v>
      </c>
      <c r="L15" s="487"/>
      <c r="M15" s="487">
        <v>1</v>
      </c>
      <c r="N15" s="144" t="s">
        <v>69</v>
      </c>
      <c r="O15" s="144" t="str">
        <f>IF(H15="","",VLOOKUP(H15,'[1]Procedimientos Publicar'!$C$6:$E$85,3,FALSE))</f>
        <v>SUB GERENCIA COMERCIAL</v>
      </c>
      <c r="P15" s="244" t="s">
        <v>507</v>
      </c>
      <c r="Q15" s="487"/>
      <c r="R15" s="487"/>
      <c r="S15" s="487"/>
      <c r="T15" s="230">
        <v>1</v>
      </c>
      <c r="U15" s="487"/>
      <c r="V15" s="245">
        <v>43710</v>
      </c>
      <c r="W15" s="246">
        <v>43830</v>
      </c>
      <c r="X15" s="231">
        <v>43830</v>
      </c>
      <c r="Y15" s="662" t="s">
        <v>557</v>
      </c>
      <c r="Z15" s="487"/>
      <c r="AA15" s="258" t="str">
        <f t="shared" si="0"/>
        <v/>
      </c>
      <c r="AB15" s="259" t="str">
        <f t="shared" si="6"/>
        <v/>
      </c>
      <c r="AC15" s="508" t="str">
        <f t="shared" si="2"/>
        <v/>
      </c>
      <c r="AF15" s="510" t="str">
        <f t="shared" si="3"/>
        <v>PENDIENTE</v>
      </c>
      <c r="AG15" s="495">
        <v>44012</v>
      </c>
      <c r="AH15" s="492" t="s">
        <v>1073</v>
      </c>
      <c r="AI15" s="512">
        <v>1</v>
      </c>
      <c r="AJ15" s="701">
        <f t="shared" si="7"/>
        <v>1</v>
      </c>
      <c r="AK15" s="699">
        <f t="shared" si="8"/>
        <v>1</v>
      </c>
      <c r="AL15" s="508" t="str">
        <f t="shared" si="9"/>
        <v>OK</v>
      </c>
      <c r="AM15" s="494" t="s">
        <v>1124</v>
      </c>
      <c r="AN15" s="710"/>
      <c r="AO15" s="510" t="str">
        <f t="shared" si="10"/>
        <v>CUMPLIDA</v>
      </c>
      <c r="BG15" s="510" t="str">
        <f t="shared" si="11"/>
        <v>CUMPLIDA</v>
      </c>
      <c r="BI15" s="515" t="str">
        <f t="shared" si="12"/>
        <v>CERRADO</v>
      </c>
    </row>
    <row r="16" spans="1:63" s="512" customFormat="1" ht="35.1" customHeight="1" x14ac:dyDescent="0.2">
      <c r="A16" s="487"/>
      <c r="B16" s="487"/>
      <c r="C16" s="144" t="s">
        <v>154</v>
      </c>
      <c r="D16" s="487"/>
      <c r="E16" s="849"/>
      <c r="F16" s="487"/>
      <c r="G16" s="487">
        <v>3</v>
      </c>
      <c r="H16" s="406" t="s">
        <v>725</v>
      </c>
      <c r="I16" s="256" t="s">
        <v>525</v>
      </c>
      <c r="J16" s="243" t="s">
        <v>535</v>
      </c>
      <c r="K16" s="243" t="s">
        <v>546</v>
      </c>
      <c r="L16" s="487"/>
      <c r="M16" s="487">
        <v>1</v>
      </c>
      <c r="N16" s="144" t="s">
        <v>69</v>
      </c>
      <c r="O16" s="144" t="str">
        <f>IF(H16="","",VLOOKUP(H16,'[1]Procedimientos Publicar'!$C$6:$E$85,3,FALSE))</f>
        <v>SUB GERENCIA COMERCIAL</v>
      </c>
      <c r="P16" s="244" t="s">
        <v>549</v>
      </c>
      <c r="Q16" s="487"/>
      <c r="R16" s="487"/>
      <c r="S16" s="487"/>
      <c r="T16" s="230">
        <v>1</v>
      </c>
      <c r="U16" s="487"/>
      <c r="V16" s="245">
        <v>43617</v>
      </c>
      <c r="W16" s="257">
        <v>43982</v>
      </c>
      <c r="X16" s="231">
        <v>43830</v>
      </c>
      <c r="Y16" s="662" t="s">
        <v>558</v>
      </c>
      <c r="Z16" s="487"/>
      <c r="AA16" s="258" t="str">
        <f t="shared" si="0"/>
        <v/>
      </c>
      <c r="AB16" s="259" t="str">
        <f t="shared" si="6"/>
        <v/>
      </c>
      <c r="AC16" s="508" t="str">
        <f t="shared" si="2"/>
        <v/>
      </c>
      <c r="AF16" s="510" t="str">
        <f t="shared" si="3"/>
        <v>PENDIENTE</v>
      </c>
      <c r="AG16" s="495">
        <v>44012</v>
      </c>
      <c r="AH16" s="492" t="s">
        <v>1074</v>
      </c>
      <c r="AI16" s="512">
        <v>1</v>
      </c>
      <c r="AJ16" s="701">
        <f t="shared" si="7"/>
        <v>1</v>
      </c>
      <c r="AK16" s="699">
        <f t="shared" si="8"/>
        <v>1</v>
      </c>
      <c r="AL16" s="508" t="str">
        <f t="shared" si="9"/>
        <v>OK</v>
      </c>
      <c r="AM16" s="494" t="s">
        <v>1124</v>
      </c>
      <c r="AN16" s="710"/>
      <c r="AO16" s="510" t="str">
        <f t="shared" si="10"/>
        <v>CUMPLIDA</v>
      </c>
      <c r="BG16" s="510" t="str">
        <f t="shared" si="11"/>
        <v>CUMPLIDA</v>
      </c>
      <c r="BI16" s="515" t="str">
        <f t="shared" si="12"/>
        <v>CERRADO</v>
      </c>
    </row>
    <row r="17" spans="1:61" s="512" customFormat="1" ht="35.1" customHeight="1" x14ac:dyDescent="0.25">
      <c r="A17" s="487"/>
      <c r="B17" s="487"/>
      <c r="C17" s="144" t="s">
        <v>154</v>
      </c>
      <c r="D17" s="487"/>
      <c r="E17" s="849"/>
      <c r="F17" s="487"/>
      <c r="G17" s="487">
        <v>4</v>
      </c>
      <c r="H17" s="406" t="s">
        <v>725</v>
      </c>
      <c r="I17" s="242" t="s">
        <v>526</v>
      </c>
      <c r="J17" s="243" t="s">
        <v>536</v>
      </c>
      <c r="K17" s="243" t="s">
        <v>547</v>
      </c>
      <c r="L17" s="487"/>
      <c r="M17" s="487">
        <v>1</v>
      </c>
      <c r="N17" s="144" t="s">
        <v>69</v>
      </c>
      <c r="O17" s="144" t="str">
        <f>IF(H17="","",VLOOKUP(H17,'[1]Procedimientos Publicar'!$C$6:$E$85,3,FALSE))</f>
        <v>SUB GERENCIA COMERCIAL</v>
      </c>
      <c r="P17" s="244"/>
      <c r="Q17" s="487"/>
      <c r="R17" s="487"/>
      <c r="S17" s="487"/>
      <c r="T17" s="230">
        <v>1</v>
      </c>
      <c r="U17" s="487"/>
      <c r="V17" s="245">
        <v>43642</v>
      </c>
      <c r="W17" s="245">
        <v>43826</v>
      </c>
      <c r="X17" s="231">
        <v>43830</v>
      </c>
      <c r="Y17" s="662" t="s">
        <v>559</v>
      </c>
      <c r="Z17" s="487"/>
      <c r="AA17" s="258" t="str">
        <f t="shared" si="0"/>
        <v/>
      </c>
      <c r="AB17" s="259" t="str">
        <f t="shared" si="6"/>
        <v/>
      </c>
      <c r="AC17" s="508" t="str">
        <f t="shared" si="2"/>
        <v/>
      </c>
      <c r="AF17" s="510" t="str">
        <f t="shared" si="3"/>
        <v>PENDIENTE</v>
      </c>
      <c r="AG17" s="495">
        <v>44012</v>
      </c>
      <c r="AH17" s="492" t="s">
        <v>1075</v>
      </c>
      <c r="AI17" s="512">
        <v>1</v>
      </c>
      <c r="AJ17" s="701">
        <f t="shared" si="7"/>
        <v>1</v>
      </c>
      <c r="AK17" s="699">
        <f t="shared" si="8"/>
        <v>1</v>
      </c>
      <c r="AL17" s="508" t="str">
        <f t="shared" si="9"/>
        <v>OK</v>
      </c>
      <c r="AM17" s="494" t="s">
        <v>1124</v>
      </c>
      <c r="AN17" s="710"/>
      <c r="AO17" s="510" t="str">
        <f t="shared" si="10"/>
        <v>CUMPLIDA</v>
      </c>
      <c r="BG17" s="510" t="str">
        <f t="shared" si="11"/>
        <v>CUMPLIDA</v>
      </c>
      <c r="BI17" s="515" t="str">
        <f>IF(AO17="CUMPLIDA","CERRADO","ABIERTO")</f>
        <v>CERRADO</v>
      </c>
    </row>
    <row r="18" spans="1:61" s="512" customFormat="1" ht="35.1" customHeight="1" x14ac:dyDescent="0.25">
      <c r="A18" s="487"/>
      <c r="B18" s="487"/>
      <c r="C18" s="144" t="s">
        <v>154</v>
      </c>
      <c r="D18" s="487"/>
      <c r="E18" s="849"/>
      <c r="F18" s="487"/>
      <c r="G18" s="487">
        <v>5</v>
      </c>
      <c r="H18" s="406" t="s">
        <v>725</v>
      </c>
      <c r="I18" s="242" t="s">
        <v>527</v>
      </c>
      <c r="J18" s="243" t="s">
        <v>537</v>
      </c>
      <c r="K18" s="243" t="s">
        <v>548</v>
      </c>
      <c r="L18" s="487"/>
      <c r="M18" s="487">
        <v>1</v>
      </c>
      <c r="N18" s="144" t="s">
        <v>69</v>
      </c>
      <c r="O18" s="144" t="str">
        <f>IF(H18="","",VLOOKUP(H18,'[1]Procedimientos Publicar'!$C$6:$E$85,3,FALSE))</f>
        <v>SUB GERENCIA COMERCIAL</v>
      </c>
      <c r="P18" s="244" t="s">
        <v>507</v>
      </c>
      <c r="Q18" s="487"/>
      <c r="R18" s="487"/>
      <c r="S18" s="487"/>
      <c r="T18" s="230">
        <v>1</v>
      </c>
      <c r="U18" s="487"/>
      <c r="V18" s="245">
        <v>43647</v>
      </c>
      <c r="W18" s="257">
        <v>43830</v>
      </c>
      <c r="X18" s="231">
        <v>43830</v>
      </c>
      <c r="Y18" s="662" t="s">
        <v>560</v>
      </c>
      <c r="Z18" s="487"/>
      <c r="AA18" s="258" t="str">
        <f t="shared" si="0"/>
        <v/>
      </c>
      <c r="AB18" s="259" t="str">
        <f t="shared" si="6"/>
        <v/>
      </c>
      <c r="AC18" s="508" t="str">
        <f t="shared" si="2"/>
        <v/>
      </c>
      <c r="AF18" s="510" t="str">
        <f t="shared" si="3"/>
        <v>PENDIENTE</v>
      </c>
      <c r="AG18" s="495">
        <v>44012</v>
      </c>
      <c r="AH18" s="492" t="s">
        <v>1076</v>
      </c>
      <c r="AI18" s="512">
        <v>1</v>
      </c>
      <c r="AJ18" s="701">
        <f t="shared" si="7"/>
        <v>1</v>
      </c>
      <c r="AK18" s="699">
        <f t="shared" si="8"/>
        <v>1</v>
      </c>
      <c r="AL18" s="508" t="str">
        <f t="shared" si="9"/>
        <v>OK</v>
      </c>
      <c r="AM18" s="494" t="s">
        <v>1124</v>
      </c>
      <c r="AN18" s="710"/>
      <c r="AO18" s="510" t="str">
        <f t="shared" si="10"/>
        <v>CUMPLIDA</v>
      </c>
      <c r="BG18" s="510" t="str">
        <f t="shared" si="11"/>
        <v>CUMPLIDA</v>
      </c>
      <c r="BI18" s="515" t="str">
        <f t="shared" si="12"/>
        <v>CERRADO</v>
      </c>
    </row>
    <row r="19" spans="1:61" s="416" customFormat="1" ht="69" customHeight="1" x14ac:dyDescent="0.25">
      <c r="C19" s="417"/>
      <c r="E19" s="427"/>
      <c r="H19" s="418"/>
      <c r="I19" s="306"/>
      <c r="J19" s="311"/>
      <c r="K19" s="311"/>
      <c r="N19" s="417"/>
      <c r="O19" s="417"/>
      <c r="P19" s="209"/>
      <c r="T19" s="97"/>
      <c r="V19" s="350"/>
      <c r="W19" s="350"/>
      <c r="X19" s="98"/>
      <c r="Y19" s="306"/>
      <c r="AA19" s="307"/>
      <c r="AB19" s="310"/>
      <c r="AF19" s="399"/>
      <c r="BG19" s="399"/>
    </row>
    <row r="20" spans="1:61" s="416" customFormat="1" ht="69" customHeight="1" x14ac:dyDescent="0.25">
      <c r="C20" s="417"/>
      <c r="E20" s="427"/>
      <c r="H20" s="418"/>
      <c r="I20" s="306"/>
      <c r="J20" s="311"/>
      <c r="K20" s="311"/>
      <c r="N20" s="417"/>
      <c r="O20" s="417"/>
      <c r="P20" s="209"/>
      <c r="T20" s="97"/>
      <c r="V20" s="350"/>
      <c r="W20" s="356"/>
      <c r="X20" s="98"/>
      <c r="Y20" s="306"/>
      <c r="AA20" s="307"/>
      <c r="AB20" s="310"/>
      <c r="AF20" s="399"/>
      <c r="BG20" s="399"/>
    </row>
    <row r="21" spans="1:61" s="396" customFormat="1" ht="69" customHeight="1" x14ac:dyDescent="0.25">
      <c r="C21" s="394"/>
      <c r="E21" s="425"/>
      <c r="H21" s="418"/>
      <c r="I21" s="315"/>
      <c r="J21" s="319"/>
      <c r="K21" s="26"/>
      <c r="L21" s="26"/>
      <c r="M21" s="148"/>
      <c r="N21" s="394"/>
      <c r="O21" s="394"/>
      <c r="P21" s="394"/>
      <c r="S21" s="26"/>
      <c r="T21" s="97"/>
      <c r="V21" s="18"/>
      <c r="W21" s="18"/>
      <c r="X21" s="98"/>
      <c r="Y21" s="320"/>
      <c r="AA21" s="307"/>
      <c r="AB21" s="310"/>
      <c r="AD21" s="27"/>
      <c r="AF21" s="399"/>
      <c r="BG21" s="399"/>
    </row>
    <row r="22" spans="1:61" s="396" customFormat="1" ht="69" customHeight="1" x14ac:dyDescent="0.25">
      <c r="C22" s="394"/>
      <c r="E22" s="425"/>
      <c r="H22" s="418"/>
      <c r="I22" s="153"/>
      <c r="J22" s="314"/>
      <c r="K22" s="26"/>
      <c r="L22" s="26"/>
      <c r="M22" s="148"/>
      <c r="N22" s="394"/>
      <c r="O22" s="394"/>
      <c r="P22" s="394"/>
      <c r="S22" s="26"/>
      <c r="T22" s="97"/>
      <c r="V22" s="18"/>
      <c r="W22" s="18"/>
      <c r="X22" s="98"/>
      <c r="Y22" s="27"/>
      <c r="AA22" s="307"/>
      <c r="AB22" s="310"/>
      <c r="AD22" s="153"/>
      <c r="AF22" s="399"/>
      <c r="BG22" s="399"/>
    </row>
    <row r="23" spans="1:61" s="396" customFormat="1" ht="69" customHeight="1" x14ac:dyDescent="0.25">
      <c r="C23" s="394"/>
      <c r="E23" s="425"/>
      <c r="H23" s="418"/>
      <c r="I23" s="153"/>
      <c r="J23" s="314"/>
      <c r="K23" s="26"/>
      <c r="L23" s="26"/>
      <c r="M23" s="148"/>
      <c r="N23" s="394"/>
      <c r="O23" s="394"/>
      <c r="P23" s="394"/>
      <c r="S23" s="26"/>
      <c r="T23" s="97"/>
      <c r="V23" s="18"/>
      <c r="W23" s="18"/>
      <c r="X23" s="98"/>
      <c r="Y23" s="27"/>
      <c r="AA23" s="307"/>
      <c r="AB23" s="310"/>
      <c r="AD23" s="153"/>
      <c r="AF23" s="399"/>
      <c r="BG23" s="399"/>
    </row>
    <row r="24" spans="1:61" s="396" customFormat="1" ht="69" customHeight="1" x14ac:dyDescent="0.25">
      <c r="C24" s="394"/>
      <c r="E24" s="425"/>
      <c r="H24" s="418"/>
      <c r="I24" s="153"/>
      <c r="J24" s="314"/>
      <c r="K24" s="26"/>
      <c r="L24" s="26"/>
      <c r="M24" s="148"/>
      <c r="N24" s="394"/>
      <c r="O24" s="394"/>
      <c r="P24" s="394"/>
      <c r="S24" s="26"/>
      <c r="T24" s="97"/>
      <c r="V24" s="18"/>
      <c r="W24" s="18"/>
      <c r="X24" s="98"/>
      <c r="Y24" s="27"/>
      <c r="AA24" s="307"/>
      <c r="AB24" s="310"/>
      <c r="AD24" s="153"/>
      <c r="AF24" s="399"/>
      <c r="BG24" s="399"/>
    </row>
    <row r="25" spans="1:61" s="396" customFormat="1" ht="69" customHeight="1" x14ac:dyDescent="0.2">
      <c r="C25" s="394"/>
      <c r="E25" s="425"/>
      <c r="H25" s="418"/>
      <c r="I25" s="153"/>
      <c r="J25" s="314"/>
      <c r="K25" s="27"/>
      <c r="L25" s="26"/>
      <c r="M25" s="148"/>
      <c r="N25" s="394"/>
      <c r="O25" s="394"/>
      <c r="P25" s="394"/>
      <c r="S25" s="27"/>
      <c r="T25" s="97"/>
      <c r="V25" s="18"/>
      <c r="W25" s="18"/>
      <c r="X25" s="98"/>
      <c r="Y25" s="317"/>
      <c r="AA25" s="307"/>
      <c r="AB25" s="310"/>
      <c r="AD25" s="106"/>
      <c r="BG25" s="399"/>
    </row>
    <row r="26" spans="1:61" s="396" customFormat="1" ht="69" customHeight="1" x14ac:dyDescent="0.25">
      <c r="C26" s="394"/>
      <c r="E26" s="425"/>
      <c r="H26" s="418"/>
      <c r="I26" s="153"/>
      <c r="N26" s="394"/>
      <c r="O26" s="394"/>
      <c r="P26" s="394"/>
      <c r="T26" s="97"/>
      <c r="X26" s="98"/>
      <c r="AA26" s="307"/>
      <c r="AB26" s="310"/>
      <c r="AF26" s="399"/>
      <c r="BG26" s="399"/>
    </row>
    <row r="27" spans="1:61" s="396" customFormat="1" ht="69" customHeight="1" x14ac:dyDescent="0.25">
      <c r="C27" s="394"/>
      <c r="E27" s="425"/>
      <c r="H27" s="418"/>
      <c r="I27" s="153"/>
      <c r="N27" s="394"/>
      <c r="O27" s="394"/>
      <c r="P27" s="394"/>
      <c r="T27" s="97"/>
      <c r="X27" s="98"/>
      <c r="AA27" s="307"/>
      <c r="AB27" s="310"/>
      <c r="AF27" s="399"/>
      <c r="BG27" s="399"/>
    </row>
    <row r="28" spans="1:61" s="396" customFormat="1" ht="69" customHeight="1" x14ac:dyDescent="0.25">
      <c r="C28" s="394"/>
      <c r="E28" s="425"/>
      <c r="H28" s="418"/>
      <c r="I28" s="321"/>
      <c r="N28" s="394"/>
      <c r="O28" s="394"/>
      <c r="P28" s="394"/>
      <c r="T28" s="97"/>
      <c r="X28" s="98"/>
      <c r="AA28" s="307"/>
      <c r="AB28" s="310"/>
      <c r="AF28" s="399"/>
      <c r="BG28" s="399"/>
    </row>
    <row r="29" spans="1:61" s="396" customFormat="1" ht="69" customHeight="1" x14ac:dyDescent="0.2">
      <c r="C29" s="394"/>
      <c r="E29" s="425"/>
      <c r="H29" s="418"/>
      <c r="I29" s="314"/>
      <c r="J29" s="316"/>
      <c r="K29" s="26"/>
      <c r="L29" s="26"/>
      <c r="M29" s="148"/>
      <c r="N29" s="394"/>
      <c r="O29" s="394"/>
      <c r="P29" s="394"/>
      <c r="S29" s="26"/>
      <c r="T29" s="97"/>
      <c r="V29" s="18"/>
      <c r="W29" s="18"/>
      <c r="X29" s="98"/>
      <c r="Y29" s="317"/>
      <c r="AA29" s="307"/>
      <c r="AB29" s="310"/>
      <c r="AD29" s="106"/>
      <c r="BG29" s="399"/>
    </row>
    <row r="30" spans="1:61" s="396" customFormat="1" ht="69" customHeight="1" x14ac:dyDescent="0.2">
      <c r="C30" s="394"/>
      <c r="E30" s="425"/>
      <c r="H30" s="418"/>
      <c r="I30" s="314"/>
      <c r="J30" s="316"/>
      <c r="K30" s="26"/>
      <c r="L30" s="26"/>
      <c r="M30" s="148"/>
      <c r="N30" s="394"/>
      <c r="O30" s="394"/>
      <c r="P30" s="394"/>
      <c r="S30" s="26"/>
      <c r="T30" s="97"/>
      <c r="V30" s="18"/>
      <c r="W30" s="18"/>
      <c r="X30" s="98"/>
      <c r="Y30" s="317"/>
      <c r="AA30" s="307"/>
      <c r="AB30" s="310"/>
      <c r="AD30" s="106"/>
      <c r="BG30" s="399"/>
    </row>
    <row r="31" spans="1:61" s="396" customFormat="1" ht="69" customHeight="1" x14ac:dyDescent="0.25">
      <c r="C31" s="394"/>
      <c r="E31" s="425"/>
      <c r="H31" s="418"/>
      <c r="I31" s="314"/>
      <c r="J31" s="314"/>
      <c r="K31" s="26"/>
      <c r="L31" s="26"/>
      <c r="M31" s="148"/>
      <c r="N31" s="394"/>
      <c r="O31" s="394"/>
      <c r="P31" s="394"/>
      <c r="S31" s="26"/>
      <c r="T31" s="97"/>
      <c r="V31" s="18"/>
      <c r="W31" s="18"/>
      <c r="X31" s="98"/>
      <c r="Y31" s="27"/>
      <c r="AA31" s="307"/>
      <c r="AB31" s="310"/>
      <c r="AD31" s="153"/>
      <c r="AF31" s="399"/>
      <c r="BG31" s="399"/>
    </row>
    <row r="32" spans="1:61" s="396" customFormat="1" ht="69" customHeight="1" x14ac:dyDescent="0.25">
      <c r="C32" s="394"/>
      <c r="E32" s="425"/>
      <c r="H32" s="418"/>
      <c r="I32" s="314"/>
      <c r="J32" s="314"/>
      <c r="K32" s="26"/>
      <c r="L32" s="26"/>
      <c r="M32" s="148"/>
      <c r="N32" s="394"/>
      <c r="O32" s="394"/>
      <c r="P32" s="394"/>
      <c r="S32" s="26"/>
      <c r="T32" s="97"/>
      <c r="V32" s="18"/>
      <c r="W32" s="18"/>
      <c r="X32" s="98"/>
      <c r="Y32" s="27"/>
      <c r="AA32" s="307"/>
      <c r="AB32" s="310"/>
      <c r="AD32" s="153"/>
      <c r="AF32" s="399"/>
      <c r="BG32" s="399"/>
    </row>
    <row r="33" spans="3:59" s="396" customFormat="1" ht="69" customHeight="1" x14ac:dyDescent="0.2">
      <c r="C33" s="394"/>
      <c r="E33" s="425"/>
      <c r="H33" s="418"/>
      <c r="I33" s="314"/>
      <c r="J33" s="314"/>
      <c r="K33" s="26"/>
      <c r="L33" s="26"/>
      <c r="M33" s="148"/>
      <c r="N33" s="394"/>
      <c r="O33" s="394"/>
      <c r="P33" s="394"/>
      <c r="S33" s="26"/>
      <c r="T33" s="97"/>
      <c r="V33" s="18"/>
      <c r="W33" s="18"/>
      <c r="X33" s="98"/>
      <c r="Y33" s="317"/>
      <c r="AA33" s="307"/>
      <c r="AB33" s="310"/>
      <c r="AD33" s="106"/>
      <c r="BG33" s="399"/>
    </row>
    <row r="34" spans="3:59" s="396" customFormat="1" ht="69" customHeight="1" x14ac:dyDescent="0.2">
      <c r="C34" s="394"/>
      <c r="E34" s="425"/>
      <c r="H34" s="418"/>
      <c r="I34" s="314"/>
      <c r="J34" s="26"/>
      <c r="K34" s="26"/>
      <c r="L34" s="26"/>
      <c r="M34" s="148"/>
      <c r="N34" s="394"/>
      <c r="O34" s="394"/>
      <c r="P34" s="394"/>
      <c r="S34" s="26"/>
      <c r="T34" s="97"/>
      <c r="V34" s="18"/>
      <c r="W34" s="18"/>
      <c r="X34" s="98"/>
      <c r="Y34" s="317"/>
      <c r="AA34" s="307"/>
      <c r="AB34" s="310"/>
      <c r="AD34" s="106"/>
      <c r="BG34" s="399"/>
    </row>
    <row r="35" spans="3:59" s="396" customFormat="1" ht="69" customHeight="1" x14ac:dyDescent="0.2">
      <c r="C35" s="394"/>
      <c r="E35" s="425"/>
      <c r="H35" s="418"/>
      <c r="I35" s="318"/>
      <c r="J35" s="26"/>
      <c r="K35" s="27"/>
      <c r="L35" s="26"/>
      <c r="M35" s="148"/>
      <c r="N35" s="394"/>
      <c r="O35" s="394"/>
      <c r="P35" s="394"/>
      <c r="S35" s="27"/>
      <c r="T35" s="97"/>
      <c r="V35" s="18"/>
      <c r="W35" s="18"/>
      <c r="X35" s="98"/>
      <c r="Y35" s="317"/>
      <c r="AA35" s="307"/>
      <c r="AB35" s="310"/>
      <c r="AD35" s="106"/>
      <c r="BG35" s="399"/>
    </row>
    <row r="36" spans="3:59" s="396" customFormat="1" ht="69" customHeight="1" x14ac:dyDescent="0.2">
      <c r="C36" s="394"/>
      <c r="E36" s="425"/>
      <c r="H36" s="418"/>
      <c r="I36" s="314"/>
      <c r="J36" s="26"/>
      <c r="K36" s="27"/>
      <c r="L36" s="26"/>
      <c r="M36" s="148"/>
      <c r="N36" s="394"/>
      <c r="O36" s="394"/>
      <c r="P36" s="394"/>
      <c r="S36" s="27"/>
      <c r="T36" s="97"/>
      <c r="V36" s="18"/>
      <c r="W36" s="18"/>
      <c r="X36" s="98"/>
      <c r="Y36" s="317"/>
      <c r="AA36" s="307"/>
      <c r="AB36" s="310"/>
      <c r="AD36" s="106"/>
      <c r="BG36" s="399"/>
    </row>
    <row r="37" spans="3:59" s="396" customFormat="1" ht="69" customHeight="1" x14ac:dyDescent="0.25">
      <c r="C37" s="394"/>
      <c r="E37" s="425"/>
      <c r="H37" s="418"/>
      <c r="I37" s="315"/>
      <c r="J37" s="319"/>
      <c r="K37" s="26"/>
      <c r="L37" s="26"/>
      <c r="M37" s="148"/>
      <c r="N37" s="394"/>
      <c r="O37" s="394"/>
      <c r="P37" s="394"/>
      <c r="S37" s="26"/>
      <c r="T37" s="97"/>
      <c r="V37" s="18"/>
      <c r="W37" s="18"/>
      <c r="X37" s="98"/>
      <c r="Y37" s="320"/>
      <c r="AA37" s="307"/>
      <c r="AB37" s="310"/>
      <c r="AD37" s="27"/>
      <c r="AF37" s="399"/>
      <c r="BG37" s="399"/>
    </row>
    <row r="38" spans="3:59" s="396" customFormat="1" ht="69" customHeight="1" x14ac:dyDescent="0.25">
      <c r="C38" s="394"/>
      <c r="E38" s="425"/>
      <c r="H38" s="418"/>
      <c r="I38" s="315"/>
      <c r="J38" s="319"/>
      <c r="K38" s="26"/>
      <c r="L38" s="26"/>
      <c r="M38" s="148"/>
      <c r="N38" s="394"/>
      <c r="O38" s="394"/>
      <c r="P38" s="394"/>
      <c r="S38" s="26"/>
      <c r="T38" s="97"/>
      <c r="V38" s="18"/>
      <c r="W38" s="18"/>
      <c r="X38" s="98"/>
      <c r="Y38" s="320"/>
      <c r="AA38" s="307"/>
      <c r="AB38" s="310"/>
      <c r="AD38" s="27"/>
      <c r="AF38" s="399"/>
      <c r="BG38" s="399"/>
    </row>
    <row r="39" spans="3:59" s="396" customFormat="1" ht="69" customHeight="1" x14ac:dyDescent="0.25">
      <c r="C39" s="394"/>
      <c r="E39" s="425"/>
      <c r="H39" s="418"/>
      <c r="I39" s="153"/>
      <c r="J39" s="314"/>
      <c r="K39" s="26"/>
      <c r="L39" s="26"/>
      <c r="M39" s="148"/>
      <c r="N39" s="394"/>
      <c r="O39" s="394"/>
      <c r="P39" s="394"/>
      <c r="S39" s="26"/>
      <c r="T39" s="97"/>
      <c r="V39" s="18"/>
      <c r="W39" s="18"/>
      <c r="X39" s="98"/>
      <c r="Y39" s="27"/>
      <c r="AA39" s="307"/>
      <c r="AB39" s="310"/>
      <c r="AD39" s="153"/>
      <c r="AF39" s="399"/>
      <c r="BG39" s="399"/>
    </row>
    <row r="40" spans="3:59" s="396" customFormat="1" ht="69" customHeight="1" x14ac:dyDescent="0.25">
      <c r="C40" s="394"/>
      <c r="E40" s="425"/>
      <c r="H40" s="418"/>
      <c r="I40" s="153"/>
      <c r="J40" s="314"/>
      <c r="K40" s="26"/>
      <c r="L40" s="26"/>
      <c r="M40" s="148"/>
      <c r="N40" s="394"/>
      <c r="O40" s="394"/>
      <c r="P40" s="394"/>
      <c r="S40" s="26"/>
      <c r="T40" s="97"/>
      <c r="V40" s="18"/>
      <c r="W40" s="18"/>
      <c r="X40" s="98"/>
      <c r="Y40" s="27"/>
      <c r="AA40" s="307"/>
      <c r="AB40" s="310"/>
      <c r="AD40" s="153"/>
      <c r="AF40" s="399"/>
      <c r="BG40" s="399"/>
    </row>
    <row r="41" spans="3:59" s="396" customFormat="1" ht="69" customHeight="1" x14ac:dyDescent="0.25">
      <c r="C41" s="394"/>
      <c r="E41" s="425"/>
      <c r="H41" s="418"/>
      <c r="I41" s="153"/>
      <c r="J41" s="314"/>
      <c r="K41" s="26"/>
      <c r="L41" s="26"/>
      <c r="M41" s="148"/>
      <c r="N41" s="394"/>
      <c r="O41" s="394"/>
      <c r="P41" s="394"/>
      <c r="S41" s="26"/>
      <c r="T41" s="97"/>
      <c r="V41" s="18"/>
      <c r="W41" s="18"/>
      <c r="X41" s="98"/>
      <c r="Y41" s="27"/>
      <c r="AA41" s="307"/>
      <c r="AB41" s="310"/>
      <c r="AD41" s="153"/>
      <c r="AF41" s="399"/>
      <c r="BG41" s="399"/>
    </row>
    <row r="42" spans="3:59" s="396" customFormat="1" ht="69" customHeight="1" x14ac:dyDescent="0.2">
      <c r="C42" s="394"/>
      <c r="E42" s="425"/>
      <c r="H42" s="418"/>
      <c r="I42" s="153"/>
      <c r="J42" s="314"/>
      <c r="K42" s="27"/>
      <c r="L42" s="26"/>
      <c r="M42" s="148"/>
      <c r="N42" s="394"/>
      <c r="O42" s="394"/>
      <c r="P42" s="394"/>
      <c r="S42" s="27"/>
      <c r="T42" s="97"/>
      <c r="V42" s="18"/>
      <c r="W42" s="18"/>
      <c r="X42" s="98"/>
      <c r="Y42" s="317"/>
      <c r="AA42" s="307"/>
      <c r="AB42" s="310"/>
      <c r="AD42" s="106"/>
      <c r="BG42" s="399"/>
    </row>
    <row r="43" spans="3:59" s="396" customFormat="1" ht="69" customHeight="1" x14ac:dyDescent="0.25">
      <c r="C43" s="394"/>
      <c r="E43" s="426"/>
      <c r="H43" s="418"/>
      <c r="I43" s="153"/>
      <c r="N43" s="394"/>
      <c r="O43" s="394"/>
      <c r="P43" s="394"/>
      <c r="T43" s="97"/>
      <c r="X43" s="98"/>
      <c r="AA43" s="307"/>
      <c r="AB43" s="310"/>
      <c r="AF43" s="399"/>
      <c r="BG43" s="399"/>
    </row>
    <row r="44" spans="3:59" s="396" customFormat="1" ht="69" customHeight="1" x14ac:dyDescent="0.25">
      <c r="C44" s="394"/>
      <c r="E44" s="426"/>
      <c r="H44" s="418"/>
      <c r="I44" s="153"/>
      <c r="N44" s="394"/>
      <c r="O44" s="394"/>
      <c r="P44" s="394"/>
      <c r="T44" s="97"/>
      <c r="X44" s="98"/>
      <c r="AA44" s="307"/>
      <c r="AB44" s="310"/>
      <c r="AF44" s="399"/>
      <c r="BG44" s="399"/>
    </row>
    <row r="45" spans="3:59" s="396" customFormat="1" ht="69" customHeight="1" x14ac:dyDescent="0.25">
      <c r="C45" s="394"/>
      <c r="E45" s="426"/>
      <c r="H45" s="418"/>
      <c r="I45" s="321"/>
      <c r="N45" s="394"/>
      <c r="O45" s="394"/>
      <c r="P45" s="394"/>
      <c r="T45" s="97"/>
      <c r="X45" s="98"/>
      <c r="AA45" s="307"/>
      <c r="AB45" s="310"/>
      <c r="AF45" s="399"/>
      <c r="BG45" s="399"/>
    </row>
    <row r="46" spans="3:59" s="396" customFormat="1" ht="69" customHeight="1" x14ac:dyDescent="0.25">
      <c r="C46" s="394"/>
      <c r="E46" s="420"/>
      <c r="H46" s="209"/>
      <c r="I46" s="395"/>
      <c r="J46" s="395"/>
      <c r="K46" s="395"/>
      <c r="L46" s="322"/>
      <c r="N46" s="394"/>
      <c r="O46" s="394"/>
      <c r="P46" s="394"/>
      <c r="S46" s="395"/>
      <c r="T46" s="97"/>
      <c r="V46" s="419"/>
      <c r="W46" s="419"/>
      <c r="X46" s="98"/>
      <c r="Y46" s="395"/>
      <c r="AA46" s="307"/>
      <c r="AB46" s="310"/>
      <c r="AD46" s="306"/>
      <c r="AF46" s="399"/>
      <c r="BG46" s="399"/>
    </row>
    <row r="47" spans="3:59" s="396" customFormat="1" ht="69" customHeight="1" x14ac:dyDescent="0.25">
      <c r="C47" s="394"/>
      <c r="E47" s="420"/>
      <c r="H47" s="209"/>
      <c r="I47" s="324"/>
      <c r="J47" s="395"/>
      <c r="K47" s="395"/>
      <c r="L47" s="325"/>
      <c r="N47" s="394"/>
      <c r="O47" s="394"/>
      <c r="P47" s="394"/>
      <c r="S47" s="395"/>
      <c r="T47" s="97"/>
      <c r="V47" s="326"/>
      <c r="W47" s="327"/>
      <c r="X47" s="98"/>
      <c r="Y47" s="395"/>
      <c r="AA47" s="307"/>
      <c r="AB47" s="310"/>
      <c r="AD47" s="306"/>
      <c r="AF47" s="399"/>
      <c r="BG47" s="399"/>
    </row>
    <row r="48" spans="3:59" s="396" customFormat="1" ht="69" customHeight="1" x14ac:dyDescent="0.25">
      <c r="C48" s="394"/>
      <c r="E48" s="420"/>
      <c r="H48" s="209"/>
      <c r="I48" s="153"/>
      <c r="J48" s="153"/>
      <c r="K48" s="153"/>
      <c r="L48" s="321"/>
      <c r="N48" s="394"/>
      <c r="O48" s="394"/>
      <c r="P48" s="394"/>
      <c r="S48" s="153"/>
      <c r="T48" s="97"/>
      <c r="V48" s="419"/>
      <c r="W48" s="419"/>
      <c r="X48" s="98"/>
      <c r="Y48" s="395"/>
      <c r="AA48" s="307"/>
      <c r="AB48" s="310"/>
      <c r="AD48" s="395"/>
      <c r="BG48" s="399"/>
    </row>
    <row r="49" spans="3:59" s="396" customFormat="1" ht="69" customHeight="1" x14ac:dyDescent="0.25">
      <c r="C49" s="394"/>
      <c r="E49" s="425"/>
      <c r="H49" s="418"/>
      <c r="I49" s="312"/>
      <c r="J49" s="312"/>
      <c r="K49" s="312"/>
      <c r="L49" s="312"/>
      <c r="N49" s="394"/>
      <c r="O49" s="394"/>
      <c r="P49" s="418"/>
      <c r="S49" s="312"/>
      <c r="T49" s="97"/>
      <c r="V49" s="328"/>
      <c r="W49" s="328"/>
      <c r="X49" s="98"/>
      <c r="Y49" s="329"/>
      <c r="AA49" s="307"/>
      <c r="AB49" s="310"/>
      <c r="AD49" s="330"/>
      <c r="AF49" s="399"/>
      <c r="BG49" s="399"/>
    </row>
    <row r="50" spans="3:59" s="396" customFormat="1" ht="69" customHeight="1" x14ac:dyDescent="0.2">
      <c r="C50" s="394"/>
      <c r="E50" s="425"/>
      <c r="H50" s="418"/>
      <c r="I50" s="312"/>
      <c r="J50" s="331"/>
      <c r="K50" s="331"/>
      <c r="L50" s="331"/>
      <c r="N50" s="394"/>
      <c r="O50" s="394"/>
      <c r="P50" s="418"/>
      <c r="S50" s="331"/>
      <c r="T50" s="97"/>
      <c r="U50" s="331"/>
      <c r="V50" s="328"/>
      <c r="W50" s="328"/>
      <c r="X50" s="98"/>
      <c r="Y50" s="395"/>
      <c r="AA50" s="307"/>
      <c r="AB50" s="310"/>
      <c r="AD50" s="312"/>
      <c r="BG50" s="399"/>
    </row>
    <row r="51" spans="3:59" s="396" customFormat="1" ht="69" customHeight="1" x14ac:dyDescent="0.2">
      <c r="C51" s="394"/>
      <c r="E51" s="425"/>
      <c r="H51" s="418"/>
      <c r="I51" s="312"/>
      <c r="J51" s="331"/>
      <c r="K51" s="331"/>
      <c r="L51" s="331"/>
      <c r="N51" s="394"/>
      <c r="O51" s="394"/>
      <c r="P51" s="418"/>
      <c r="S51" s="331"/>
      <c r="T51" s="97"/>
      <c r="V51" s="328"/>
      <c r="W51" s="328"/>
      <c r="X51" s="98"/>
      <c r="Y51" s="395"/>
      <c r="AA51" s="307"/>
      <c r="AB51" s="310"/>
      <c r="AD51" s="395"/>
      <c r="AF51" s="399"/>
      <c r="BG51" s="399"/>
    </row>
    <row r="52" spans="3:59" s="396" customFormat="1" ht="69" customHeight="1" x14ac:dyDescent="0.2">
      <c r="C52" s="394"/>
      <c r="E52" s="425"/>
      <c r="H52" s="418"/>
      <c r="I52" s="312"/>
      <c r="J52" s="332"/>
      <c r="K52" s="312"/>
      <c r="L52" s="331"/>
      <c r="N52" s="394"/>
      <c r="O52" s="394"/>
      <c r="P52" s="331"/>
      <c r="S52" s="312"/>
      <c r="T52" s="97"/>
      <c r="V52" s="333"/>
      <c r="W52" s="333"/>
      <c r="X52" s="98"/>
      <c r="Y52" s="395"/>
      <c r="AA52" s="307"/>
      <c r="AB52" s="310"/>
      <c r="AD52" s="395"/>
      <c r="AF52" s="399"/>
      <c r="BG52" s="399"/>
    </row>
    <row r="53" spans="3:59" s="396" customFormat="1" ht="69" customHeight="1" x14ac:dyDescent="0.2">
      <c r="C53" s="394"/>
      <c r="E53" s="425"/>
      <c r="H53" s="418"/>
      <c r="I53" s="312"/>
      <c r="J53" s="331"/>
      <c r="K53" s="331"/>
      <c r="L53" s="331"/>
      <c r="N53" s="394"/>
      <c r="O53" s="394"/>
      <c r="P53" s="418"/>
      <c r="S53" s="331"/>
      <c r="T53" s="97"/>
      <c r="V53" s="328"/>
      <c r="W53" s="328"/>
      <c r="X53" s="98"/>
      <c r="Y53" s="395"/>
      <c r="AA53" s="307"/>
      <c r="AB53" s="310"/>
      <c r="AD53" s="306"/>
      <c r="AF53" s="399"/>
      <c r="BG53" s="399"/>
    </row>
    <row r="54" spans="3:59" s="396" customFormat="1" ht="69" customHeight="1" x14ac:dyDescent="0.25">
      <c r="C54" s="394"/>
      <c r="E54" s="427"/>
      <c r="H54" s="418"/>
      <c r="I54" s="153"/>
      <c r="J54" s="104"/>
      <c r="K54" s="104"/>
      <c r="L54" s="104"/>
      <c r="M54" s="105"/>
      <c r="N54" s="394"/>
      <c r="O54" s="394"/>
      <c r="P54" s="394"/>
      <c r="S54" s="104"/>
      <c r="T54" s="97"/>
      <c r="V54" s="18"/>
      <c r="W54" s="18"/>
      <c r="X54" s="98"/>
      <c r="Y54" s="15"/>
      <c r="AA54" s="307"/>
      <c r="AB54" s="310"/>
      <c r="AD54" s="309"/>
      <c r="AF54" s="399"/>
      <c r="BG54" s="399"/>
    </row>
    <row r="55" spans="3:59" s="396" customFormat="1" ht="69" customHeight="1" x14ac:dyDescent="0.25">
      <c r="C55" s="394"/>
      <c r="E55" s="427"/>
      <c r="H55" s="418"/>
      <c r="I55" s="153"/>
      <c r="J55" s="334"/>
      <c r="K55" s="104"/>
      <c r="L55" s="104"/>
      <c r="M55" s="108"/>
      <c r="N55" s="394"/>
      <c r="O55" s="394"/>
      <c r="P55" s="394"/>
      <c r="S55" s="104"/>
      <c r="T55" s="97"/>
      <c r="V55" s="109"/>
      <c r="W55" s="109"/>
      <c r="X55" s="98"/>
      <c r="Y55" s="15"/>
      <c r="AA55" s="307"/>
      <c r="AB55" s="310"/>
      <c r="AD55" s="309"/>
      <c r="AF55" s="399"/>
      <c r="BG55" s="399"/>
    </row>
    <row r="56" spans="3:59" s="396" customFormat="1" ht="69" customHeight="1" x14ac:dyDescent="0.25">
      <c r="C56" s="394"/>
      <c r="E56" s="427"/>
      <c r="H56" s="418"/>
      <c r="I56" s="321"/>
      <c r="J56" s="321"/>
      <c r="K56" s="15"/>
      <c r="L56" s="104"/>
      <c r="M56" s="105"/>
      <c r="N56" s="394"/>
      <c r="O56" s="394"/>
      <c r="P56" s="394"/>
      <c r="S56" s="15"/>
      <c r="T56" s="97"/>
      <c r="V56" s="18"/>
      <c r="W56" s="18"/>
      <c r="X56" s="98"/>
      <c r="Y56" s="15"/>
      <c r="AA56" s="307"/>
      <c r="AB56" s="310"/>
      <c r="AD56" s="17"/>
      <c r="AF56" s="399"/>
      <c r="BG56" s="399"/>
    </row>
    <row r="57" spans="3:59" s="396" customFormat="1" ht="69" customHeight="1" x14ac:dyDescent="0.25">
      <c r="C57" s="394"/>
      <c r="E57" s="427"/>
      <c r="H57" s="418"/>
      <c r="I57" s="335"/>
      <c r="J57" s="15"/>
      <c r="K57" s="15"/>
      <c r="L57" s="17"/>
      <c r="M57" s="113"/>
      <c r="N57" s="394"/>
      <c r="O57" s="394"/>
      <c r="P57" s="394"/>
      <c r="S57" s="15"/>
      <c r="T57" s="97"/>
      <c r="V57" s="18"/>
      <c r="W57" s="18"/>
      <c r="X57" s="98"/>
      <c r="Y57" s="15"/>
      <c r="AA57" s="307"/>
      <c r="AB57" s="310"/>
      <c r="AD57" s="309"/>
      <c r="AF57" s="399"/>
      <c r="BG57" s="399"/>
    </row>
    <row r="58" spans="3:59" s="396" customFormat="1" ht="69" customHeight="1" x14ac:dyDescent="0.25">
      <c r="C58" s="394"/>
      <c r="E58" s="427"/>
      <c r="H58" s="418"/>
      <c r="I58" s="153"/>
      <c r="J58" s="15"/>
      <c r="K58" s="15"/>
      <c r="L58" s="336"/>
      <c r="M58" s="115"/>
      <c r="N58" s="394"/>
      <c r="O58" s="394"/>
      <c r="P58" s="394"/>
      <c r="S58" s="15"/>
      <c r="T58" s="97"/>
      <c r="V58" s="18"/>
      <c r="W58" s="106"/>
      <c r="X58" s="98"/>
      <c r="Y58" s="15"/>
      <c r="AA58" s="307"/>
      <c r="AB58" s="310"/>
      <c r="AD58" s="17"/>
      <c r="AF58" s="399"/>
      <c r="BG58" s="399"/>
    </row>
    <row r="59" spans="3:59" s="396" customFormat="1" ht="69" customHeight="1" x14ac:dyDescent="0.25">
      <c r="C59" s="394"/>
      <c r="E59" s="427"/>
      <c r="H59" s="418"/>
      <c r="I59" s="321"/>
      <c r="J59" s="15"/>
      <c r="K59" s="26"/>
      <c r="L59" s="26"/>
      <c r="M59" s="105"/>
      <c r="N59" s="394"/>
      <c r="O59" s="394"/>
      <c r="P59" s="394"/>
      <c r="S59" s="26"/>
      <c r="T59" s="97"/>
      <c r="V59" s="18"/>
      <c r="W59" s="18"/>
      <c r="X59" s="98"/>
      <c r="Y59" s="15"/>
      <c r="AA59" s="307"/>
      <c r="AB59" s="310"/>
      <c r="AD59" s="17"/>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row>
    <row r="60" spans="3:59" s="396" customFormat="1" ht="69" customHeight="1" x14ac:dyDescent="0.25">
      <c r="C60" s="394"/>
      <c r="E60" s="427"/>
      <c r="H60" s="418"/>
      <c r="I60" s="153"/>
      <c r="J60" s="15"/>
      <c r="K60" s="15"/>
      <c r="L60" s="15"/>
      <c r="M60" s="113"/>
      <c r="N60" s="394"/>
      <c r="O60" s="394"/>
      <c r="P60" s="394"/>
      <c r="S60" s="15"/>
      <c r="T60" s="97"/>
      <c r="V60" s="18"/>
      <c r="W60" s="18"/>
      <c r="X60" s="98"/>
      <c r="Y60" s="15"/>
      <c r="AA60" s="307"/>
      <c r="AB60" s="310"/>
      <c r="AD60" s="17"/>
      <c r="AF60" s="399"/>
      <c r="BG60" s="399"/>
    </row>
    <row r="61" spans="3:59" s="396" customFormat="1" ht="69" customHeight="1" x14ac:dyDescent="0.25">
      <c r="C61" s="394"/>
      <c r="E61" s="427"/>
      <c r="H61" s="418"/>
      <c r="I61" s="153"/>
      <c r="J61" s="15"/>
      <c r="K61" s="15"/>
      <c r="L61" s="15"/>
      <c r="M61" s="113"/>
      <c r="N61" s="394"/>
      <c r="O61" s="394"/>
      <c r="P61" s="394"/>
      <c r="S61" s="15"/>
      <c r="T61" s="97"/>
      <c r="V61" s="18"/>
      <c r="W61" s="18"/>
      <c r="X61" s="98"/>
      <c r="Y61" s="15"/>
      <c r="AA61" s="307"/>
      <c r="AB61" s="310"/>
      <c r="AD61" s="17"/>
      <c r="AF61" s="399"/>
      <c r="BG61" s="399"/>
    </row>
    <row r="62" spans="3:59" s="396" customFormat="1" ht="69" customHeight="1" x14ac:dyDescent="0.25">
      <c r="C62" s="394"/>
      <c r="E62" s="427"/>
      <c r="H62" s="418"/>
      <c r="I62" s="153"/>
      <c r="J62" s="15"/>
      <c r="K62" s="15"/>
      <c r="L62" s="15"/>
      <c r="M62" s="113"/>
      <c r="N62" s="394"/>
      <c r="O62" s="394"/>
      <c r="P62" s="394"/>
      <c r="S62" s="15"/>
      <c r="T62" s="97"/>
      <c r="V62" s="18"/>
      <c r="W62" s="18"/>
      <c r="X62" s="98"/>
      <c r="Y62" s="15"/>
      <c r="AA62" s="307"/>
      <c r="AB62" s="310"/>
      <c r="AD62" s="126"/>
      <c r="AF62" s="399"/>
      <c r="BG62" s="399"/>
    </row>
    <row r="63" spans="3:59" s="396" customFormat="1" ht="69" customHeight="1" x14ac:dyDescent="0.25">
      <c r="C63" s="394"/>
      <c r="E63" s="427"/>
      <c r="H63" s="418"/>
      <c r="I63" s="153"/>
      <c r="J63" s="26"/>
      <c r="K63" s="26"/>
      <c r="L63" s="26"/>
      <c r="M63" s="115"/>
      <c r="N63" s="394"/>
      <c r="O63" s="394"/>
      <c r="P63" s="394"/>
      <c r="S63" s="26"/>
      <c r="T63" s="97"/>
      <c r="V63" s="18"/>
      <c r="W63" s="18"/>
      <c r="X63" s="98"/>
      <c r="Y63" s="15"/>
      <c r="AA63" s="307"/>
      <c r="AB63" s="310"/>
      <c r="AD63" s="17"/>
      <c r="AF63" s="399"/>
      <c r="BG63" s="399"/>
    </row>
    <row r="64" spans="3:59" s="396" customFormat="1" ht="69" customHeight="1" x14ac:dyDescent="0.25">
      <c r="C64" s="394"/>
      <c r="E64" s="425"/>
      <c r="H64" s="418"/>
      <c r="I64" s="312"/>
      <c r="J64" s="337"/>
      <c r="N64" s="394"/>
      <c r="O64" s="394"/>
      <c r="P64" s="394"/>
      <c r="T64" s="97"/>
      <c r="X64" s="98"/>
      <c r="Y64" s="154"/>
      <c r="AA64" s="307"/>
      <c r="AB64" s="310"/>
      <c r="AD64" s="15"/>
      <c r="AF64" s="399"/>
      <c r="BG64" s="399"/>
    </row>
    <row r="65" spans="3:59" s="396" customFormat="1" ht="69" customHeight="1" x14ac:dyDescent="0.25">
      <c r="C65" s="394"/>
      <c r="E65" s="425"/>
      <c r="H65" s="418"/>
      <c r="I65" s="153"/>
      <c r="J65" s="337"/>
      <c r="N65" s="394"/>
      <c r="O65" s="394"/>
      <c r="P65" s="394"/>
      <c r="T65" s="97"/>
      <c r="X65" s="98"/>
      <c r="Y65" s="154"/>
      <c r="AA65" s="307"/>
      <c r="AB65" s="310"/>
      <c r="AD65" s="15"/>
      <c r="AF65" s="399"/>
      <c r="BG65" s="399"/>
    </row>
    <row r="66" spans="3:59" s="396" customFormat="1" ht="69" customHeight="1" x14ac:dyDescent="0.25">
      <c r="C66" s="394"/>
      <c r="E66" s="425"/>
      <c r="H66" s="418"/>
      <c r="I66" s="153"/>
      <c r="J66" s="337"/>
      <c r="N66" s="394"/>
      <c r="O66" s="394"/>
      <c r="P66" s="394"/>
      <c r="T66" s="97"/>
      <c r="X66" s="98"/>
      <c r="Y66" s="154"/>
      <c r="AA66" s="307"/>
      <c r="AB66" s="310"/>
      <c r="AD66" s="15"/>
      <c r="AF66" s="399"/>
      <c r="BG66" s="399"/>
    </row>
    <row r="67" spans="3:59" s="396" customFormat="1" ht="69" customHeight="1" x14ac:dyDescent="0.25">
      <c r="C67" s="394"/>
      <c r="E67" s="425"/>
      <c r="H67" s="418"/>
      <c r="I67" s="153"/>
      <c r="J67" s="337"/>
      <c r="N67" s="394"/>
      <c r="O67" s="394"/>
      <c r="P67" s="394"/>
      <c r="T67" s="97"/>
      <c r="X67" s="98"/>
      <c r="Y67" s="154"/>
      <c r="AA67" s="307"/>
      <c r="AB67" s="310"/>
      <c r="AD67" s="15"/>
      <c r="AF67" s="399"/>
      <c r="BG67" s="399"/>
    </row>
    <row r="68" spans="3:59" s="396" customFormat="1" ht="69" customHeight="1" x14ac:dyDescent="0.2">
      <c r="C68" s="394"/>
      <c r="E68" s="420"/>
      <c r="H68" s="418"/>
      <c r="I68" s="315"/>
      <c r="N68" s="394"/>
      <c r="O68" s="394"/>
      <c r="P68" s="394"/>
      <c r="T68" s="97"/>
      <c r="X68" s="98"/>
      <c r="Y68" s="317"/>
      <c r="AA68" s="307"/>
      <c r="AB68" s="310"/>
      <c r="AF68" s="399"/>
      <c r="BG68" s="399"/>
    </row>
    <row r="69" spans="3:59" s="396" customFormat="1" ht="69" customHeight="1" x14ac:dyDescent="0.25">
      <c r="C69" s="394"/>
      <c r="E69" s="420"/>
      <c r="H69" s="418"/>
      <c r="I69" s="153"/>
      <c r="J69" s="154"/>
      <c r="K69" s="26"/>
      <c r="L69" s="20"/>
      <c r="M69" s="148"/>
      <c r="N69" s="394"/>
      <c r="O69" s="394"/>
      <c r="P69" s="394"/>
      <c r="T69" s="97"/>
      <c r="U69" s="26"/>
      <c r="V69" s="338"/>
      <c r="W69" s="338"/>
      <c r="X69" s="98"/>
      <c r="Y69" s="26"/>
      <c r="AA69" s="307"/>
      <c r="AB69" s="310"/>
      <c r="AF69" s="399"/>
      <c r="BG69" s="399"/>
    </row>
    <row r="70" spans="3:59" s="396" customFormat="1" ht="69" customHeight="1" x14ac:dyDescent="0.25">
      <c r="C70" s="394"/>
      <c r="E70" s="420"/>
      <c r="H70" s="418"/>
      <c r="I70" s="153"/>
      <c r="J70" s="154"/>
      <c r="K70" s="17"/>
      <c r="L70" s="150"/>
      <c r="M70" s="115"/>
      <c r="N70" s="394"/>
      <c r="O70" s="394"/>
      <c r="P70" s="394"/>
      <c r="T70" s="97"/>
      <c r="U70" s="17"/>
      <c r="V70" s="338"/>
      <c r="W70" s="338"/>
      <c r="X70" s="98"/>
      <c r="Y70" s="26"/>
      <c r="AA70" s="307"/>
      <c r="AB70" s="310"/>
      <c r="AF70" s="399"/>
      <c r="BG70" s="399"/>
    </row>
    <row r="71" spans="3:59" s="396" customFormat="1" ht="69" customHeight="1" x14ac:dyDescent="0.2">
      <c r="C71" s="394"/>
      <c r="E71" s="420"/>
      <c r="H71" s="418"/>
      <c r="I71" s="395"/>
      <c r="J71" s="154"/>
      <c r="K71" s="395"/>
      <c r="L71" s="151"/>
      <c r="M71" s="395"/>
      <c r="N71" s="394"/>
      <c r="O71" s="394"/>
      <c r="P71" s="340"/>
      <c r="T71" s="97"/>
      <c r="U71" s="395"/>
      <c r="V71" s="323"/>
      <c r="W71" s="152"/>
      <c r="X71" s="98"/>
      <c r="Y71" s="348"/>
      <c r="AA71" s="307"/>
      <c r="AB71" s="310"/>
      <c r="AF71" s="399"/>
      <c r="BG71" s="399"/>
    </row>
    <row r="72" spans="3:59" s="396" customFormat="1" ht="69" customHeight="1" x14ac:dyDescent="0.2">
      <c r="C72" s="394"/>
      <c r="E72" s="420"/>
      <c r="H72" s="418"/>
      <c r="I72" s="153"/>
      <c r="J72" s="150"/>
      <c r="K72" s="16"/>
      <c r="L72" s="150"/>
      <c r="M72" s="115"/>
      <c r="N72" s="394"/>
      <c r="O72" s="394"/>
      <c r="P72" s="394"/>
      <c r="T72" s="97"/>
      <c r="U72" s="16"/>
      <c r="V72" s="338"/>
      <c r="W72" s="338"/>
      <c r="X72" s="98"/>
      <c r="Y72" s="348"/>
      <c r="AA72" s="307"/>
      <c r="AB72" s="310"/>
      <c r="AF72" s="399"/>
      <c r="BG72" s="399"/>
    </row>
    <row r="73" spans="3:59" s="396" customFormat="1" ht="69" customHeight="1" x14ac:dyDescent="0.2">
      <c r="C73" s="394"/>
      <c r="E73" s="420"/>
      <c r="H73" s="418"/>
      <c r="I73" s="315"/>
      <c r="N73" s="394"/>
      <c r="O73" s="394"/>
      <c r="T73" s="97"/>
      <c r="X73" s="98"/>
      <c r="Y73" s="317"/>
      <c r="AA73" s="307"/>
      <c r="AB73" s="310"/>
      <c r="AF73" s="399"/>
      <c r="BG73" s="399"/>
    </row>
    <row r="74" spans="3:59" s="396" customFormat="1" ht="69" customHeight="1" x14ac:dyDescent="0.2">
      <c r="C74" s="394"/>
      <c r="E74" s="420"/>
      <c r="H74" s="418"/>
      <c r="I74" s="315"/>
      <c r="N74" s="394"/>
      <c r="O74" s="394"/>
      <c r="T74" s="97"/>
      <c r="X74" s="98"/>
      <c r="Y74" s="317"/>
      <c r="AA74" s="307"/>
      <c r="AB74" s="310"/>
      <c r="AF74" s="399"/>
      <c r="BG74" s="399"/>
    </row>
    <row r="75" spans="3:59" s="396" customFormat="1" ht="69" customHeight="1" x14ac:dyDescent="0.25">
      <c r="C75" s="394"/>
      <c r="E75" s="420"/>
      <c r="H75" s="418"/>
      <c r="I75" s="153"/>
      <c r="N75" s="394"/>
      <c r="O75" s="394"/>
      <c r="P75" s="340"/>
      <c r="T75" s="97"/>
      <c r="X75" s="98"/>
      <c r="Y75" s="311"/>
      <c r="AA75" s="307"/>
      <c r="AB75" s="310"/>
      <c r="AF75" s="399"/>
      <c r="BG75" s="399"/>
    </row>
    <row r="76" spans="3:59" s="396" customFormat="1" ht="69" customHeight="1" x14ac:dyDescent="0.2">
      <c r="C76" s="394"/>
      <c r="E76" s="420"/>
      <c r="H76" s="209"/>
      <c r="I76" s="331"/>
      <c r="J76" s="150"/>
      <c r="K76" s="17"/>
      <c r="L76" s="17"/>
      <c r="N76" s="394"/>
      <c r="O76" s="394"/>
      <c r="P76" s="394"/>
      <c r="T76" s="97"/>
      <c r="U76" s="17"/>
      <c r="V76" s="338"/>
      <c r="W76" s="338"/>
      <c r="X76" s="98"/>
      <c r="Y76" s="311"/>
      <c r="AA76" s="307"/>
      <c r="AB76" s="310"/>
      <c r="AF76" s="399"/>
      <c r="BG76" s="399"/>
    </row>
    <row r="77" spans="3:59" s="396" customFormat="1" ht="69" customHeight="1" x14ac:dyDescent="0.25">
      <c r="C77" s="394"/>
      <c r="E77" s="420"/>
      <c r="H77" s="209"/>
      <c r="I77" s="315"/>
      <c r="J77" s="341"/>
      <c r="N77" s="394"/>
      <c r="O77" s="394"/>
      <c r="P77" s="394"/>
      <c r="T77" s="97"/>
      <c r="X77" s="98"/>
      <c r="AA77" s="307"/>
      <c r="AB77" s="310"/>
      <c r="AF77" s="399"/>
      <c r="BG77" s="399"/>
    </row>
    <row r="78" spans="3:59" s="396" customFormat="1" ht="69" customHeight="1" x14ac:dyDescent="0.2">
      <c r="C78" s="394"/>
      <c r="E78" s="420"/>
      <c r="H78" s="209"/>
      <c r="I78" s="342"/>
      <c r="J78" s="150"/>
      <c r="K78" s="17"/>
      <c r="L78" s="17"/>
      <c r="N78" s="394"/>
      <c r="O78" s="394"/>
      <c r="P78" s="394"/>
      <c r="T78" s="97"/>
      <c r="U78" s="17"/>
      <c r="V78" s="338"/>
      <c r="W78" s="338"/>
      <c r="X78" s="98"/>
      <c r="Y78" s="306"/>
      <c r="AA78" s="307"/>
      <c r="AB78" s="310"/>
      <c r="AF78" s="399"/>
      <c r="BG78" s="399"/>
    </row>
    <row r="79" spans="3:59" s="396" customFormat="1" ht="69" customHeight="1" x14ac:dyDescent="0.2">
      <c r="C79" s="394"/>
      <c r="E79" s="420"/>
      <c r="H79" s="209"/>
      <c r="I79" s="331"/>
      <c r="J79" s="343"/>
      <c r="K79" s="343"/>
      <c r="N79" s="394"/>
      <c r="O79" s="394"/>
      <c r="P79" s="394"/>
      <c r="T79" s="97"/>
      <c r="X79" s="98"/>
      <c r="AA79" s="307"/>
      <c r="AB79" s="310"/>
      <c r="AF79" s="399"/>
      <c r="BG79" s="399"/>
    </row>
    <row r="80" spans="3:59" s="396" customFormat="1" ht="69" customHeight="1" x14ac:dyDescent="0.2">
      <c r="C80" s="394"/>
      <c r="E80" s="427"/>
      <c r="H80" s="209"/>
      <c r="I80" s="344"/>
      <c r="K80" s="420"/>
      <c r="M80" s="345"/>
      <c r="N80" s="394"/>
      <c r="O80" s="394"/>
      <c r="P80" s="394"/>
      <c r="T80" s="97"/>
      <c r="V80" s="327"/>
      <c r="W80" s="327"/>
      <c r="X80" s="98"/>
      <c r="Y80" s="147"/>
      <c r="AA80" s="307"/>
      <c r="AB80" s="310"/>
      <c r="AF80" s="399"/>
      <c r="BG80" s="399"/>
    </row>
    <row r="81" spans="3:59" s="396" customFormat="1" ht="69" customHeight="1" x14ac:dyDescent="0.25">
      <c r="C81" s="394"/>
      <c r="E81" s="427"/>
      <c r="H81" s="209"/>
      <c r="I81" s="346"/>
      <c r="K81" s="420"/>
      <c r="M81" s="345"/>
      <c r="N81" s="394"/>
      <c r="O81" s="394"/>
      <c r="P81" s="394"/>
      <c r="T81" s="97"/>
      <c r="V81" s="327"/>
      <c r="W81" s="327"/>
      <c r="X81" s="98"/>
      <c r="Y81" s="147"/>
      <c r="AA81" s="307"/>
      <c r="AB81" s="310"/>
      <c r="AF81" s="399"/>
      <c r="BG81" s="399"/>
    </row>
    <row r="82" spans="3:59" s="396" customFormat="1" ht="69" customHeight="1" x14ac:dyDescent="0.25">
      <c r="C82" s="394"/>
      <c r="E82" s="427"/>
      <c r="H82" s="209"/>
      <c r="I82" s="346"/>
      <c r="K82" s="325"/>
      <c r="M82" s="345"/>
      <c r="N82" s="394"/>
      <c r="O82" s="394"/>
      <c r="P82" s="340"/>
      <c r="T82" s="97"/>
      <c r="V82" s="327"/>
      <c r="W82" s="327"/>
      <c r="X82" s="98"/>
      <c r="Y82" s="147"/>
      <c r="AA82" s="307"/>
      <c r="AB82" s="310"/>
      <c r="AF82" s="399"/>
      <c r="BG82" s="399"/>
    </row>
    <row r="83" spans="3:59" s="396" customFormat="1" ht="69" customHeight="1" x14ac:dyDescent="0.2">
      <c r="C83" s="394"/>
      <c r="E83" s="427"/>
      <c r="H83" s="209"/>
      <c r="I83" s="347"/>
      <c r="M83" s="345"/>
      <c r="N83" s="394"/>
      <c r="O83" s="394"/>
      <c r="P83" s="394"/>
      <c r="T83" s="97"/>
      <c r="V83" s="327"/>
      <c r="W83" s="327"/>
      <c r="X83" s="98"/>
      <c r="Y83" s="317"/>
      <c r="AA83" s="307"/>
      <c r="AB83" s="310"/>
      <c r="AF83" s="399"/>
      <c r="BG83" s="399"/>
    </row>
    <row r="84" spans="3:59" s="396" customFormat="1" ht="69" customHeight="1" x14ac:dyDescent="0.2">
      <c r="C84" s="394"/>
      <c r="E84" s="427"/>
      <c r="H84" s="209"/>
      <c r="I84" s="347"/>
      <c r="M84" s="345"/>
      <c r="N84" s="394"/>
      <c r="O84" s="394"/>
      <c r="P84" s="394"/>
      <c r="T84" s="97"/>
      <c r="V84" s="327"/>
      <c r="W84" s="327"/>
      <c r="X84" s="98"/>
      <c r="Y84" s="317"/>
      <c r="AA84" s="307"/>
      <c r="AB84" s="310"/>
      <c r="AF84" s="399"/>
      <c r="BG84" s="399"/>
    </row>
    <row r="85" spans="3:59" s="396" customFormat="1" ht="69" customHeight="1" x14ac:dyDescent="0.25">
      <c r="C85" s="394"/>
      <c r="E85" s="427"/>
      <c r="H85" s="209"/>
      <c r="I85" s="346"/>
      <c r="M85" s="345"/>
      <c r="N85" s="394"/>
      <c r="O85" s="394"/>
      <c r="P85" s="339"/>
      <c r="T85" s="97"/>
      <c r="V85" s="327"/>
      <c r="W85" s="327"/>
      <c r="X85" s="98"/>
      <c r="Y85" s="147"/>
      <c r="AA85" s="307"/>
      <c r="AB85" s="310"/>
      <c r="AF85" s="399"/>
      <c r="BG85" s="399"/>
    </row>
    <row r="86" spans="3:59" s="396" customFormat="1" ht="69" customHeight="1" x14ac:dyDescent="0.25">
      <c r="C86" s="394"/>
      <c r="E86" s="427"/>
      <c r="H86" s="209"/>
      <c r="I86" s="346"/>
      <c r="M86" s="345"/>
      <c r="N86" s="394"/>
      <c r="O86" s="394"/>
      <c r="P86" s="339"/>
      <c r="T86" s="97"/>
      <c r="V86" s="327"/>
      <c r="W86" s="327"/>
      <c r="X86" s="98"/>
      <c r="Y86" s="147"/>
      <c r="AA86" s="307"/>
      <c r="AB86" s="310"/>
      <c r="AF86" s="399"/>
      <c r="BG86" s="399"/>
    </row>
    <row r="87" spans="3:59" s="396" customFormat="1" ht="69" customHeight="1" x14ac:dyDescent="0.25">
      <c r="C87" s="394"/>
      <c r="E87" s="427"/>
      <c r="H87" s="209"/>
      <c r="I87" s="346"/>
      <c r="J87" s="150"/>
      <c r="K87" s="394"/>
      <c r="L87" s="325"/>
      <c r="M87" s="345"/>
      <c r="N87" s="394"/>
      <c r="O87" s="394"/>
      <c r="P87" s="209"/>
      <c r="S87" s="394"/>
      <c r="T87" s="97"/>
      <c r="V87" s="338"/>
      <c r="W87" s="338"/>
      <c r="X87" s="98"/>
      <c r="Y87" s="147"/>
      <c r="AA87" s="307"/>
      <c r="AB87" s="310"/>
      <c r="AF87" s="399"/>
      <c r="BG87" s="399"/>
    </row>
    <row r="88" spans="3:59" s="396" customFormat="1" ht="69" customHeight="1" x14ac:dyDescent="0.2">
      <c r="C88" s="394"/>
      <c r="E88" s="427"/>
      <c r="H88" s="209"/>
      <c r="I88" s="348"/>
      <c r="J88" s="340"/>
      <c r="K88" s="340"/>
      <c r="L88" s="340"/>
      <c r="M88" s="209"/>
      <c r="N88" s="394"/>
      <c r="O88" s="394"/>
      <c r="P88" s="394"/>
      <c r="T88" s="97"/>
      <c r="V88" s="338"/>
      <c r="W88" s="338"/>
      <c r="X88" s="98"/>
      <c r="Y88" s="317"/>
      <c r="AA88" s="307"/>
      <c r="AB88" s="310"/>
      <c r="AF88" s="399"/>
      <c r="BG88" s="399"/>
    </row>
    <row r="89" spans="3:59" s="396" customFormat="1" ht="69" customHeight="1" x14ac:dyDescent="0.25">
      <c r="C89" s="394"/>
      <c r="E89" s="427"/>
      <c r="H89" s="209"/>
      <c r="I89" s="321"/>
      <c r="J89" s="150"/>
      <c r="K89" s="209"/>
      <c r="L89" s="209"/>
      <c r="M89" s="209"/>
      <c r="N89" s="394"/>
      <c r="O89" s="394"/>
      <c r="P89" s="209"/>
      <c r="S89" s="209"/>
      <c r="T89" s="97"/>
      <c r="V89" s="338"/>
      <c r="W89" s="338"/>
      <c r="X89" s="98"/>
      <c r="Y89" s="147"/>
      <c r="AA89" s="307"/>
      <c r="AB89" s="310"/>
      <c r="AF89" s="399"/>
      <c r="BG89" s="399"/>
    </row>
    <row r="90" spans="3:59" s="396" customFormat="1" ht="69" customHeight="1" x14ac:dyDescent="0.25">
      <c r="C90" s="394"/>
      <c r="E90" s="427"/>
      <c r="H90" s="209"/>
      <c r="I90" s="321"/>
      <c r="J90" s="150"/>
      <c r="K90" s="209"/>
      <c r="L90" s="209"/>
      <c r="M90" s="209"/>
      <c r="N90" s="394"/>
      <c r="O90" s="394"/>
      <c r="P90" s="209"/>
      <c r="S90" s="209"/>
      <c r="T90" s="97"/>
      <c r="V90" s="338"/>
      <c r="W90" s="338"/>
      <c r="X90" s="98"/>
      <c r="Y90" s="209"/>
      <c r="AA90" s="307"/>
      <c r="AB90" s="310"/>
      <c r="AF90" s="399"/>
      <c r="BG90" s="399"/>
    </row>
    <row r="91" spans="3:59" s="396" customFormat="1" ht="69" customHeight="1" x14ac:dyDescent="0.25">
      <c r="C91" s="394"/>
      <c r="E91" s="427"/>
      <c r="H91" s="209"/>
      <c r="I91" s="321"/>
      <c r="J91" s="150"/>
      <c r="K91" s="209"/>
      <c r="L91" s="209"/>
      <c r="M91" s="209"/>
      <c r="N91" s="394"/>
      <c r="O91" s="394"/>
      <c r="P91" s="209"/>
      <c r="S91" s="209"/>
      <c r="T91" s="97"/>
      <c r="V91" s="338"/>
      <c r="W91" s="338"/>
      <c r="X91" s="98"/>
      <c r="Y91" s="26"/>
      <c r="AA91" s="307"/>
      <c r="AB91" s="310"/>
      <c r="AF91" s="399"/>
      <c r="BG91" s="399"/>
    </row>
    <row r="92" spans="3:59" s="396" customFormat="1" ht="69" customHeight="1" x14ac:dyDescent="0.25">
      <c r="C92" s="394"/>
      <c r="E92" s="427"/>
      <c r="H92" s="209"/>
      <c r="I92" s="321"/>
      <c r="J92" s="150"/>
      <c r="K92" s="209"/>
      <c r="L92" s="209"/>
      <c r="M92" s="209"/>
      <c r="N92" s="394"/>
      <c r="O92" s="394"/>
      <c r="P92" s="209"/>
      <c r="S92" s="209"/>
      <c r="T92" s="97"/>
      <c r="V92" s="338"/>
      <c r="W92" s="338"/>
      <c r="X92" s="98"/>
      <c r="Y92" s="26"/>
      <c r="AA92" s="307"/>
      <c r="AB92" s="310"/>
      <c r="AF92" s="399"/>
      <c r="BG92" s="399"/>
    </row>
    <row r="93" spans="3:59" s="396" customFormat="1" ht="69" customHeight="1" x14ac:dyDescent="0.25">
      <c r="C93" s="394"/>
      <c r="E93" s="427"/>
      <c r="H93" s="209"/>
      <c r="I93" s="321"/>
      <c r="J93" s="150"/>
      <c r="K93" s="209"/>
      <c r="L93" s="209"/>
      <c r="M93" s="209"/>
      <c r="N93" s="394"/>
      <c r="O93" s="394"/>
      <c r="P93" s="209"/>
      <c r="S93" s="209"/>
      <c r="T93" s="97"/>
      <c r="V93" s="338"/>
      <c r="W93" s="338"/>
      <c r="X93" s="98"/>
      <c r="Y93" s="26"/>
      <c r="AA93" s="307"/>
      <c r="AB93" s="310"/>
      <c r="AF93" s="399"/>
      <c r="BG93" s="399"/>
    </row>
    <row r="94" spans="3:59" s="396" customFormat="1" ht="69" customHeight="1" x14ac:dyDescent="0.25">
      <c r="C94" s="394"/>
      <c r="E94" s="427"/>
      <c r="H94" s="209"/>
      <c r="I94" s="321"/>
      <c r="J94" s="150"/>
      <c r="K94" s="209"/>
      <c r="L94" s="209"/>
      <c r="M94" s="209"/>
      <c r="N94" s="394"/>
      <c r="O94" s="394"/>
      <c r="P94" s="209"/>
      <c r="S94" s="209"/>
      <c r="T94" s="97"/>
      <c r="V94" s="338"/>
      <c r="W94" s="338"/>
      <c r="X94" s="98"/>
      <c r="Y94" s="209"/>
      <c r="AA94" s="307"/>
      <c r="AB94" s="310"/>
      <c r="AF94" s="399"/>
      <c r="BG94" s="399"/>
    </row>
    <row r="95" spans="3:59" s="396" customFormat="1" ht="69" customHeight="1" x14ac:dyDescent="0.25">
      <c r="C95" s="394"/>
      <c r="E95" s="420"/>
      <c r="H95" s="418"/>
      <c r="I95" s="333"/>
      <c r="J95" s="150"/>
      <c r="N95" s="394"/>
      <c r="O95" s="394"/>
      <c r="P95" s="394"/>
      <c r="T95" s="97"/>
      <c r="X95" s="98"/>
      <c r="Y95" s="209"/>
      <c r="AA95" s="307"/>
      <c r="AB95" s="310"/>
      <c r="AF95" s="399"/>
      <c r="BG95" s="399"/>
    </row>
    <row r="96" spans="3:59" s="396" customFormat="1" ht="69" customHeight="1" x14ac:dyDescent="0.25">
      <c r="C96" s="394"/>
      <c r="E96" s="420"/>
      <c r="H96" s="418"/>
      <c r="I96" s="421"/>
      <c r="N96" s="394"/>
      <c r="O96" s="394"/>
      <c r="P96" s="394"/>
      <c r="T96" s="97"/>
      <c r="X96" s="98"/>
      <c r="AA96" s="307"/>
      <c r="AB96" s="310"/>
      <c r="AF96" s="399"/>
      <c r="BG96" s="399"/>
    </row>
    <row r="97" spans="3:59" s="396" customFormat="1" ht="69" customHeight="1" x14ac:dyDescent="0.25">
      <c r="C97" s="394"/>
      <c r="E97" s="420"/>
      <c r="H97" s="418"/>
      <c r="I97" s="333"/>
      <c r="J97" s="150"/>
      <c r="K97" s="209"/>
      <c r="L97" s="209"/>
      <c r="M97" s="209"/>
      <c r="N97" s="394"/>
      <c r="O97" s="394"/>
      <c r="P97" s="209"/>
      <c r="S97" s="209"/>
      <c r="T97" s="97"/>
      <c r="V97" s="338"/>
      <c r="W97" s="338"/>
      <c r="X97" s="98"/>
      <c r="Y97" s="209"/>
      <c r="AA97" s="307"/>
      <c r="AB97" s="310"/>
      <c r="AF97" s="399"/>
      <c r="BG97" s="399"/>
    </row>
    <row r="98" spans="3:59" s="396" customFormat="1" ht="69" customHeight="1" x14ac:dyDescent="0.25">
      <c r="C98" s="394"/>
      <c r="E98" s="420"/>
      <c r="H98" s="418"/>
      <c r="I98" s="333"/>
      <c r="J98" s="150"/>
      <c r="K98" s="209"/>
      <c r="L98" s="209"/>
      <c r="M98" s="354"/>
      <c r="N98" s="394"/>
      <c r="O98" s="394"/>
      <c r="P98" s="209"/>
      <c r="S98" s="209"/>
      <c r="T98" s="97"/>
      <c r="V98" s="338"/>
      <c r="W98" s="338"/>
      <c r="X98" s="98"/>
      <c r="Y98" s="209"/>
      <c r="AA98" s="307"/>
      <c r="AB98" s="310"/>
      <c r="AF98" s="399"/>
      <c r="BG98" s="399"/>
    </row>
    <row r="99" spans="3:59" s="396" customFormat="1" ht="69" customHeight="1" x14ac:dyDescent="0.25">
      <c r="C99" s="394"/>
      <c r="E99" s="420"/>
      <c r="H99" s="418"/>
      <c r="I99" s="333"/>
      <c r="J99" s="150"/>
      <c r="K99" s="209"/>
      <c r="L99" s="209"/>
      <c r="M99" s="354"/>
      <c r="N99" s="394"/>
      <c r="O99" s="394"/>
      <c r="P99" s="209"/>
      <c r="S99" s="209"/>
      <c r="T99" s="97"/>
      <c r="V99" s="338"/>
      <c r="W99" s="338"/>
      <c r="X99" s="98"/>
      <c r="Y99" s="209"/>
      <c r="AA99" s="307"/>
      <c r="AB99" s="310"/>
      <c r="AF99" s="399"/>
      <c r="BG99" s="399"/>
    </row>
    <row r="100" spans="3:59" s="396" customFormat="1" ht="69" customHeight="1" x14ac:dyDescent="0.25">
      <c r="C100" s="394"/>
      <c r="E100" s="420"/>
      <c r="H100" s="209"/>
      <c r="I100" s="311"/>
      <c r="J100" s="150"/>
      <c r="K100" s="209"/>
      <c r="L100" s="209"/>
      <c r="M100" s="354"/>
      <c r="N100" s="394"/>
      <c r="O100" s="394"/>
      <c r="P100" s="394"/>
      <c r="S100" s="209"/>
      <c r="T100" s="97"/>
      <c r="V100" s="338"/>
      <c r="W100" s="338"/>
      <c r="X100" s="98"/>
      <c r="Y100" s="209"/>
      <c r="AA100" s="307"/>
      <c r="AB100" s="310"/>
      <c r="AF100" s="399"/>
      <c r="BG100" s="399"/>
    </row>
    <row r="101" spans="3:59" s="396" customFormat="1" ht="69" customHeight="1" x14ac:dyDescent="0.25">
      <c r="C101" s="394"/>
      <c r="E101" s="420"/>
      <c r="H101" s="209"/>
      <c r="I101" s="311"/>
      <c r="J101" s="150"/>
      <c r="K101" s="209"/>
      <c r="L101" s="209"/>
      <c r="M101" s="354"/>
      <c r="N101" s="394"/>
      <c r="O101" s="394"/>
      <c r="P101" s="394"/>
      <c r="S101" s="209"/>
      <c r="T101" s="97"/>
      <c r="V101" s="338"/>
      <c r="W101" s="338"/>
      <c r="X101" s="98"/>
      <c r="Y101" s="209"/>
      <c r="AA101" s="307"/>
      <c r="AB101" s="310"/>
      <c r="AF101" s="399"/>
      <c r="BG101" s="399"/>
    </row>
    <row r="102" spans="3:59" s="396" customFormat="1" ht="69" customHeight="1" x14ac:dyDescent="0.25">
      <c r="C102" s="394"/>
      <c r="E102" s="420"/>
      <c r="H102" s="209"/>
      <c r="I102" s="309"/>
      <c r="J102" s="150"/>
      <c r="K102" s="209"/>
      <c r="L102" s="394"/>
      <c r="M102" s="354"/>
      <c r="N102" s="394"/>
      <c r="O102" s="394"/>
      <c r="P102" s="394"/>
      <c r="S102" s="209"/>
      <c r="T102" s="97"/>
      <c r="U102" s="209"/>
      <c r="V102" s="338"/>
      <c r="W102" s="338"/>
      <c r="X102" s="98"/>
      <c r="Y102" s="209"/>
      <c r="AA102" s="307"/>
      <c r="AB102" s="310"/>
      <c r="AF102" s="399"/>
      <c r="BG102" s="399"/>
    </row>
    <row r="103" spans="3:59" s="396" customFormat="1" ht="69" customHeight="1" x14ac:dyDescent="0.25">
      <c r="C103" s="394"/>
      <c r="E103" s="420"/>
      <c r="H103" s="209"/>
      <c r="I103" s="309"/>
      <c r="J103" s="150"/>
      <c r="K103" s="209"/>
      <c r="L103" s="394"/>
      <c r="M103" s="354"/>
      <c r="N103" s="394"/>
      <c r="O103" s="394"/>
      <c r="P103" s="394"/>
      <c r="S103" s="209"/>
      <c r="T103" s="97"/>
      <c r="U103" s="209"/>
      <c r="V103" s="338"/>
      <c r="W103" s="338"/>
      <c r="X103" s="98"/>
      <c r="Y103" s="209"/>
      <c r="AA103" s="307"/>
      <c r="AB103" s="310"/>
      <c r="AF103" s="399"/>
      <c r="BG103" s="399"/>
    </row>
    <row r="104" spans="3:59" s="396" customFormat="1" ht="69" customHeight="1" x14ac:dyDescent="0.25">
      <c r="C104" s="394"/>
      <c r="E104" s="420"/>
      <c r="H104" s="209"/>
      <c r="I104" s="309"/>
      <c r="J104" s="150"/>
      <c r="K104" s="209"/>
      <c r="L104" s="394"/>
      <c r="M104" s="354"/>
      <c r="N104" s="394"/>
      <c r="O104" s="394"/>
      <c r="P104" s="394"/>
      <c r="S104" s="209"/>
      <c r="T104" s="97"/>
      <c r="U104" s="209"/>
      <c r="V104" s="338"/>
      <c r="W104" s="338"/>
      <c r="X104" s="98"/>
      <c r="Y104" s="209"/>
      <c r="AA104" s="307"/>
      <c r="AB104" s="310"/>
      <c r="AF104" s="399"/>
      <c r="BG104" s="399"/>
    </row>
    <row r="105" spans="3:59" s="396" customFormat="1" ht="69" customHeight="1" x14ac:dyDescent="0.25">
      <c r="C105" s="394"/>
      <c r="E105" s="420"/>
      <c r="H105" s="209"/>
      <c r="I105" s="309"/>
      <c r="J105" s="150"/>
      <c r="K105" s="209"/>
      <c r="L105" s="394"/>
      <c r="M105" s="354"/>
      <c r="N105" s="394"/>
      <c r="O105" s="394"/>
      <c r="P105" s="394"/>
      <c r="S105" s="209"/>
      <c r="T105" s="97"/>
      <c r="U105" s="209"/>
      <c r="V105" s="338"/>
      <c r="W105" s="338"/>
      <c r="X105" s="98"/>
      <c r="Y105" s="209"/>
      <c r="AA105" s="307"/>
      <c r="AB105" s="310"/>
      <c r="AF105" s="399"/>
      <c r="BG105" s="399"/>
    </row>
    <row r="106" spans="3:59" s="396" customFormat="1" ht="69" customHeight="1" x14ac:dyDescent="0.25">
      <c r="C106" s="394"/>
      <c r="E106" s="420"/>
      <c r="H106" s="209"/>
      <c r="I106" s="309"/>
      <c r="J106" s="150"/>
      <c r="K106" s="150"/>
      <c r="L106" s="209"/>
      <c r="M106" s="422"/>
      <c r="N106" s="394"/>
      <c r="O106" s="394"/>
      <c r="P106" s="394"/>
      <c r="S106" s="150"/>
      <c r="T106" s="97"/>
      <c r="V106" s="338"/>
      <c r="W106" s="338"/>
      <c r="X106" s="98"/>
      <c r="Y106" s="209"/>
      <c r="Z106" s="310"/>
      <c r="AA106" s="307"/>
      <c r="AB106" s="310"/>
      <c r="AF106" s="399"/>
      <c r="BG106" s="399"/>
    </row>
    <row r="107" spans="3:59" s="396" customFormat="1" ht="69" customHeight="1" x14ac:dyDescent="0.25">
      <c r="C107" s="394"/>
      <c r="E107" s="420"/>
      <c r="H107" s="209"/>
      <c r="I107" s="309"/>
      <c r="J107" s="150"/>
      <c r="K107" s="150"/>
      <c r="L107" s="150"/>
      <c r="M107" s="354"/>
      <c r="N107" s="394"/>
      <c r="O107" s="394"/>
      <c r="P107" s="394"/>
      <c r="S107" s="150"/>
      <c r="T107" s="97"/>
      <c r="V107" s="338"/>
      <c r="W107" s="338"/>
      <c r="X107" s="98"/>
      <c r="Y107" s="209"/>
      <c r="AA107" s="307"/>
      <c r="AB107" s="310"/>
      <c r="AF107" s="399"/>
      <c r="BG107" s="399"/>
    </row>
    <row r="108" spans="3:59" s="396" customFormat="1" ht="69" customHeight="1" x14ac:dyDescent="0.25">
      <c r="C108" s="394"/>
      <c r="E108" s="426"/>
      <c r="H108" s="418"/>
      <c r="I108" s="153"/>
      <c r="N108" s="394"/>
      <c r="O108" s="394"/>
      <c r="P108" s="394"/>
      <c r="T108" s="97"/>
      <c r="X108" s="98"/>
      <c r="AA108" s="307"/>
      <c r="AB108" s="310"/>
      <c r="AF108" s="399"/>
      <c r="BG108" s="399"/>
    </row>
    <row r="109" spans="3:59" s="396" customFormat="1" ht="69" customHeight="1" x14ac:dyDescent="0.25">
      <c r="C109" s="394"/>
      <c r="E109" s="426"/>
      <c r="H109" s="418"/>
      <c r="I109" s="153"/>
      <c r="N109" s="394"/>
      <c r="O109" s="394"/>
      <c r="P109" s="394"/>
      <c r="T109" s="97"/>
      <c r="X109" s="98"/>
      <c r="AA109" s="307"/>
      <c r="AB109" s="310"/>
      <c r="AF109" s="399"/>
      <c r="BG109" s="399"/>
    </row>
    <row r="110" spans="3:59" s="396" customFormat="1" ht="69" customHeight="1" x14ac:dyDescent="0.25">
      <c r="C110" s="394"/>
      <c r="E110" s="426"/>
      <c r="H110" s="418"/>
      <c r="I110" s="153"/>
      <c r="N110" s="394"/>
      <c r="O110" s="394"/>
      <c r="P110" s="394"/>
      <c r="T110" s="97"/>
      <c r="X110" s="98"/>
      <c r="AA110" s="307"/>
      <c r="AB110" s="310"/>
      <c r="AF110" s="399"/>
      <c r="BG110" s="399"/>
    </row>
    <row r="111" spans="3:59" s="396" customFormat="1" ht="69" customHeight="1" x14ac:dyDescent="0.25">
      <c r="C111" s="394"/>
      <c r="E111" s="426"/>
      <c r="H111" s="418"/>
      <c r="I111" s="153"/>
      <c r="N111" s="394"/>
      <c r="O111" s="394"/>
      <c r="P111" s="394"/>
      <c r="T111" s="97"/>
      <c r="X111" s="98"/>
      <c r="AA111" s="307"/>
      <c r="AB111" s="310"/>
      <c r="AF111" s="399"/>
      <c r="BG111" s="399"/>
    </row>
    <row r="112" spans="3:59" s="396" customFormat="1" ht="69" customHeight="1" x14ac:dyDescent="0.25">
      <c r="C112" s="394"/>
      <c r="E112" s="426"/>
      <c r="H112" s="418"/>
      <c r="I112" s="153"/>
      <c r="N112" s="394"/>
      <c r="O112" s="394"/>
      <c r="P112" s="394"/>
      <c r="T112" s="97"/>
      <c r="X112" s="98"/>
      <c r="AA112" s="307"/>
      <c r="AB112" s="310"/>
      <c r="AF112" s="399"/>
      <c r="BG112" s="399"/>
    </row>
    <row r="113" spans="3:59" s="396" customFormat="1" ht="69" customHeight="1" x14ac:dyDescent="0.25">
      <c r="C113" s="394"/>
      <c r="E113" s="420"/>
      <c r="H113" s="209"/>
      <c r="I113" s="153"/>
      <c r="J113" s="26"/>
      <c r="K113" s="26"/>
      <c r="L113" s="26"/>
      <c r="N113" s="394"/>
      <c r="O113" s="394"/>
      <c r="P113" s="111"/>
      <c r="S113" s="26"/>
      <c r="T113" s="97"/>
      <c r="V113" s="349"/>
      <c r="W113" s="18"/>
      <c r="X113" s="98"/>
      <c r="Y113" s="306"/>
      <c r="AA113" s="307"/>
      <c r="AB113" s="310"/>
      <c r="AF113" s="399"/>
      <c r="BG113" s="399"/>
    </row>
    <row r="114" spans="3:59" s="396" customFormat="1" ht="69" customHeight="1" x14ac:dyDescent="0.25">
      <c r="C114" s="394"/>
      <c r="E114" s="420"/>
      <c r="H114" s="209"/>
      <c r="I114" s="153"/>
      <c r="K114" s="26"/>
      <c r="N114" s="394"/>
      <c r="O114" s="394"/>
      <c r="P114" s="111"/>
      <c r="S114" s="26"/>
      <c r="T114" s="97"/>
      <c r="V114" s="18"/>
      <c r="W114" s="349"/>
      <c r="X114" s="98"/>
      <c r="Y114" s="306"/>
      <c r="AA114" s="307"/>
      <c r="AB114" s="310"/>
      <c r="AF114" s="399"/>
      <c r="BG114" s="399"/>
    </row>
    <row r="115" spans="3:59" s="396" customFormat="1" ht="69" customHeight="1" x14ac:dyDescent="0.25">
      <c r="C115" s="394"/>
      <c r="E115" s="420"/>
      <c r="H115" s="209"/>
      <c r="I115" s="153"/>
      <c r="K115" s="26"/>
      <c r="N115" s="394"/>
      <c r="O115" s="394"/>
      <c r="P115" s="111"/>
      <c r="S115" s="26"/>
      <c r="T115" s="97"/>
      <c r="V115" s="349"/>
      <c r="W115" s="349"/>
      <c r="X115" s="98"/>
      <c r="Y115" s="306"/>
      <c r="AA115" s="307"/>
      <c r="AB115" s="310"/>
      <c r="AF115" s="399"/>
      <c r="BG115" s="399"/>
    </row>
    <row r="116" spans="3:59" s="396" customFormat="1" ht="69" customHeight="1" x14ac:dyDescent="0.25">
      <c r="C116" s="394"/>
      <c r="E116" s="427"/>
      <c r="G116" s="877"/>
      <c r="H116" s="418"/>
      <c r="I116" s="306"/>
      <c r="J116" s="311"/>
      <c r="K116" s="311"/>
      <c r="N116" s="394"/>
      <c r="O116" s="394"/>
      <c r="P116" s="209"/>
      <c r="T116" s="97"/>
      <c r="V116" s="350"/>
      <c r="W116" s="313"/>
      <c r="X116" s="98"/>
      <c r="Y116" s="306"/>
      <c r="AA116" s="307"/>
      <c r="AB116" s="310"/>
      <c r="AF116" s="399"/>
      <c r="BG116" s="399"/>
    </row>
    <row r="117" spans="3:59" s="396" customFormat="1" ht="69" customHeight="1" x14ac:dyDescent="0.25">
      <c r="C117" s="394"/>
      <c r="E117" s="427"/>
      <c r="G117" s="877"/>
      <c r="H117" s="418"/>
      <c r="I117" s="351"/>
      <c r="J117" s="351"/>
      <c r="K117" s="352"/>
      <c r="N117" s="394"/>
      <c r="O117" s="394"/>
      <c r="P117" s="209"/>
      <c r="T117" s="97"/>
      <c r="V117" s="350"/>
      <c r="W117" s="313"/>
      <c r="X117" s="98"/>
      <c r="Y117" s="306"/>
      <c r="AA117" s="307"/>
      <c r="AB117" s="310"/>
      <c r="AF117" s="399"/>
      <c r="BG117" s="399"/>
    </row>
    <row r="118" spans="3:59" s="396" customFormat="1" ht="69" customHeight="1" x14ac:dyDescent="0.25">
      <c r="C118" s="394"/>
      <c r="E118" s="427"/>
      <c r="G118" s="877"/>
      <c r="H118" s="418"/>
      <c r="I118" s="351"/>
      <c r="J118" s="351"/>
      <c r="K118" s="352"/>
      <c r="N118" s="394"/>
      <c r="O118" s="394"/>
      <c r="P118" s="209"/>
      <c r="T118" s="97"/>
      <c r="V118" s="350"/>
      <c r="W118" s="313"/>
      <c r="X118" s="98"/>
      <c r="Y118" s="306"/>
      <c r="AA118" s="307"/>
      <c r="AB118" s="310"/>
      <c r="AF118" s="399"/>
      <c r="BG118" s="399"/>
    </row>
    <row r="119" spans="3:59" s="396" customFormat="1" ht="69" customHeight="1" x14ac:dyDescent="0.25">
      <c r="C119" s="394"/>
      <c r="E119" s="427"/>
      <c r="G119" s="877"/>
      <c r="H119" s="418"/>
      <c r="I119" s="324"/>
      <c r="J119" s="353"/>
      <c r="K119" s="311"/>
      <c r="N119" s="394"/>
      <c r="O119" s="394"/>
      <c r="P119" s="354"/>
      <c r="T119" s="97"/>
      <c r="V119" s="308"/>
      <c r="W119" s="309"/>
      <c r="X119" s="98"/>
      <c r="Y119" s="306"/>
      <c r="AA119" s="307"/>
      <c r="AB119" s="310"/>
      <c r="AF119" s="399"/>
      <c r="BG119" s="399"/>
    </row>
    <row r="120" spans="3:59" s="396" customFormat="1" ht="69" customHeight="1" x14ac:dyDescent="0.25">
      <c r="C120" s="394"/>
      <c r="E120" s="427"/>
      <c r="G120" s="877"/>
      <c r="H120" s="418"/>
      <c r="I120" s="324"/>
      <c r="J120" s="330"/>
      <c r="K120" s="330"/>
      <c r="N120" s="394"/>
      <c r="O120" s="394"/>
      <c r="P120" s="209"/>
      <c r="T120" s="97"/>
      <c r="V120" s="350"/>
      <c r="W120" s="313"/>
      <c r="X120" s="98"/>
      <c r="Y120" s="306"/>
      <c r="AA120" s="307"/>
      <c r="AB120" s="310"/>
      <c r="AF120" s="399"/>
      <c r="BG120" s="399"/>
    </row>
    <row r="121" spans="3:59" s="396" customFormat="1" ht="69" customHeight="1" x14ac:dyDescent="0.25">
      <c r="C121" s="394"/>
      <c r="E121" s="427"/>
      <c r="G121" s="877"/>
      <c r="H121" s="418"/>
      <c r="I121" s="324"/>
      <c r="J121" s="330"/>
      <c r="K121" s="311"/>
      <c r="N121" s="394"/>
      <c r="O121" s="394"/>
      <c r="P121" s="209"/>
      <c r="T121" s="97"/>
      <c r="V121" s="350"/>
      <c r="W121" s="313"/>
      <c r="X121" s="98"/>
      <c r="Y121" s="306"/>
      <c r="AA121" s="307"/>
      <c r="AB121" s="310"/>
      <c r="AF121" s="399"/>
      <c r="BG121" s="399"/>
    </row>
    <row r="122" spans="3:59" s="396" customFormat="1" ht="69" customHeight="1" x14ac:dyDescent="0.25">
      <c r="C122" s="394"/>
      <c r="E122" s="427"/>
      <c r="G122" s="877"/>
      <c r="H122" s="418"/>
      <c r="I122" s="324"/>
      <c r="J122" s="321"/>
      <c r="K122" s="311"/>
      <c r="N122" s="394"/>
      <c r="O122" s="394"/>
      <c r="P122" s="209"/>
      <c r="T122" s="97"/>
      <c r="V122" s="350"/>
      <c r="W122" s="313"/>
      <c r="X122" s="98"/>
      <c r="Y122" s="306"/>
      <c r="AA122" s="307"/>
      <c r="AB122" s="310"/>
      <c r="AF122" s="399"/>
      <c r="BG122" s="399"/>
    </row>
    <row r="123" spans="3:59" s="396" customFormat="1" ht="69" customHeight="1" x14ac:dyDescent="0.25">
      <c r="C123" s="394"/>
      <c r="E123" s="427"/>
      <c r="G123" s="877"/>
      <c r="H123" s="418"/>
      <c r="I123" s="324"/>
      <c r="J123" s="330"/>
      <c r="K123" s="311"/>
      <c r="N123" s="394"/>
      <c r="O123" s="394"/>
      <c r="P123" s="209"/>
      <c r="T123" s="97"/>
      <c r="V123" s="350"/>
      <c r="W123" s="313"/>
      <c r="X123" s="98"/>
      <c r="Y123" s="306"/>
      <c r="AA123" s="307"/>
      <c r="AB123" s="310"/>
      <c r="AF123" s="399"/>
      <c r="BG123" s="399"/>
    </row>
    <row r="124" spans="3:59" s="396" customFormat="1" ht="69" customHeight="1" x14ac:dyDescent="0.2">
      <c r="C124" s="394"/>
      <c r="E124" s="427"/>
      <c r="H124" s="418"/>
      <c r="I124" s="355"/>
      <c r="J124" s="311"/>
      <c r="K124" s="311"/>
      <c r="N124" s="394"/>
      <c r="O124" s="394"/>
      <c r="P124" s="209"/>
      <c r="T124" s="97"/>
      <c r="V124" s="350"/>
      <c r="W124" s="356"/>
      <c r="X124" s="98"/>
      <c r="Y124" s="306"/>
      <c r="AA124" s="307"/>
      <c r="AB124" s="310"/>
      <c r="AF124" s="399"/>
      <c r="BG124" s="399"/>
    </row>
    <row r="125" spans="3:59" s="396" customFormat="1" ht="69" customHeight="1" x14ac:dyDescent="0.25">
      <c r="C125" s="394"/>
      <c r="E125" s="427"/>
      <c r="H125" s="418"/>
      <c r="I125" s="306"/>
      <c r="J125" s="311"/>
      <c r="K125" s="311"/>
      <c r="N125" s="394"/>
      <c r="O125" s="394"/>
      <c r="P125" s="209"/>
      <c r="T125" s="97"/>
      <c r="V125" s="350"/>
      <c r="W125" s="350"/>
      <c r="X125" s="98"/>
      <c r="Y125" s="306"/>
      <c r="AA125" s="307"/>
      <c r="AB125" s="310"/>
      <c r="AF125" s="399"/>
      <c r="BG125" s="399"/>
    </row>
    <row r="126" spans="3:59" s="396" customFormat="1" ht="69" customHeight="1" x14ac:dyDescent="0.25">
      <c r="C126" s="394"/>
      <c r="E126" s="427"/>
      <c r="H126" s="418"/>
      <c r="I126" s="306"/>
      <c r="J126" s="311"/>
      <c r="K126" s="311"/>
      <c r="N126" s="394"/>
      <c r="O126" s="394"/>
      <c r="P126" s="209"/>
      <c r="T126" s="97"/>
      <c r="V126" s="350"/>
      <c r="W126" s="356"/>
      <c r="X126" s="98"/>
      <c r="Y126" s="306"/>
      <c r="AA126" s="307"/>
      <c r="AB126" s="310"/>
      <c r="AF126" s="399"/>
      <c r="BG126" s="399"/>
    </row>
    <row r="127" spans="3:59" s="396" customFormat="1" ht="69" customHeight="1" x14ac:dyDescent="0.25">
      <c r="C127" s="394"/>
      <c r="E127" s="428"/>
      <c r="H127" s="209"/>
      <c r="I127" s="395"/>
      <c r="K127" s="15"/>
      <c r="N127" s="394"/>
      <c r="O127" s="394"/>
      <c r="P127" s="394"/>
      <c r="T127" s="97"/>
      <c r="X127" s="98"/>
      <c r="AA127" s="307"/>
      <c r="AB127" s="310"/>
      <c r="AF127" s="399"/>
      <c r="BG127" s="399"/>
    </row>
    <row r="128" spans="3:59" s="396" customFormat="1" ht="69" customHeight="1" x14ac:dyDescent="0.25">
      <c r="C128" s="394"/>
      <c r="E128" s="428"/>
      <c r="H128" s="209"/>
      <c r="I128" s="395"/>
      <c r="K128" s="15"/>
      <c r="N128" s="394"/>
      <c r="O128" s="394"/>
      <c r="P128" s="394"/>
      <c r="T128" s="97"/>
      <c r="X128" s="98"/>
      <c r="AA128" s="307"/>
      <c r="AB128" s="310"/>
      <c r="AF128" s="399"/>
      <c r="BG128" s="399"/>
    </row>
    <row r="129" spans="3:59" s="396" customFormat="1" ht="69" customHeight="1" x14ac:dyDescent="0.25">
      <c r="C129" s="394"/>
      <c r="E129" s="428"/>
      <c r="H129" s="209"/>
      <c r="I129" s="321"/>
      <c r="K129" s="15"/>
      <c r="N129" s="394"/>
      <c r="O129" s="394"/>
      <c r="P129" s="394"/>
      <c r="T129" s="97"/>
      <c r="X129" s="98"/>
      <c r="AA129" s="307"/>
      <c r="AB129" s="310"/>
      <c r="AF129" s="399"/>
      <c r="BG129" s="399"/>
    </row>
    <row r="130" spans="3:59" s="396" customFormat="1" ht="69" customHeight="1" x14ac:dyDescent="0.25">
      <c r="C130" s="394"/>
      <c r="E130" s="428"/>
      <c r="H130" s="209"/>
      <c r="I130" s="321"/>
      <c r="K130" s="15"/>
      <c r="N130" s="394"/>
      <c r="O130" s="394"/>
      <c r="P130" s="394"/>
      <c r="T130" s="97"/>
      <c r="X130" s="98"/>
      <c r="AA130" s="307"/>
      <c r="AB130" s="310"/>
      <c r="AF130" s="399"/>
      <c r="BG130" s="399"/>
    </row>
    <row r="131" spans="3:59" s="396" customFormat="1" ht="69" customHeight="1" x14ac:dyDescent="0.25">
      <c r="C131" s="394"/>
      <c r="E131" s="428"/>
      <c r="H131" s="209"/>
      <c r="I131" s="321"/>
      <c r="N131" s="394"/>
      <c r="O131" s="394"/>
      <c r="P131" s="394"/>
      <c r="T131" s="97"/>
      <c r="X131" s="98"/>
      <c r="AA131" s="307"/>
      <c r="AB131" s="310"/>
      <c r="AF131" s="399"/>
      <c r="BG131" s="399"/>
    </row>
    <row r="132" spans="3:59" s="396" customFormat="1" ht="69" customHeight="1" x14ac:dyDescent="0.25">
      <c r="C132" s="394"/>
      <c r="E132" s="428"/>
      <c r="H132" s="209"/>
      <c r="I132" s="324"/>
      <c r="N132" s="394"/>
      <c r="O132" s="394"/>
      <c r="P132" s="394"/>
      <c r="T132" s="97"/>
      <c r="X132" s="98"/>
      <c r="AA132" s="307"/>
      <c r="AB132" s="310"/>
      <c r="AF132" s="399"/>
      <c r="BG132" s="399"/>
    </row>
    <row r="133" spans="3:59" s="396" customFormat="1" ht="69" customHeight="1" x14ac:dyDescent="0.25">
      <c r="C133" s="394"/>
      <c r="E133" s="428"/>
      <c r="H133" s="209"/>
      <c r="I133" s="321"/>
      <c r="N133" s="394"/>
      <c r="O133" s="394"/>
      <c r="P133" s="394"/>
      <c r="T133" s="97"/>
      <c r="X133" s="98"/>
      <c r="AA133" s="307"/>
      <c r="AB133" s="310"/>
      <c r="AF133" s="399"/>
      <c r="BG133" s="399"/>
    </row>
    <row r="134" spans="3:59" s="396" customFormat="1" ht="69" customHeight="1" x14ac:dyDescent="0.25">
      <c r="C134" s="394"/>
      <c r="E134" s="428"/>
      <c r="H134" s="423"/>
      <c r="I134" s="321"/>
      <c r="N134" s="394"/>
      <c r="O134" s="394"/>
      <c r="P134" s="394"/>
      <c r="T134" s="97"/>
      <c r="X134" s="98"/>
      <c r="AA134" s="307"/>
      <c r="AB134" s="310"/>
      <c r="AF134" s="399"/>
      <c r="BG134" s="399"/>
    </row>
    <row r="135" spans="3:59" s="396" customFormat="1" ht="69" customHeight="1" x14ac:dyDescent="0.25">
      <c r="C135" s="394"/>
      <c r="E135" s="428"/>
      <c r="H135" s="209"/>
      <c r="I135" s="321"/>
      <c r="N135" s="394"/>
      <c r="O135" s="394"/>
      <c r="P135" s="394"/>
      <c r="T135" s="97"/>
      <c r="X135" s="98"/>
      <c r="AA135" s="307"/>
      <c r="AB135" s="310"/>
      <c r="AF135" s="399"/>
      <c r="BG135" s="399"/>
    </row>
    <row r="136" spans="3:59" s="396" customFormat="1" ht="69" customHeight="1" x14ac:dyDescent="0.25">
      <c r="C136" s="394"/>
      <c r="E136" s="428"/>
      <c r="H136" s="209"/>
      <c r="I136" s="321"/>
      <c r="N136" s="394"/>
      <c r="O136" s="394"/>
      <c r="P136" s="394"/>
      <c r="T136" s="97"/>
      <c r="X136" s="98"/>
      <c r="AA136" s="307"/>
      <c r="AB136" s="310"/>
      <c r="AF136" s="399"/>
      <c r="BG136" s="399"/>
    </row>
    <row r="137" spans="3:59" s="396" customFormat="1" ht="69" customHeight="1" x14ac:dyDescent="0.25">
      <c r="C137" s="394"/>
      <c r="E137" s="428"/>
      <c r="H137" s="209"/>
      <c r="I137" s="321"/>
      <c r="N137" s="394"/>
      <c r="O137" s="394"/>
      <c r="P137" s="394"/>
      <c r="T137" s="97"/>
      <c r="X137" s="98"/>
      <c r="AA137" s="307"/>
      <c r="AB137" s="310"/>
      <c r="AF137" s="399"/>
      <c r="BG137" s="399"/>
    </row>
    <row r="138" spans="3:59" s="396" customFormat="1" ht="69" customHeight="1" x14ac:dyDescent="0.25">
      <c r="C138" s="394"/>
      <c r="E138" s="427"/>
      <c r="H138" s="209"/>
      <c r="I138" s="153"/>
      <c r="N138" s="394"/>
      <c r="O138" s="394"/>
      <c r="P138" s="394"/>
      <c r="T138" s="97"/>
      <c r="X138" s="98"/>
      <c r="AA138" s="307"/>
      <c r="AB138" s="310"/>
      <c r="AF138" s="399"/>
      <c r="BG138" s="399"/>
    </row>
    <row r="139" spans="3:59" s="396" customFormat="1" ht="69" customHeight="1" x14ac:dyDescent="0.25">
      <c r="C139" s="394"/>
      <c r="E139" s="427"/>
      <c r="H139" s="209"/>
      <c r="I139" s="153"/>
      <c r="N139" s="394"/>
      <c r="O139" s="394"/>
      <c r="P139" s="394"/>
      <c r="T139" s="97"/>
      <c r="X139" s="98"/>
      <c r="AA139" s="307"/>
      <c r="AB139" s="310"/>
      <c r="AF139" s="399"/>
      <c r="BG139" s="399"/>
    </row>
    <row r="140" spans="3:59" s="396" customFormat="1" ht="69" customHeight="1" x14ac:dyDescent="0.25">
      <c r="C140" s="394"/>
      <c r="E140" s="427"/>
      <c r="H140" s="209"/>
      <c r="I140" s="321"/>
      <c r="N140" s="394"/>
      <c r="O140" s="394"/>
      <c r="P140" s="394"/>
      <c r="T140" s="97"/>
      <c r="X140" s="98"/>
      <c r="AA140" s="307"/>
      <c r="AB140" s="310"/>
      <c r="AF140" s="399"/>
      <c r="BG140" s="399"/>
    </row>
    <row r="141" spans="3:59" s="396" customFormat="1" ht="69" customHeight="1" x14ac:dyDescent="0.25">
      <c r="C141" s="394"/>
      <c r="E141" s="427"/>
      <c r="H141" s="209"/>
      <c r="I141" s="153"/>
      <c r="N141" s="394"/>
      <c r="O141" s="394"/>
      <c r="P141" s="394"/>
      <c r="T141" s="97"/>
      <c r="X141" s="98"/>
      <c r="AA141" s="307"/>
      <c r="AB141" s="310"/>
      <c r="AF141" s="399"/>
      <c r="BG141" s="399"/>
    </row>
    <row r="142" spans="3:59" s="396" customFormat="1" ht="69" customHeight="1" x14ac:dyDescent="0.25">
      <c r="C142" s="394"/>
      <c r="E142" s="427"/>
      <c r="H142" s="209"/>
      <c r="I142" s="321"/>
      <c r="N142" s="394"/>
      <c r="O142" s="394"/>
      <c r="P142" s="394"/>
      <c r="T142" s="97"/>
      <c r="X142" s="98"/>
      <c r="AA142" s="307"/>
      <c r="AB142" s="310"/>
      <c r="AF142" s="399"/>
      <c r="BG142" s="399"/>
    </row>
    <row r="143" spans="3:59" s="396" customFormat="1" ht="69" customHeight="1" x14ac:dyDescent="0.25">
      <c r="C143" s="394"/>
      <c r="E143" s="427"/>
      <c r="H143" s="209"/>
      <c r="I143" s="153"/>
      <c r="N143" s="394"/>
      <c r="O143" s="394"/>
      <c r="P143" s="394"/>
      <c r="T143" s="97"/>
      <c r="X143" s="98"/>
      <c r="AA143" s="307"/>
      <c r="AB143" s="310"/>
      <c r="AF143" s="399"/>
      <c r="BG143" s="399"/>
    </row>
    <row r="144" spans="3:59" s="396" customFormat="1" ht="69" customHeight="1" x14ac:dyDescent="0.25">
      <c r="C144" s="394"/>
      <c r="E144" s="427"/>
      <c r="H144" s="209"/>
      <c r="I144" s="321"/>
      <c r="N144" s="394"/>
      <c r="O144" s="394"/>
      <c r="P144" s="394"/>
      <c r="T144" s="97"/>
      <c r="X144" s="98"/>
      <c r="AA144" s="307"/>
      <c r="AB144" s="310"/>
      <c r="AF144" s="399"/>
      <c r="BG144" s="399"/>
    </row>
    <row r="145" spans="3:59" s="396" customFormat="1" ht="69" customHeight="1" x14ac:dyDescent="0.25">
      <c r="C145" s="394"/>
      <c r="E145" s="427"/>
      <c r="H145" s="209"/>
      <c r="I145" s="153"/>
      <c r="N145" s="394"/>
      <c r="O145" s="394"/>
      <c r="P145" s="394"/>
      <c r="T145" s="97"/>
      <c r="X145" s="98"/>
      <c r="AA145" s="307"/>
      <c r="AB145" s="310"/>
      <c r="AF145" s="399"/>
      <c r="BG145" s="399"/>
    </row>
    <row r="146" spans="3:59" s="396" customFormat="1" ht="69" customHeight="1" x14ac:dyDescent="0.25">
      <c r="C146" s="394"/>
      <c r="E146" s="427"/>
      <c r="H146" s="209"/>
      <c r="I146" s="153"/>
      <c r="N146" s="394"/>
      <c r="O146" s="394"/>
      <c r="P146" s="394"/>
      <c r="T146" s="97"/>
      <c r="X146" s="98"/>
      <c r="AA146" s="307"/>
      <c r="AB146" s="310"/>
      <c r="AF146" s="399"/>
      <c r="BG146" s="399"/>
    </row>
    <row r="147" spans="3:59" s="396" customFormat="1" ht="69" customHeight="1" x14ac:dyDescent="0.25">
      <c r="C147" s="394"/>
      <c r="E147" s="429"/>
      <c r="H147" s="418"/>
      <c r="I147" s="357"/>
      <c r="J147" s="357"/>
      <c r="K147" s="209"/>
      <c r="L147" s="209"/>
      <c r="M147" s="354"/>
      <c r="N147" s="394"/>
      <c r="O147" s="394"/>
      <c r="P147" s="361"/>
      <c r="T147" s="97"/>
      <c r="V147" s="358"/>
      <c r="W147" s="359"/>
      <c r="X147" s="98"/>
      <c r="Y147" s="306"/>
      <c r="AA147" s="307"/>
      <c r="AB147" s="310"/>
      <c r="AF147" s="399"/>
      <c r="BG147" s="399"/>
    </row>
    <row r="148" spans="3:59" s="396" customFormat="1" ht="69" customHeight="1" x14ac:dyDescent="0.25">
      <c r="C148" s="394"/>
      <c r="E148" s="429"/>
      <c r="G148" s="877"/>
      <c r="H148" s="418"/>
      <c r="I148" s="357"/>
      <c r="J148" s="397"/>
      <c r="K148" s="209"/>
      <c r="L148" s="354"/>
      <c r="M148" s="354"/>
      <c r="N148" s="394"/>
      <c r="O148" s="394"/>
      <c r="P148" s="361"/>
      <c r="T148" s="97"/>
      <c r="W148" s="359"/>
      <c r="X148" s="98"/>
      <c r="Y148" s="306"/>
      <c r="AA148" s="307"/>
      <c r="AB148" s="310"/>
      <c r="AF148" s="399"/>
      <c r="BG148" s="399"/>
    </row>
    <row r="149" spans="3:59" s="396" customFormat="1" ht="69" customHeight="1" x14ac:dyDescent="0.25">
      <c r="C149" s="394"/>
      <c r="E149" s="429"/>
      <c r="G149" s="877"/>
      <c r="H149" s="418"/>
      <c r="I149" s="209"/>
      <c r="J149" s="397"/>
      <c r="K149" s="209"/>
      <c r="L149" s="209"/>
      <c r="M149" s="354"/>
      <c r="N149" s="394"/>
      <c r="O149" s="394"/>
      <c r="P149" s="361"/>
      <c r="T149" s="97"/>
      <c r="W149" s="359"/>
      <c r="X149" s="98"/>
      <c r="Y149" s="306"/>
      <c r="AA149" s="307"/>
      <c r="AB149" s="310"/>
      <c r="AF149" s="399"/>
      <c r="BG149" s="399"/>
    </row>
    <row r="150" spans="3:59" s="396" customFormat="1" ht="69" customHeight="1" x14ac:dyDescent="0.25">
      <c r="C150" s="394"/>
      <c r="E150" s="429"/>
      <c r="G150" s="877"/>
      <c r="H150" s="418"/>
      <c r="I150" s="209"/>
      <c r="J150" s="397"/>
      <c r="K150" s="209"/>
      <c r="L150" s="209"/>
      <c r="M150" s="354"/>
      <c r="N150" s="394"/>
      <c r="O150" s="394"/>
      <c r="P150" s="361"/>
      <c r="T150" s="97"/>
      <c r="W150" s="359"/>
      <c r="X150" s="98"/>
      <c r="Y150" s="306"/>
      <c r="AA150" s="307"/>
      <c r="AB150" s="310"/>
      <c r="AF150" s="399"/>
      <c r="BG150" s="399"/>
    </row>
    <row r="151" spans="3:59" s="396" customFormat="1" ht="69" customHeight="1" x14ac:dyDescent="0.25">
      <c r="C151" s="394"/>
      <c r="E151" s="429"/>
      <c r="H151" s="418"/>
      <c r="I151" s="357"/>
      <c r="J151" s="209"/>
      <c r="K151" s="209"/>
      <c r="L151" s="209"/>
      <c r="M151" s="354"/>
      <c r="N151" s="394"/>
      <c r="O151" s="394"/>
      <c r="P151" s="361"/>
      <c r="T151" s="97"/>
      <c r="W151" s="359"/>
      <c r="X151" s="98"/>
      <c r="Y151" s="306"/>
      <c r="AA151" s="307"/>
      <c r="AB151" s="310"/>
      <c r="AF151" s="399"/>
      <c r="BG151" s="399"/>
    </row>
    <row r="152" spans="3:59" s="396" customFormat="1" ht="69" customHeight="1" x14ac:dyDescent="0.25">
      <c r="C152" s="394"/>
      <c r="E152" s="429"/>
      <c r="H152" s="418"/>
      <c r="I152" s="209"/>
      <c r="J152" s="209"/>
      <c r="K152" s="209"/>
      <c r="L152" s="209"/>
      <c r="M152" s="354"/>
      <c r="N152" s="394"/>
      <c r="O152" s="394"/>
      <c r="P152" s="361"/>
      <c r="T152" s="97"/>
      <c r="W152" s="359"/>
      <c r="X152" s="98"/>
      <c r="Y152" s="306"/>
      <c r="AA152" s="307"/>
      <c r="AB152" s="310"/>
      <c r="AF152" s="399"/>
      <c r="BG152" s="399"/>
    </row>
    <row r="153" spans="3:59" s="396" customFormat="1" ht="69" customHeight="1" x14ac:dyDescent="0.25">
      <c r="C153" s="394"/>
      <c r="E153" s="429"/>
      <c r="H153" s="418"/>
      <c r="I153" s="360"/>
      <c r="J153" s="360"/>
      <c r="K153" s="360"/>
      <c r="L153" s="360"/>
      <c r="M153" s="361"/>
      <c r="N153" s="394"/>
      <c r="O153" s="394"/>
      <c r="P153" s="361"/>
      <c r="T153" s="97"/>
      <c r="W153" s="359"/>
      <c r="X153" s="98"/>
      <c r="Y153" s="306"/>
      <c r="AA153" s="307"/>
      <c r="AB153" s="310"/>
      <c r="AF153" s="399"/>
      <c r="BG153" s="399"/>
    </row>
    <row r="154" spans="3:59" s="396" customFormat="1" ht="69" customHeight="1" x14ac:dyDescent="0.25">
      <c r="C154" s="394"/>
      <c r="E154" s="429"/>
      <c r="H154" s="418"/>
      <c r="I154" s="361"/>
      <c r="J154" s="361"/>
      <c r="K154" s="361"/>
      <c r="L154" s="361"/>
      <c r="M154" s="361"/>
      <c r="N154" s="394"/>
      <c r="O154" s="394"/>
      <c r="P154" s="361"/>
      <c r="T154" s="97"/>
      <c r="W154" s="362"/>
      <c r="X154" s="98"/>
      <c r="Y154" s="306"/>
      <c r="AA154" s="307"/>
      <c r="AB154" s="310"/>
      <c r="AF154" s="399"/>
      <c r="BG154" s="399"/>
    </row>
    <row r="155" spans="3:59" s="396" customFormat="1" ht="69" customHeight="1" x14ac:dyDescent="0.25">
      <c r="C155" s="394"/>
      <c r="E155" s="425"/>
      <c r="H155" s="209"/>
      <c r="I155" s="330"/>
      <c r="N155" s="394"/>
      <c r="O155" s="394"/>
      <c r="P155" s="394"/>
      <c r="T155" s="97"/>
      <c r="X155" s="98"/>
      <c r="Y155" s="311"/>
      <c r="AA155" s="307"/>
      <c r="AB155" s="310"/>
      <c r="AF155" s="399"/>
      <c r="BG155" s="399"/>
    </row>
    <row r="156" spans="3:59" s="396" customFormat="1" ht="69" customHeight="1" x14ac:dyDescent="0.25">
      <c r="C156" s="394"/>
      <c r="E156" s="425"/>
      <c r="H156" s="209"/>
      <c r="I156" s="330"/>
      <c r="N156" s="394"/>
      <c r="O156" s="394"/>
      <c r="P156" s="394"/>
      <c r="T156" s="97"/>
      <c r="X156" s="98"/>
      <c r="Y156" s="311"/>
      <c r="AA156" s="307"/>
      <c r="AB156" s="310"/>
      <c r="AF156" s="399"/>
      <c r="BG156" s="399"/>
    </row>
    <row r="157" spans="3:59" s="396" customFormat="1" ht="69" customHeight="1" x14ac:dyDescent="0.25">
      <c r="C157" s="394"/>
      <c r="E157" s="425"/>
      <c r="H157" s="209"/>
      <c r="I157" s="330"/>
      <c r="N157" s="394"/>
      <c r="O157" s="394"/>
      <c r="P157" s="394"/>
      <c r="T157" s="97"/>
      <c r="X157" s="98"/>
      <c r="Y157" s="311"/>
      <c r="AA157" s="307"/>
      <c r="AB157" s="310"/>
      <c r="AF157" s="399"/>
      <c r="BG157" s="399"/>
    </row>
    <row r="158" spans="3:59" s="396" customFormat="1" ht="69" customHeight="1" x14ac:dyDescent="0.25">
      <c r="C158" s="394"/>
      <c r="E158" s="425"/>
      <c r="H158" s="209"/>
      <c r="I158" s="330"/>
      <c r="N158" s="394"/>
      <c r="O158" s="394"/>
      <c r="P158" s="394"/>
      <c r="T158" s="97"/>
      <c r="X158" s="98"/>
      <c r="Y158" s="311"/>
      <c r="AA158" s="307"/>
      <c r="AB158" s="310"/>
      <c r="AF158" s="399"/>
      <c r="BG158" s="399"/>
    </row>
    <row r="159" spans="3:59" s="396" customFormat="1" ht="69" customHeight="1" x14ac:dyDescent="0.25">
      <c r="C159" s="394"/>
      <c r="E159" s="425"/>
      <c r="H159" s="209"/>
      <c r="I159" s="330"/>
      <c r="N159" s="394"/>
      <c r="O159" s="394"/>
      <c r="P159" s="394"/>
      <c r="T159" s="97"/>
      <c r="X159" s="98"/>
      <c r="Y159" s="363"/>
      <c r="AA159" s="307"/>
      <c r="AB159" s="310"/>
      <c r="AF159" s="399"/>
      <c r="BG159" s="399"/>
    </row>
    <row r="160" spans="3:59" s="396" customFormat="1" ht="69" customHeight="1" x14ac:dyDescent="0.25">
      <c r="C160" s="394"/>
      <c r="E160" s="425"/>
      <c r="H160" s="209"/>
      <c r="I160" s="330"/>
      <c r="N160" s="394"/>
      <c r="O160" s="394"/>
      <c r="P160" s="394"/>
      <c r="T160" s="97"/>
      <c r="X160" s="98"/>
      <c r="Y160" s="311"/>
      <c r="AA160" s="307"/>
      <c r="AB160" s="310"/>
      <c r="AF160" s="399"/>
      <c r="BG160" s="399"/>
    </row>
    <row r="161" spans="3:59" s="396" customFormat="1" ht="69" customHeight="1" x14ac:dyDescent="0.25">
      <c r="C161" s="394"/>
      <c r="E161" s="425"/>
      <c r="H161" s="209"/>
      <c r="I161" s="330"/>
      <c r="N161" s="394"/>
      <c r="O161" s="394"/>
      <c r="P161" s="394"/>
      <c r="T161" s="97"/>
      <c r="X161" s="98"/>
      <c r="Y161" s="311"/>
      <c r="AA161" s="307"/>
      <c r="AB161" s="310"/>
      <c r="AF161" s="399"/>
      <c r="BG161" s="399"/>
    </row>
    <row r="162" spans="3:59" s="396" customFormat="1" ht="69" customHeight="1" x14ac:dyDescent="0.25">
      <c r="C162" s="394"/>
      <c r="E162" s="425"/>
      <c r="H162" s="209"/>
      <c r="I162" s="330"/>
      <c r="N162" s="394"/>
      <c r="O162" s="394"/>
      <c r="P162" s="394"/>
      <c r="T162" s="97"/>
      <c r="X162" s="98"/>
      <c r="Y162" s="311"/>
      <c r="AA162" s="307"/>
      <c r="AB162" s="310"/>
      <c r="AF162" s="399"/>
      <c r="BG162" s="399"/>
    </row>
    <row r="163" spans="3:59" s="396" customFormat="1" ht="69" customHeight="1" x14ac:dyDescent="0.25">
      <c r="C163" s="394"/>
      <c r="E163" s="425"/>
      <c r="H163" s="209"/>
      <c r="I163" s="311"/>
      <c r="N163" s="394"/>
      <c r="O163" s="394"/>
      <c r="P163" s="394"/>
      <c r="T163" s="97"/>
      <c r="X163" s="98"/>
      <c r="Y163" s="311"/>
      <c r="AA163" s="307"/>
      <c r="AB163" s="310"/>
      <c r="AF163" s="399"/>
      <c r="BG163" s="399"/>
    </row>
    <row r="164" spans="3:59" s="396" customFormat="1" ht="69" customHeight="1" x14ac:dyDescent="0.25">
      <c r="C164" s="394"/>
      <c r="E164" s="425"/>
      <c r="H164" s="209"/>
      <c r="I164" s="311"/>
      <c r="N164" s="394"/>
      <c r="O164" s="394"/>
      <c r="P164" s="394"/>
      <c r="T164" s="97"/>
      <c r="X164" s="98"/>
      <c r="Y164" s="311"/>
      <c r="AA164" s="307"/>
      <c r="AB164" s="310"/>
      <c r="AF164" s="399"/>
      <c r="BG164" s="399"/>
    </row>
    <row r="165" spans="3:59" s="396" customFormat="1" ht="69" customHeight="1" x14ac:dyDescent="0.25">
      <c r="C165" s="394"/>
      <c r="E165" s="425"/>
      <c r="H165" s="209"/>
      <c r="I165" s="330"/>
      <c r="N165" s="394"/>
      <c r="O165" s="394"/>
      <c r="P165" s="394"/>
      <c r="T165" s="97"/>
      <c r="X165" s="98"/>
      <c r="Y165" s="311"/>
      <c r="AA165" s="307"/>
      <c r="AB165" s="310"/>
      <c r="AF165" s="399"/>
      <c r="BG165" s="399"/>
    </row>
    <row r="166" spans="3:59" s="396" customFormat="1" ht="69" customHeight="1" x14ac:dyDescent="0.25">
      <c r="C166" s="394"/>
      <c r="E166" s="425"/>
      <c r="H166" s="209"/>
      <c r="I166" s="330"/>
      <c r="N166" s="394"/>
      <c r="O166" s="394"/>
      <c r="P166" s="394"/>
      <c r="T166" s="97"/>
      <c r="X166" s="98"/>
      <c r="Y166" s="311"/>
      <c r="AA166" s="307"/>
      <c r="AB166" s="310"/>
      <c r="AF166" s="399"/>
      <c r="BG166" s="399"/>
    </row>
    <row r="167" spans="3:59" s="396" customFormat="1" ht="69" customHeight="1" x14ac:dyDescent="0.25">
      <c r="C167" s="394"/>
      <c r="E167" s="425"/>
      <c r="H167" s="209"/>
      <c r="I167" s="330"/>
      <c r="N167" s="394"/>
      <c r="O167" s="394"/>
      <c r="P167" s="394"/>
      <c r="T167" s="97"/>
      <c r="X167" s="98"/>
      <c r="Y167" s="311"/>
      <c r="AA167" s="307"/>
      <c r="AB167" s="310"/>
      <c r="AF167" s="399"/>
      <c r="BG167" s="399"/>
    </row>
    <row r="168" spans="3:59" s="396" customFormat="1" ht="69" customHeight="1" x14ac:dyDescent="0.25">
      <c r="C168" s="394"/>
      <c r="E168" s="425"/>
      <c r="H168" s="209"/>
      <c r="I168" s="311"/>
      <c r="N168" s="394"/>
      <c r="O168" s="394"/>
      <c r="P168" s="394"/>
      <c r="T168" s="97"/>
      <c r="X168" s="98"/>
      <c r="Y168" s="311"/>
      <c r="AA168" s="307"/>
      <c r="AB168" s="310"/>
      <c r="AF168" s="399"/>
      <c r="BG168" s="399"/>
    </row>
    <row r="169" spans="3:59" s="396" customFormat="1" ht="69" customHeight="1" x14ac:dyDescent="0.25">
      <c r="C169" s="394"/>
      <c r="E169" s="425"/>
      <c r="H169" s="209"/>
      <c r="I169" s="311"/>
      <c r="N169" s="394"/>
      <c r="O169" s="394"/>
      <c r="P169" s="394"/>
      <c r="T169" s="97"/>
      <c r="X169" s="98"/>
      <c r="Y169" s="311"/>
      <c r="AA169" s="307"/>
      <c r="AB169" s="310"/>
      <c r="AF169" s="399"/>
      <c r="BG169" s="399"/>
    </row>
    <row r="170" spans="3:59" s="396" customFormat="1" ht="69" customHeight="1" x14ac:dyDescent="0.25">
      <c r="C170" s="394"/>
      <c r="E170" s="425"/>
      <c r="H170" s="209"/>
      <c r="I170" s="311"/>
      <c r="N170" s="394"/>
      <c r="O170" s="394"/>
      <c r="P170" s="394"/>
      <c r="T170" s="97"/>
      <c r="X170" s="98"/>
      <c r="Y170" s="311"/>
      <c r="AA170" s="307"/>
      <c r="AB170" s="310"/>
      <c r="AF170" s="399"/>
      <c r="BG170" s="399"/>
    </row>
    <row r="171" spans="3:59" s="396" customFormat="1" ht="69" customHeight="1" x14ac:dyDescent="0.25">
      <c r="C171" s="394"/>
      <c r="E171" s="425"/>
      <c r="H171" s="209"/>
      <c r="I171" s="311"/>
      <c r="N171" s="394"/>
      <c r="O171" s="394"/>
      <c r="P171" s="394"/>
      <c r="T171" s="97"/>
      <c r="X171" s="98"/>
      <c r="Y171" s="352"/>
      <c r="AA171" s="307"/>
      <c r="AB171" s="310"/>
      <c r="AF171" s="399"/>
      <c r="BG171" s="399"/>
    </row>
    <row r="172" spans="3:59" s="396" customFormat="1" ht="69" customHeight="1" x14ac:dyDescent="0.25">
      <c r="C172" s="394"/>
      <c r="E172" s="425"/>
      <c r="H172" s="209"/>
      <c r="I172" s="311"/>
      <c r="N172" s="394"/>
      <c r="O172" s="394"/>
      <c r="P172" s="394"/>
      <c r="T172" s="97"/>
      <c r="X172" s="98"/>
      <c r="Y172" s="311"/>
      <c r="AA172" s="307"/>
      <c r="AB172" s="310"/>
      <c r="AF172" s="399"/>
      <c r="BG172" s="399"/>
    </row>
    <row r="173" spans="3:59" s="396" customFormat="1" ht="69" customHeight="1" x14ac:dyDescent="0.25">
      <c r="C173" s="394"/>
      <c r="E173" s="425"/>
      <c r="H173" s="209"/>
      <c r="I173" s="311"/>
      <c r="N173" s="394"/>
      <c r="O173" s="394"/>
      <c r="P173" s="394"/>
      <c r="T173" s="97"/>
      <c r="X173" s="98"/>
      <c r="Y173" s="311"/>
      <c r="AA173" s="307"/>
      <c r="AB173" s="310"/>
      <c r="AF173" s="399"/>
      <c r="BG173" s="399"/>
    </row>
    <row r="174" spans="3:59" s="396" customFormat="1" ht="69" customHeight="1" x14ac:dyDescent="0.25">
      <c r="C174" s="394"/>
      <c r="E174" s="425"/>
      <c r="H174" s="209"/>
      <c r="I174" s="311"/>
      <c r="N174" s="394"/>
      <c r="O174" s="394"/>
      <c r="P174" s="394"/>
      <c r="T174" s="97"/>
      <c r="X174" s="98"/>
      <c r="Y174" s="311"/>
      <c r="AA174" s="307"/>
      <c r="AB174" s="310"/>
      <c r="AF174" s="399"/>
      <c r="BG174" s="399"/>
    </row>
    <row r="175" spans="3:59" s="396" customFormat="1" ht="69" customHeight="1" x14ac:dyDescent="0.25">
      <c r="C175" s="394"/>
      <c r="E175" s="425"/>
      <c r="H175" s="209"/>
      <c r="I175" s="330"/>
      <c r="N175" s="394"/>
      <c r="O175" s="394"/>
      <c r="P175" s="394"/>
      <c r="T175" s="97"/>
      <c r="X175" s="98"/>
      <c r="Y175" s="306"/>
      <c r="AA175" s="307"/>
      <c r="AB175" s="310"/>
      <c r="AF175" s="399"/>
      <c r="BG175" s="399"/>
    </row>
    <row r="176" spans="3:59" s="396" customFormat="1" ht="69" customHeight="1" x14ac:dyDescent="0.25">
      <c r="C176" s="394"/>
      <c r="E176" s="425"/>
      <c r="H176" s="209"/>
      <c r="I176" s="364"/>
      <c r="N176" s="394"/>
      <c r="O176" s="394"/>
      <c r="P176" s="394"/>
      <c r="T176" s="97"/>
      <c r="X176" s="98"/>
      <c r="Y176" s="351"/>
      <c r="AA176" s="307"/>
      <c r="AB176" s="310"/>
      <c r="AF176" s="399"/>
      <c r="BG176" s="399"/>
    </row>
    <row r="177" spans="3:59" s="396" customFormat="1" ht="69" customHeight="1" x14ac:dyDescent="0.25">
      <c r="C177" s="394"/>
      <c r="E177" s="425"/>
      <c r="H177" s="209"/>
      <c r="I177" s="364"/>
      <c r="N177" s="394"/>
      <c r="O177" s="394"/>
      <c r="P177" s="394"/>
      <c r="T177" s="97"/>
      <c r="X177" s="98"/>
      <c r="Y177" s="306"/>
      <c r="AA177" s="307"/>
      <c r="AB177" s="310"/>
      <c r="AF177" s="399"/>
      <c r="BG177" s="399"/>
    </row>
    <row r="178" spans="3:59" s="396" customFormat="1" ht="69" customHeight="1" x14ac:dyDescent="0.25">
      <c r="C178" s="394"/>
      <c r="E178" s="425"/>
      <c r="H178" s="209"/>
      <c r="I178" s="364"/>
      <c r="N178" s="394"/>
      <c r="O178" s="394"/>
      <c r="P178" s="394"/>
      <c r="T178" s="97"/>
      <c r="X178" s="98"/>
      <c r="Y178" s="306"/>
      <c r="AA178" s="307"/>
      <c r="AB178" s="310"/>
      <c r="AF178" s="399"/>
      <c r="BG178" s="399"/>
    </row>
    <row r="179" spans="3:59" s="396" customFormat="1" ht="69" customHeight="1" x14ac:dyDescent="0.25">
      <c r="C179" s="394"/>
      <c r="E179" s="425"/>
      <c r="H179" s="209"/>
      <c r="I179" s="330"/>
      <c r="N179" s="394"/>
      <c r="O179" s="394"/>
      <c r="P179" s="394"/>
      <c r="T179" s="97"/>
      <c r="X179" s="98"/>
      <c r="Y179" s="306"/>
      <c r="AA179" s="307"/>
      <c r="AB179" s="310"/>
      <c r="AF179" s="399"/>
      <c r="BG179" s="399"/>
    </row>
    <row r="180" spans="3:59" s="396" customFormat="1" ht="69" customHeight="1" x14ac:dyDescent="0.25">
      <c r="C180" s="394"/>
      <c r="E180" s="425"/>
      <c r="H180" s="209"/>
      <c r="I180" s="330"/>
      <c r="N180" s="394"/>
      <c r="O180" s="394"/>
      <c r="P180" s="394"/>
      <c r="T180" s="97"/>
      <c r="X180" s="98"/>
      <c r="Y180" s="306"/>
      <c r="AA180" s="307"/>
      <c r="AB180" s="310"/>
      <c r="AF180" s="399"/>
      <c r="BG180" s="399"/>
    </row>
    <row r="181" spans="3:59" s="396" customFormat="1" ht="69" customHeight="1" x14ac:dyDescent="0.25">
      <c r="C181" s="394"/>
      <c r="E181" s="425"/>
      <c r="H181" s="209"/>
      <c r="I181" s="330"/>
      <c r="N181" s="394"/>
      <c r="O181" s="394"/>
      <c r="P181" s="394"/>
      <c r="T181" s="97"/>
      <c r="X181" s="98"/>
      <c r="Y181" s="306"/>
      <c r="AA181" s="307"/>
      <c r="AB181" s="310"/>
      <c r="AF181" s="399"/>
      <c r="BG181" s="399"/>
    </row>
    <row r="182" spans="3:59" s="396" customFormat="1" ht="69" customHeight="1" x14ac:dyDescent="0.25">
      <c r="C182" s="394"/>
      <c r="E182" s="425"/>
      <c r="H182" s="209"/>
      <c r="I182" s="321"/>
      <c r="N182" s="394"/>
      <c r="O182" s="394"/>
      <c r="P182" s="394"/>
      <c r="T182" s="97"/>
      <c r="X182" s="98"/>
      <c r="Y182" s="306"/>
      <c r="AA182" s="307"/>
      <c r="AB182" s="310"/>
      <c r="AF182" s="399"/>
      <c r="BG182" s="399"/>
    </row>
    <row r="183" spans="3:59" s="396" customFormat="1" ht="69" customHeight="1" x14ac:dyDescent="0.25">
      <c r="C183" s="394"/>
      <c r="E183" s="425"/>
      <c r="H183" s="209"/>
      <c r="I183" s="330"/>
      <c r="N183" s="394"/>
      <c r="O183" s="394"/>
      <c r="P183" s="394"/>
      <c r="T183" s="97"/>
      <c r="X183" s="98"/>
      <c r="Y183" s="306"/>
      <c r="AA183" s="307"/>
      <c r="AB183" s="310"/>
      <c r="AF183" s="399"/>
      <c r="BG183" s="399"/>
    </row>
    <row r="184" spans="3:59" s="396" customFormat="1" ht="69" customHeight="1" x14ac:dyDescent="0.25">
      <c r="C184" s="394"/>
      <c r="E184" s="425"/>
      <c r="H184" s="209"/>
      <c r="I184" s="330"/>
      <c r="N184" s="394"/>
      <c r="O184" s="394"/>
      <c r="P184" s="394"/>
      <c r="T184" s="97"/>
      <c r="X184" s="98"/>
      <c r="Y184" s="306"/>
      <c r="AA184" s="307"/>
      <c r="AB184" s="310"/>
      <c r="AF184" s="399"/>
      <c r="BG184" s="399"/>
    </row>
    <row r="185" spans="3:59" s="396" customFormat="1" ht="69" customHeight="1" x14ac:dyDescent="0.25">
      <c r="C185" s="394"/>
      <c r="E185" s="425"/>
      <c r="H185" s="209"/>
      <c r="I185" s="330"/>
      <c r="N185" s="394"/>
      <c r="O185" s="394"/>
      <c r="P185" s="394"/>
      <c r="T185" s="97"/>
      <c r="X185" s="98"/>
      <c r="Y185" s="306"/>
      <c r="AA185" s="307"/>
      <c r="AB185" s="310"/>
      <c r="AF185" s="399"/>
      <c r="BG185" s="399"/>
    </row>
    <row r="186" spans="3:59" s="396" customFormat="1" ht="69" customHeight="1" x14ac:dyDescent="0.25">
      <c r="C186" s="394"/>
      <c r="E186" s="425"/>
      <c r="H186" s="209"/>
      <c r="I186" s="321"/>
      <c r="N186" s="394"/>
      <c r="O186" s="394"/>
      <c r="P186" s="394"/>
      <c r="T186" s="97"/>
      <c r="X186" s="98"/>
      <c r="Y186" s="324"/>
      <c r="AA186" s="307"/>
      <c r="AB186" s="310"/>
      <c r="AF186" s="399"/>
      <c r="BG186" s="399"/>
    </row>
    <row r="187" spans="3:59" s="396" customFormat="1" ht="69" customHeight="1" x14ac:dyDescent="0.25">
      <c r="C187" s="394"/>
      <c r="E187" s="425"/>
      <c r="H187" s="209"/>
      <c r="I187" s="330"/>
      <c r="N187" s="394"/>
      <c r="O187" s="394"/>
      <c r="P187" s="394"/>
      <c r="T187" s="97"/>
      <c r="X187" s="98"/>
      <c r="Y187" s="351"/>
      <c r="AA187" s="307"/>
      <c r="AB187" s="310"/>
      <c r="AF187" s="399"/>
      <c r="BG187" s="399"/>
    </row>
    <row r="188" spans="3:59" s="396" customFormat="1" ht="69" customHeight="1" x14ac:dyDescent="0.25">
      <c r="C188" s="394"/>
      <c r="E188" s="425"/>
      <c r="H188" s="209"/>
      <c r="I188" s="330"/>
      <c r="N188" s="394"/>
      <c r="O188" s="394"/>
      <c r="P188" s="394"/>
      <c r="T188" s="97"/>
      <c r="X188" s="98"/>
      <c r="Y188" s="324"/>
      <c r="AA188" s="307"/>
      <c r="AB188" s="310"/>
      <c r="AF188" s="399"/>
      <c r="BG188" s="399"/>
    </row>
    <row r="189" spans="3:59" s="396" customFormat="1" ht="69" customHeight="1" x14ac:dyDescent="0.25">
      <c r="C189" s="394"/>
      <c r="E189" s="425"/>
      <c r="H189" s="209"/>
      <c r="I189" s="330"/>
      <c r="N189" s="394"/>
      <c r="O189" s="394"/>
      <c r="P189" s="394"/>
      <c r="T189" s="97"/>
      <c r="X189" s="98"/>
      <c r="Y189" s="306"/>
      <c r="AA189" s="307"/>
      <c r="AB189" s="310"/>
      <c r="AF189" s="399"/>
      <c r="BG189" s="399"/>
    </row>
    <row r="190" spans="3:59" s="396" customFormat="1" ht="69" customHeight="1" x14ac:dyDescent="0.25">
      <c r="C190" s="394"/>
      <c r="E190" s="425"/>
      <c r="H190" s="209"/>
      <c r="I190" s="330"/>
      <c r="N190" s="394"/>
      <c r="O190" s="394"/>
      <c r="P190" s="394"/>
      <c r="T190" s="97"/>
      <c r="X190" s="98"/>
      <c r="Y190" s="306"/>
      <c r="AA190" s="307"/>
      <c r="AB190" s="310"/>
      <c r="AF190" s="399"/>
      <c r="BG190" s="399"/>
    </row>
    <row r="191" spans="3:59" s="396" customFormat="1" ht="69" customHeight="1" x14ac:dyDescent="0.25">
      <c r="C191" s="394"/>
      <c r="E191" s="425"/>
      <c r="H191" s="424"/>
      <c r="I191" s="330"/>
      <c r="N191" s="394"/>
      <c r="O191" s="394"/>
      <c r="P191" s="394"/>
      <c r="T191" s="97"/>
      <c r="X191" s="98"/>
      <c r="Y191" s="306"/>
      <c r="AA191" s="307"/>
      <c r="AB191" s="310"/>
      <c r="AF191" s="399"/>
      <c r="BG191" s="399"/>
    </row>
  </sheetData>
  <autoFilter ref="A3:CX191"/>
  <mergeCells count="72">
    <mergeCell ref="X1:AF1"/>
    <mergeCell ref="AY1:BF1"/>
    <mergeCell ref="G8:G10"/>
    <mergeCell ref="G11:G15"/>
    <mergeCell ref="E8:E18"/>
    <mergeCell ref="Q2:Q3"/>
    <mergeCell ref="K2:M2"/>
    <mergeCell ref="N2:N3"/>
    <mergeCell ref="O2:O3"/>
    <mergeCell ref="P2:P3"/>
    <mergeCell ref="AC2:AC3"/>
    <mergeCell ref="R2:R3"/>
    <mergeCell ref="S2:S3"/>
    <mergeCell ref="T2:T3"/>
    <mergeCell ref="U2:U3"/>
    <mergeCell ref="V2:V3"/>
    <mergeCell ref="W2:W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AH2:AH3"/>
    <mergeCell ref="AI2:AI3"/>
    <mergeCell ref="AJ2:AJ3"/>
    <mergeCell ref="X2:X3"/>
    <mergeCell ref="Y2:Y3"/>
    <mergeCell ref="Z2:Z3"/>
    <mergeCell ref="AA2:AA3"/>
    <mergeCell ref="AB2:AB3"/>
    <mergeCell ref="E5:E7"/>
    <mergeCell ref="BE2:BE3"/>
    <mergeCell ref="AY2:AY3"/>
    <mergeCell ref="AZ2:AZ3"/>
    <mergeCell ref="BA2:BA3"/>
    <mergeCell ref="BB2:BB3"/>
    <mergeCell ref="BC2:BC3"/>
    <mergeCell ref="BD2:BD3"/>
    <mergeCell ref="AR2:AR3"/>
    <mergeCell ref="AS2:AS3"/>
    <mergeCell ref="AT2:AT3"/>
    <mergeCell ref="AU2:AU3"/>
    <mergeCell ref="AV2:AV3"/>
    <mergeCell ref="AQ2:AQ3"/>
    <mergeCell ref="AD2:AD3"/>
    <mergeCell ref="AE2:AE3"/>
    <mergeCell ref="BK2:BK4"/>
    <mergeCell ref="G116:G118"/>
    <mergeCell ref="G119:G123"/>
    <mergeCell ref="G148:G150"/>
    <mergeCell ref="BF2:BF3"/>
    <mergeCell ref="BG2:BG3"/>
    <mergeCell ref="BH2:BH3"/>
    <mergeCell ref="BI2:BI3"/>
    <mergeCell ref="BJ2:BJ3"/>
    <mergeCell ref="AW2:AW3"/>
    <mergeCell ref="AK2:AK3"/>
    <mergeCell ref="AL2:AL3"/>
    <mergeCell ref="AM2:AM3"/>
    <mergeCell ref="AN2:AN3"/>
    <mergeCell ref="AP2:AP3"/>
    <mergeCell ref="AG2:AG3"/>
  </mergeCells>
  <conditionalFormatting sqref="AC29:AC191">
    <cfRule type="containsText" dxfId="632" priority="124" stopIfTrue="1" operator="containsText" text="EN TERMINO">
      <formula>NOT(ISERROR(SEARCH("EN TERMINO",AC29)))</formula>
    </cfRule>
    <cfRule type="containsText" priority="125" operator="containsText" text="AMARILLO">
      <formula>NOT(ISERROR(SEARCH("AMARILLO",AC29)))</formula>
    </cfRule>
    <cfRule type="containsText" dxfId="631" priority="126" stopIfTrue="1" operator="containsText" text="ALERTA">
      <formula>NOT(ISERROR(SEARCH("ALERTA",AC29)))</formula>
    </cfRule>
    <cfRule type="containsText" dxfId="630" priority="127" stopIfTrue="1" operator="containsText" text="OK">
      <formula>NOT(ISERROR(SEARCH("OK",AC29)))</formula>
    </cfRule>
  </conditionalFormatting>
  <conditionalFormatting sqref="AF60:AF191 AF56:AF58 BG29:BG191 AF59:BF59">
    <cfRule type="containsText" dxfId="629" priority="121" operator="containsText" text="Cumplida">
      <formula>NOT(ISERROR(SEARCH("Cumplida",AF29)))</formula>
    </cfRule>
    <cfRule type="containsText" dxfId="628" priority="122" operator="containsText" text="Pendiente">
      <formula>NOT(ISERROR(SEARCH("Pendiente",AF29)))</formula>
    </cfRule>
    <cfRule type="containsText" dxfId="627" priority="123" operator="containsText" text="Cumplida">
      <formula>NOT(ISERROR(SEARCH("Cumplida",AF29)))</formula>
    </cfRule>
  </conditionalFormatting>
  <conditionalFormatting sqref="AF60:AF191 AF30:AF47 AF49:AF58 BG29:BG191 AF59:BF59">
    <cfRule type="containsText" dxfId="626" priority="120" stopIfTrue="1" operator="containsText" text="CUMPLIDA">
      <formula>NOT(ISERROR(SEARCH("CUMPLIDA",AF29)))</formula>
    </cfRule>
  </conditionalFormatting>
  <conditionalFormatting sqref="AF60:AF191 AF30:AF47 AF49:AF58 BG29:BG191 AF59:BF59">
    <cfRule type="containsText" dxfId="625" priority="119" stopIfTrue="1" operator="containsText" text="INCUMPLIDA">
      <formula>NOT(ISERROR(SEARCH("INCUMPLIDA",AF29)))</formula>
    </cfRule>
  </conditionalFormatting>
  <conditionalFormatting sqref="AF48 AF29:AF30 AF33:AF36 AF42 AF50">
    <cfRule type="containsText" dxfId="624" priority="118" operator="containsText" text="PENDIENTE">
      <formula>NOT(ISERROR(SEARCH("PENDIENTE",AF29)))</formula>
    </cfRule>
  </conditionalFormatting>
  <conditionalFormatting sqref="AC21:AC28">
    <cfRule type="containsText" dxfId="623" priority="114" stopIfTrue="1" operator="containsText" text="EN TERMINO">
      <formula>NOT(ISERROR(SEARCH("EN TERMINO",AC21)))</formula>
    </cfRule>
    <cfRule type="containsText" priority="115" operator="containsText" text="AMARILLO">
      <formula>NOT(ISERROR(SEARCH("AMARILLO",AC21)))</formula>
    </cfRule>
    <cfRule type="containsText" dxfId="622" priority="116" stopIfTrue="1" operator="containsText" text="ALERTA">
      <formula>NOT(ISERROR(SEARCH("ALERTA",AC21)))</formula>
    </cfRule>
    <cfRule type="containsText" dxfId="621" priority="117" stopIfTrue="1" operator="containsText" text="OK">
      <formula>NOT(ISERROR(SEARCH("OK",AC21)))</formula>
    </cfRule>
  </conditionalFormatting>
  <conditionalFormatting sqref="BG21:BG28">
    <cfRule type="containsText" dxfId="620" priority="111" operator="containsText" text="Cumplida">
      <formula>NOT(ISERROR(SEARCH("Cumplida",BG21)))</formula>
    </cfRule>
    <cfRule type="containsText" dxfId="619" priority="112" operator="containsText" text="Pendiente">
      <formula>NOT(ISERROR(SEARCH("Pendiente",BG21)))</formula>
    </cfRule>
    <cfRule type="containsText" dxfId="618" priority="113" operator="containsText" text="Cumplida">
      <formula>NOT(ISERROR(SEARCH("Cumplida",BG21)))</formula>
    </cfRule>
  </conditionalFormatting>
  <conditionalFormatting sqref="AF21:AF28 BG21:BG28">
    <cfRule type="containsText" dxfId="617" priority="110" stopIfTrue="1" operator="containsText" text="CUMPLIDA">
      <formula>NOT(ISERROR(SEARCH("CUMPLIDA",AF21)))</formula>
    </cfRule>
  </conditionalFormatting>
  <conditionalFormatting sqref="AF21:AF28 BG21:BG28">
    <cfRule type="containsText" dxfId="616" priority="109" stopIfTrue="1" operator="containsText" text="INCUMPLIDA">
      <formula>NOT(ISERROR(SEARCH("INCUMPLIDA",AF21)))</formula>
    </cfRule>
  </conditionalFormatting>
  <conditionalFormatting sqref="AF25">
    <cfRule type="containsText" dxfId="615" priority="108" operator="containsText" text="PENDIENTE">
      <formula>NOT(ISERROR(SEARCH("PENDIENTE",AF25)))</formula>
    </cfRule>
  </conditionalFormatting>
  <conditionalFormatting sqref="AC19:AC20">
    <cfRule type="containsText" dxfId="614" priority="67" stopIfTrue="1" operator="containsText" text="EN TERMINO">
      <formula>NOT(ISERROR(SEARCH("EN TERMINO",AC19)))</formula>
    </cfRule>
    <cfRule type="containsText" priority="68" operator="containsText" text="AMARILLO">
      <formula>NOT(ISERROR(SEARCH("AMARILLO",AC19)))</formula>
    </cfRule>
    <cfRule type="containsText" dxfId="613" priority="69" stopIfTrue="1" operator="containsText" text="ALERTA">
      <formula>NOT(ISERROR(SEARCH("ALERTA",AC19)))</formula>
    </cfRule>
    <cfRule type="containsText" dxfId="612" priority="70" stopIfTrue="1" operator="containsText" text="OK">
      <formula>NOT(ISERROR(SEARCH("OK",AC19)))</formula>
    </cfRule>
  </conditionalFormatting>
  <conditionalFormatting sqref="BG19:BG20 AF19:AF20">
    <cfRule type="containsText" dxfId="611" priority="64" operator="containsText" text="Cumplida">
      <formula>NOT(ISERROR(SEARCH("Cumplida",AF19)))</formula>
    </cfRule>
    <cfRule type="containsText" dxfId="610" priority="65" operator="containsText" text="Pendiente">
      <formula>NOT(ISERROR(SEARCH("Pendiente",AF19)))</formula>
    </cfRule>
    <cfRule type="containsText" dxfId="609" priority="66" operator="containsText" text="Cumplida">
      <formula>NOT(ISERROR(SEARCH("Cumplida",AF19)))</formula>
    </cfRule>
  </conditionalFormatting>
  <conditionalFormatting sqref="BG19:BG20 AF19:AF20">
    <cfRule type="containsText" dxfId="608" priority="63" stopIfTrue="1" operator="containsText" text="CUMPLIDA">
      <formula>NOT(ISERROR(SEARCH("CUMPLIDA",AF19)))</formula>
    </cfRule>
  </conditionalFormatting>
  <conditionalFormatting sqref="BG19:BG20 AF19:AF20">
    <cfRule type="containsText" dxfId="607" priority="62" stopIfTrue="1" operator="containsText" text="INCUMPLIDA">
      <formula>NOT(ISERROR(SEARCH("INCUMPLIDA",AF19)))</formula>
    </cfRule>
  </conditionalFormatting>
  <conditionalFormatting sqref="AC5:AC18">
    <cfRule type="containsText" dxfId="606" priority="36" stopIfTrue="1" operator="containsText" text="EN TERMINO">
      <formula>NOT(ISERROR(SEARCH("EN TERMINO",AC5)))</formula>
    </cfRule>
    <cfRule type="containsText" priority="37" operator="containsText" text="AMARILLO">
      <formula>NOT(ISERROR(SEARCH("AMARILLO",AC5)))</formula>
    </cfRule>
    <cfRule type="containsText" dxfId="605" priority="38" stopIfTrue="1" operator="containsText" text="ALERTA">
      <formula>NOT(ISERROR(SEARCH("ALERTA",AC5)))</formula>
    </cfRule>
    <cfRule type="containsText" dxfId="604" priority="39" stopIfTrue="1" operator="containsText" text="OK">
      <formula>NOT(ISERROR(SEARCH("OK",AC5)))</formula>
    </cfRule>
  </conditionalFormatting>
  <conditionalFormatting sqref="BG5:BG7 AF5:AF18">
    <cfRule type="containsText" dxfId="603" priority="33" operator="containsText" text="Cumplida">
      <formula>NOT(ISERROR(SEARCH("Cumplida",AF5)))</formula>
    </cfRule>
    <cfRule type="containsText" dxfId="602" priority="34" operator="containsText" text="Pendiente">
      <formula>NOT(ISERROR(SEARCH("Pendiente",AF5)))</formula>
    </cfRule>
    <cfRule type="containsText" dxfId="601" priority="35" operator="containsText" text="Cumplida">
      <formula>NOT(ISERROR(SEARCH("Cumplida",AF5)))</formula>
    </cfRule>
  </conditionalFormatting>
  <conditionalFormatting sqref="BG5:BG7 AF5:AF18">
    <cfRule type="containsText" dxfId="600" priority="32" stopIfTrue="1" operator="containsText" text="CUMPLIDA">
      <formula>NOT(ISERROR(SEARCH("CUMPLIDA",AF5)))</formula>
    </cfRule>
  </conditionalFormatting>
  <conditionalFormatting sqref="BG5:BG7 AF5:AF18">
    <cfRule type="containsText" dxfId="599" priority="31" stopIfTrue="1" operator="containsText" text="INCUMPLIDA">
      <formula>NOT(ISERROR(SEARCH("INCUMPLIDA",AF5)))</formula>
    </cfRule>
  </conditionalFormatting>
  <conditionalFormatting sqref="AF5:AF18">
    <cfRule type="containsText" dxfId="598" priority="30" operator="containsText" text="PENDIENTE">
      <formula>NOT(ISERROR(SEARCH("PENDIENTE",AF5)))</formula>
    </cfRule>
  </conditionalFormatting>
  <conditionalFormatting sqref="AF5:AF18">
    <cfRule type="containsText" dxfId="597" priority="29" stopIfTrue="1" operator="containsText" text="PENDIENTE">
      <formula>NOT(ISERROR(SEARCH("PENDIENTE",AF5)))</formula>
    </cfRule>
  </conditionalFormatting>
  <conditionalFormatting sqref="BI5:BI7">
    <cfRule type="containsText" dxfId="596" priority="26" operator="containsText" text="cerrada">
      <formula>NOT(ISERROR(SEARCH("cerrada",BI5)))</formula>
    </cfRule>
    <cfRule type="containsText" dxfId="595" priority="27" operator="containsText" text="cerrado">
      <formula>NOT(ISERROR(SEARCH("cerrado",BI5)))</formula>
    </cfRule>
    <cfRule type="containsText" dxfId="594" priority="28" operator="containsText" text="Abierto">
      <formula>NOT(ISERROR(SEARCH("Abierto",BI5)))</formula>
    </cfRule>
  </conditionalFormatting>
  <conditionalFormatting sqref="BI5:BI7">
    <cfRule type="containsText" dxfId="593" priority="23" operator="containsText" text="cerrada">
      <formula>NOT(ISERROR(SEARCH("cerrada",BI5)))</formula>
    </cfRule>
    <cfRule type="containsText" dxfId="592" priority="24" operator="containsText" text="cerrado">
      <formula>NOT(ISERROR(SEARCH("cerrado",BI5)))</formula>
    </cfRule>
    <cfRule type="containsText" dxfId="591" priority="25" operator="containsText" text="Abierto">
      <formula>NOT(ISERROR(SEARCH("Abierto",BI5)))</formula>
    </cfRule>
  </conditionalFormatting>
  <conditionalFormatting sqref="BI8:BI18">
    <cfRule type="containsText" dxfId="590" priority="15" operator="containsText" text="cerrada">
      <formula>NOT(ISERROR(SEARCH("cerrada",BI8)))</formula>
    </cfRule>
    <cfRule type="containsText" dxfId="589" priority="16" operator="containsText" text="cerrado">
      <formula>NOT(ISERROR(SEARCH("cerrado",BI8)))</formula>
    </cfRule>
    <cfRule type="containsText" dxfId="588" priority="17" operator="containsText" text="Abierto">
      <formula>NOT(ISERROR(SEARCH("Abierto",BI8)))</formula>
    </cfRule>
  </conditionalFormatting>
  <conditionalFormatting sqref="BG8:BG18">
    <cfRule type="containsText" dxfId="587" priority="20" operator="containsText" text="Cumplida">
      <formula>NOT(ISERROR(SEARCH("Cumplida",BG8)))</formula>
    </cfRule>
    <cfRule type="containsText" dxfId="586" priority="21" operator="containsText" text="Pendiente">
      <formula>NOT(ISERROR(SEARCH("Pendiente",BG8)))</formula>
    </cfRule>
    <cfRule type="containsText" dxfId="585" priority="22" operator="containsText" text="Cumplida">
      <formula>NOT(ISERROR(SEARCH("Cumplida",BG8)))</formula>
    </cfRule>
  </conditionalFormatting>
  <conditionalFormatting sqref="BG8:BG18">
    <cfRule type="containsText" dxfId="584" priority="19" stopIfTrue="1" operator="containsText" text="CUMPLIDA">
      <formula>NOT(ISERROR(SEARCH("CUMPLIDA",BG8)))</formula>
    </cfRule>
  </conditionalFormatting>
  <conditionalFormatting sqref="BG8:BG18">
    <cfRule type="containsText" dxfId="583" priority="18" stopIfTrue="1" operator="containsText" text="INCUMPLIDA">
      <formula>NOT(ISERROR(SEARCH("INCUMPLIDA",BG8)))</formula>
    </cfRule>
  </conditionalFormatting>
  <conditionalFormatting sqref="BI8:BI18">
    <cfRule type="containsText" dxfId="582" priority="12" operator="containsText" text="cerrada">
      <formula>NOT(ISERROR(SEARCH("cerrada",BI8)))</formula>
    </cfRule>
    <cfRule type="containsText" dxfId="581" priority="13" operator="containsText" text="cerrado">
      <formula>NOT(ISERROR(SEARCH("cerrado",BI8)))</formula>
    </cfRule>
    <cfRule type="containsText" dxfId="580" priority="14" operator="containsText" text="Abierto">
      <formula>NOT(ISERROR(SEARCH("Abierto",BI8)))</formula>
    </cfRule>
  </conditionalFormatting>
  <conditionalFormatting sqref="AL9:AL18">
    <cfRule type="containsText" dxfId="579" priority="8" stopIfTrue="1" operator="containsText" text="EN TERMINO">
      <formula>NOT(ISERROR(SEARCH("EN TERMINO",AL9)))</formula>
    </cfRule>
    <cfRule type="containsText" priority="9" operator="containsText" text="AMARILLO">
      <formula>NOT(ISERROR(SEARCH("AMARILLO",AL9)))</formula>
    </cfRule>
    <cfRule type="containsText" dxfId="578" priority="10" stopIfTrue="1" operator="containsText" text="ALERTA">
      <formula>NOT(ISERROR(SEARCH("ALERTA",AL9)))</formula>
    </cfRule>
    <cfRule type="containsText" dxfId="577" priority="11" stopIfTrue="1" operator="containsText" text="OK">
      <formula>NOT(ISERROR(SEARCH("OK",AL9)))</formula>
    </cfRule>
  </conditionalFormatting>
  <conditionalFormatting sqref="AO8:AO18">
    <cfRule type="containsText" dxfId="576" priority="7" stopIfTrue="1" operator="containsText" text="CUMPLIDA">
      <formula>NOT(ISERROR(SEARCH("CUMPLIDA",AO8)))</formula>
    </cfRule>
  </conditionalFormatting>
  <conditionalFormatting sqref="AO8:AO18">
    <cfRule type="containsText" dxfId="575" priority="6" stopIfTrue="1" operator="containsText" text="INCUMPLIDA">
      <formula>NOT(ISERROR(SEARCH("INCUMPLIDA",AO8)))</formula>
    </cfRule>
  </conditionalFormatting>
  <conditionalFormatting sqref="AO8:AO18">
    <cfRule type="containsText" dxfId="574" priority="5" stopIfTrue="1" operator="containsText" text="PENDIENTE">
      <formula>NOT(ISERROR(SEARCH("PENDIENTE",AO8)))</formula>
    </cfRule>
  </conditionalFormatting>
  <conditionalFormatting sqref="AL8">
    <cfRule type="containsText" dxfId="573" priority="1" stopIfTrue="1" operator="containsText" text="EN TERMINO">
      <formula>NOT(ISERROR(SEARCH("EN TERMINO",AL8)))</formula>
    </cfRule>
    <cfRule type="containsText" priority="2" operator="containsText" text="AMARILLO">
      <formula>NOT(ISERROR(SEARCH("AMARILLO",AL8)))</formula>
    </cfRule>
    <cfRule type="containsText" dxfId="572" priority="3" stopIfTrue="1" operator="containsText" text="ALERTA">
      <formula>NOT(ISERROR(SEARCH("ALERTA",AL8)))</formula>
    </cfRule>
    <cfRule type="containsText" dxfId="571" priority="4" stopIfTrue="1" operator="containsText" text="OK">
      <formula>NOT(ISERROR(SEARCH("OK",AL8)))</formula>
    </cfRule>
  </conditionalFormatting>
  <dataValidations count="12">
    <dataValidation type="list" allowBlank="1" showInputMessage="1" showErrorMessage="1" sqref="N5:N19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21:L25">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21:V25">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21:W2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21:M25">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S21:S24 K21:K24">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21:J25">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25">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21:I25">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formula1>-2147483647</formula1>
      <formula2>2147483647</formula2>
    </dataValidation>
    <dataValidation type="list" allowBlank="1" showInputMessage="1" showErrorMessage="1" sqref="H49:H53 H147:H154 P95:P96 H108:H126 P100:P112 P88 P53:P72 P127:P146 P155:P191 P75:P84 H68:H75 H80:H99 P21:P51 H5:H2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4" zoomScaleNormal="64" workbookViewId="0">
      <pane xSplit="12" ySplit="2" topLeftCell="AG3" activePane="bottomRight" state="frozen"/>
      <selection pane="topRight" activeCell="M1" sqref="M1"/>
      <selection pane="bottomLeft" activeCell="A3" sqref="A3"/>
      <selection pane="bottomRight" activeCell="AM5" sqref="AM5"/>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22" t="s">
        <v>0</v>
      </c>
      <c r="B1" s="822"/>
      <c r="C1" s="822"/>
      <c r="D1" s="822"/>
      <c r="E1" s="822"/>
      <c r="F1" s="822"/>
      <c r="G1" s="822"/>
      <c r="H1" s="822"/>
      <c r="I1" s="822"/>
      <c r="J1" s="827" t="s">
        <v>1</v>
      </c>
      <c r="K1" s="827"/>
      <c r="L1" s="827"/>
      <c r="M1" s="827"/>
      <c r="N1" s="827"/>
      <c r="O1" s="827"/>
      <c r="P1" s="827"/>
      <c r="Q1" s="827"/>
      <c r="R1" s="827"/>
      <c r="S1" s="827"/>
      <c r="T1" s="827"/>
      <c r="U1" s="827"/>
      <c r="V1" s="827"/>
      <c r="W1" s="827"/>
      <c r="X1" s="828" t="s">
        <v>860</v>
      </c>
      <c r="Y1" s="828"/>
      <c r="Z1" s="828"/>
      <c r="AA1" s="828"/>
      <c r="AB1" s="828"/>
      <c r="AC1" s="828"/>
      <c r="AD1" s="828"/>
      <c r="AE1" s="828"/>
      <c r="AF1" s="828"/>
      <c r="AG1" s="824" t="s">
        <v>862</v>
      </c>
      <c r="AH1" s="824"/>
      <c r="AI1" s="824"/>
      <c r="AJ1" s="824"/>
      <c r="AK1" s="824"/>
      <c r="AL1" s="824"/>
      <c r="AM1" s="824"/>
      <c r="AN1" s="824"/>
      <c r="AO1" s="386"/>
      <c r="AP1" s="860" t="s">
        <v>863</v>
      </c>
      <c r="AQ1" s="860"/>
      <c r="AR1" s="860"/>
      <c r="AS1" s="860"/>
      <c r="AT1" s="860"/>
      <c r="AU1" s="860"/>
      <c r="AV1" s="860"/>
      <c r="AW1" s="860"/>
      <c r="AX1" s="391"/>
      <c r="AY1" s="843" t="s">
        <v>864</v>
      </c>
      <c r="AZ1" s="843"/>
      <c r="BA1" s="843"/>
      <c r="BB1" s="843"/>
      <c r="BC1" s="843"/>
      <c r="BD1" s="843"/>
      <c r="BE1" s="843"/>
      <c r="BF1" s="843"/>
      <c r="BG1" s="449"/>
      <c r="BH1" s="882" t="s">
        <v>2</v>
      </c>
      <c r="BI1" s="882"/>
      <c r="BJ1" s="882"/>
      <c r="BK1" s="882"/>
    </row>
    <row r="2" spans="1:63" ht="15" customHeight="1" x14ac:dyDescent="0.25">
      <c r="A2" s="821" t="s">
        <v>3</v>
      </c>
      <c r="B2" s="821" t="s">
        <v>4</v>
      </c>
      <c r="C2" s="821" t="s">
        <v>5</v>
      </c>
      <c r="D2" s="821" t="s">
        <v>6</v>
      </c>
      <c r="E2" s="821" t="s">
        <v>7</v>
      </c>
      <c r="F2" s="821" t="s">
        <v>8</v>
      </c>
      <c r="G2" s="821" t="s">
        <v>9</v>
      </c>
      <c r="H2" s="821" t="s">
        <v>10</v>
      </c>
      <c r="I2" s="821" t="s">
        <v>11</v>
      </c>
      <c r="J2" s="820" t="s">
        <v>12</v>
      </c>
      <c r="K2" s="827" t="s">
        <v>13</v>
      </c>
      <c r="L2" s="827"/>
      <c r="M2" s="827"/>
      <c r="N2" s="820" t="s">
        <v>14</v>
      </c>
      <c r="O2" s="820" t="s">
        <v>15</v>
      </c>
      <c r="P2" s="820" t="s">
        <v>16</v>
      </c>
      <c r="Q2" s="820" t="s">
        <v>17</v>
      </c>
      <c r="R2" s="820" t="s">
        <v>18</v>
      </c>
      <c r="S2" s="820" t="s">
        <v>19</v>
      </c>
      <c r="T2" s="820" t="s">
        <v>20</v>
      </c>
      <c r="U2" s="820" t="s">
        <v>21</v>
      </c>
      <c r="V2" s="820" t="s">
        <v>22</v>
      </c>
      <c r="W2" s="820" t="s">
        <v>23</v>
      </c>
      <c r="X2" s="825" t="s">
        <v>77</v>
      </c>
      <c r="Y2" s="825" t="s">
        <v>24</v>
      </c>
      <c r="Z2" s="825" t="s">
        <v>25</v>
      </c>
      <c r="AA2" s="825" t="s">
        <v>26</v>
      </c>
      <c r="AB2" s="825" t="s">
        <v>73</v>
      </c>
      <c r="AC2" s="825" t="s">
        <v>27</v>
      </c>
      <c r="AD2" s="825" t="s">
        <v>28</v>
      </c>
      <c r="AE2" s="825" t="s">
        <v>29</v>
      </c>
      <c r="AF2" s="387"/>
      <c r="AG2" s="826" t="s">
        <v>30</v>
      </c>
      <c r="AH2" s="826" t="s">
        <v>31</v>
      </c>
      <c r="AI2" s="826" t="s">
        <v>32</v>
      </c>
      <c r="AJ2" s="826" t="s">
        <v>33</v>
      </c>
      <c r="AK2" s="826" t="s">
        <v>74</v>
      </c>
      <c r="AL2" s="826" t="s">
        <v>34</v>
      </c>
      <c r="AM2" s="826" t="s">
        <v>35</v>
      </c>
      <c r="AN2" s="826" t="s">
        <v>36</v>
      </c>
      <c r="AO2" s="388"/>
      <c r="AP2" s="823" t="s">
        <v>37</v>
      </c>
      <c r="AQ2" s="823" t="s">
        <v>38</v>
      </c>
      <c r="AR2" s="823" t="s">
        <v>39</v>
      </c>
      <c r="AS2" s="823" t="s">
        <v>40</v>
      </c>
      <c r="AT2" s="823" t="s">
        <v>75</v>
      </c>
      <c r="AU2" s="823" t="s">
        <v>41</v>
      </c>
      <c r="AV2" s="823" t="s">
        <v>42</v>
      </c>
      <c r="AW2" s="823" t="s">
        <v>43</v>
      </c>
      <c r="AX2" s="392"/>
      <c r="AY2" s="821" t="s">
        <v>37</v>
      </c>
      <c r="AZ2" s="821" t="s">
        <v>38</v>
      </c>
      <c r="BA2" s="821" t="s">
        <v>39</v>
      </c>
      <c r="BB2" s="821" t="s">
        <v>40</v>
      </c>
      <c r="BC2" s="821" t="s">
        <v>76</v>
      </c>
      <c r="BD2" s="821" t="s">
        <v>41</v>
      </c>
      <c r="BE2" s="821" t="s">
        <v>42</v>
      </c>
      <c r="BF2" s="821" t="s">
        <v>43</v>
      </c>
      <c r="BG2" s="831" t="s">
        <v>44</v>
      </c>
      <c r="BH2" s="831" t="s">
        <v>861</v>
      </c>
      <c r="BI2" s="831" t="s">
        <v>46</v>
      </c>
      <c r="BJ2" s="831" t="s">
        <v>47</v>
      </c>
      <c r="BK2" s="830" t="s">
        <v>48</v>
      </c>
    </row>
    <row r="3" spans="1:63" ht="66" customHeight="1" x14ac:dyDescent="0.25">
      <c r="A3" s="821"/>
      <c r="B3" s="821"/>
      <c r="C3" s="821"/>
      <c r="D3" s="821"/>
      <c r="E3" s="821"/>
      <c r="F3" s="821"/>
      <c r="G3" s="821"/>
      <c r="H3" s="821"/>
      <c r="I3" s="821"/>
      <c r="J3" s="820"/>
      <c r="K3" s="384" t="s">
        <v>49</v>
      </c>
      <c r="L3" s="384" t="s">
        <v>70</v>
      </c>
      <c r="M3" s="384" t="s">
        <v>71</v>
      </c>
      <c r="N3" s="820"/>
      <c r="O3" s="820"/>
      <c r="P3" s="820"/>
      <c r="Q3" s="820"/>
      <c r="R3" s="820"/>
      <c r="S3" s="820"/>
      <c r="T3" s="820"/>
      <c r="U3" s="820"/>
      <c r="V3" s="820"/>
      <c r="W3" s="820"/>
      <c r="X3" s="825"/>
      <c r="Y3" s="825"/>
      <c r="Z3" s="825"/>
      <c r="AA3" s="825"/>
      <c r="AB3" s="825"/>
      <c r="AC3" s="825"/>
      <c r="AD3" s="825"/>
      <c r="AE3" s="825"/>
      <c r="AF3" s="387" t="s">
        <v>44</v>
      </c>
      <c r="AG3" s="826"/>
      <c r="AH3" s="826"/>
      <c r="AI3" s="826"/>
      <c r="AJ3" s="826"/>
      <c r="AK3" s="826"/>
      <c r="AL3" s="826"/>
      <c r="AM3" s="826"/>
      <c r="AN3" s="826"/>
      <c r="AO3" s="388" t="s">
        <v>44</v>
      </c>
      <c r="AP3" s="823"/>
      <c r="AQ3" s="823"/>
      <c r="AR3" s="823"/>
      <c r="AS3" s="823"/>
      <c r="AT3" s="823"/>
      <c r="AU3" s="823"/>
      <c r="AV3" s="823"/>
      <c r="AW3" s="823"/>
      <c r="AX3" s="392" t="s">
        <v>44</v>
      </c>
      <c r="AY3" s="821"/>
      <c r="AZ3" s="821"/>
      <c r="BA3" s="821"/>
      <c r="BB3" s="821"/>
      <c r="BC3" s="821"/>
      <c r="BD3" s="821"/>
      <c r="BE3" s="821"/>
      <c r="BF3" s="821"/>
      <c r="BG3" s="831"/>
      <c r="BH3" s="831"/>
      <c r="BI3" s="831"/>
      <c r="BJ3" s="831"/>
      <c r="BK3" s="830"/>
    </row>
    <row r="4" spans="1:63" ht="117" customHeight="1" x14ac:dyDescent="0.25">
      <c r="A4" s="393" t="s">
        <v>50</v>
      </c>
      <c r="B4" s="393" t="s">
        <v>51</v>
      </c>
      <c r="C4" s="393" t="s">
        <v>52</v>
      </c>
      <c r="D4" s="393" t="s">
        <v>53</v>
      </c>
      <c r="E4" s="393" t="s">
        <v>54</v>
      </c>
      <c r="F4" s="393" t="s">
        <v>51</v>
      </c>
      <c r="G4" s="393" t="s">
        <v>55</v>
      </c>
      <c r="H4" s="393" t="s">
        <v>52</v>
      </c>
      <c r="I4" s="39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90" t="s">
        <v>51</v>
      </c>
      <c r="AQ4" s="390" t="s">
        <v>64</v>
      </c>
      <c r="AR4" s="390" t="s">
        <v>65</v>
      </c>
      <c r="AS4" s="390" t="s">
        <v>66</v>
      </c>
      <c r="AT4" s="390" t="s">
        <v>66</v>
      </c>
      <c r="AU4" s="390" t="s">
        <v>60</v>
      </c>
      <c r="AV4" s="390" t="s">
        <v>67</v>
      </c>
      <c r="AW4" s="390" t="s">
        <v>52</v>
      </c>
      <c r="AX4" s="390"/>
      <c r="AY4" s="393" t="s">
        <v>51</v>
      </c>
      <c r="AZ4" s="393" t="s">
        <v>64</v>
      </c>
      <c r="BA4" s="393" t="s">
        <v>65</v>
      </c>
      <c r="BB4" s="393" t="s">
        <v>66</v>
      </c>
      <c r="BC4" s="393" t="s">
        <v>66</v>
      </c>
      <c r="BD4" s="393" t="s">
        <v>60</v>
      </c>
      <c r="BE4" s="393" t="s">
        <v>67</v>
      </c>
      <c r="BF4" s="393" t="s">
        <v>52</v>
      </c>
      <c r="BG4" s="389" t="s">
        <v>68</v>
      </c>
      <c r="BH4" s="389"/>
      <c r="BI4" s="442" t="s">
        <v>68</v>
      </c>
      <c r="BJ4" s="389"/>
      <c r="BK4" s="830"/>
    </row>
    <row r="5" spans="1:63" s="512" customFormat="1" ht="35.1" customHeight="1" x14ac:dyDescent="0.25">
      <c r="A5" s="260"/>
      <c r="B5" s="260"/>
      <c r="C5" s="261" t="s">
        <v>154</v>
      </c>
      <c r="D5" s="260"/>
      <c r="E5" s="835" t="s">
        <v>562</v>
      </c>
      <c r="F5" s="260"/>
      <c r="G5" s="260">
        <v>5</v>
      </c>
      <c r="H5" s="407" t="s">
        <v>726</v>
      </c>
      <c r="I5" s="268" t="s">
        <v>563</v>
      </c>
      <c r="J5" s="260"/>
      <c r="K5" s="269" t="s">
        <v>565</v>
      </c>
      <c r="L5" s="260"/>
      <c r="M5" s="260"/>
      <c r="N5" s="261" t="s">
        <v>69</v>
      </c>
      <c r="O5" s="261" t="str">
        <f>IF(H5="","",VLOOKUP(H5,'[2]Procedimientos Publicar'!$C$5:$E$85,3,FALSE))</f>
        <v>GERENCIA</v>
      </c>
      <c r="P5" s="261" t="s">
        <v>561</v>
      </c>
      <c r="Q5" s="260"/>
      <c r="R5" s="260"/>
      <c r="S5" s="260"/>
      <c r="T5" s="264">
        <v>1</v>
      </c>
      <c r="U5" s="260"/>
      <c r="V5" s="260"/>
      <c r="W5" s="260"/>
      <c r="X5" s="265">
        <v>43830</v>
      </c>
      <c r="Y5" s="260"/>
      <c r="Z5" s="260"/>
      <c r="AA5" s="275" t="str">
        <f t="shared" ref="AA5:AA15" si="0">(IF(Z5="","",IF(OR($M5=0,$M5="",$X5=""),"",Z5/$M5)))</f>
        <v/>
      </c>
      <c r="AB5" s="276" t="str">
        <f t="shared" ref="AB5:AB15" si="1">(IF(OR($T5="",AA5=""),"",IF(OR($T5=0,AA5=0),0,IF((AA5*100%)/$T5&gt;100%,100%,(AA5*100%)/$T5))))</f>
        <v/>
      </c>
      <c r="AC5" s="508" t="str">
        <f t="shared" ref="AC5:AC15" si="2">IF(Z5="","",IF(AB5&lt;100%, IF(AB5&lt;25%, "ALERTA","EN TERMINO"), IF(AB5=100%, "OK", "EN TERMINO")))</f>
        <v/>
      </c>
      <c r="AF5" s="810"/>
      <c r="AG5" s="495">
        <v>44012</v>
      </c>
      <c r="AM5" s="494" t="s">
        <v>1124</v>
      </c>
      <c r="BG5" s="510" t="s">
        <v>876</v>
      </c>
      <c r="BI5" s="475" t="s">
        <v>1114</v>
      </c>
    </row>
    <row r="6" spans="1:63" s="512" customFormat="1" ht="35.1" customHeight="1" x14ac:dyDescent="0.25">
      <c r="A6" s="260"/>
      <c r="B6" s="260"/>
      <c r="C6" s="261" t="s">
        <v>154</v>
      </c>
      <c r="D6" s="260"/>
      <c r="E6" s="835"/>
      <c r="F6" s="260"/>
      <c r="G6" s="260">
        <v>6</v>
      </c>
      <c r="H6" s="407" t="s">
        <v>726</v>
      </c>
      <c r="I6" s="575" t="s">
        <v>564</v>
      </c>
      <c r="J6" s="260"/>
      <c r="K6" s="622" t="s">
        <v>566</v>
      </c>
      <c r="L6" s="260"/>
      <c r="M6" s="260"/>
      <c r="N6" s="261" t="s">
        <v>69</v>
      </c>
      <c r="O6" s="261" t="str">
        <f>IF(H6="","",VLOOKUP(H6,'[2]Procedimientos Publicar'!$C$5:$E$85,3,FALSE))</f>
        <v>GERENCIA</v>
      </c>
      <c r="P6" s="261" t="s">
        <v>561</v>
      </c>
      <c r="Q6" s="260"/>
      <c r="R6" s="260"/>
      <c r="S6" s="260"/>
      <c r="T6" s="264">
        <v>1</v>
      </c>
      <c r="U6" s="260"/>
      <c r="V6" s="260"/>
      <c r="W6" s="260"/>
      <c r="X6" s="265">
        <v>43830</v>
      </c>
      <c r="Y6" s="260"/>
      <c r="Z6" s="260"/>
      <c r="AA6" s="275" t="str">
        <f t="shared" si="0"/>
        <v/>
      </c>
      <c r="AB6" s="276" t="str">
        <f t="shared" si="1"/>
        <v/>
      </c>
      <c r="AC6" s="508" t="str">
        <f t="shared" si="2"/>
        <v/>
      </c>
      <c r="AF6" s="810"/>
      <c r="AG6" s="495">
        <v>44012</v>
      </c>
      <c r="AM6" s="494" t="s">
        <v>1124</v>
      </c>
      <c r="BG6" s="510" t="s">
        <v>876</v>
      </c>
      <c r="BI6" s="475" t="s">
        <v>1114</v>
      </c>
    </row>
    <row r="7" spans="1:63" s="512" customFormat="1" ht="35.1" customHeight="1" x14ac:dyDescent="0.25">
      <c r="A7" s="94"/>
      <c r="B7" s="94"/>
      <c r="C7" s="498" t="s">
        <v>154</v>
      </c>
      <c r="D7" s="94"/>
      <c r="E7" s="836" t="s">
        <v>578</v>
      </c>
      <c r="F7" s="94"/>
      <c r="G7" s="94">
        <v>1</v>
      </c>
      <c r="H7" s="408" t="s">
        <v>726</v>
      </c>
      <c r="I7" s="270" t="s">
        <v>567</v>
      </c>
      <c r="J7" s="94"/>
      <c r="K7" s="271" t="s">
        <v>576</v>
      </c>
      <c r="L7" s="94"/>
      <c r="M7" s="94"/>
      <c r="N7" s="498" t="s">
        <v>69</v>
      </c>
      <c r="O7" s="498" t="str">
        <f>IF(H7="","",VLOOKUP(H7,'[2]Procedimientos Publicar'!$C$5:$E$85,3,FALSE))</f>
        <v>GERENCIA</v>
      </c>
      <c r="P7" s="498" t="s">
        <v>561</v>
      </c>
      <c r="Q7" s="94"/>
      <c r="R7" s="94"/>
      <c r="S7" s="94"/>
      <c r="T7" s="95">
        <v>1</v>
      </c>
      <c r="U7" s="94"/>
      <c r="V7" s="94"/>
      <c r="W7" s="94"/>
      <c r="X7" s="96">
        <v>43830</v>
      </c>
      <c r="Y7" s="94"/>
      <c r="Z7" s="94"/>
      <c r="AA7" s="277" t="str">
        <f t="shared" si="0"/>
        <v/>
      </c>
      <c r="AB7" s="278" t="str">
        <f t="shared" si="1"/>
        <v/>
      </c>
      <c r="AC7" s="508" t="str">
        <f t="shared" si="2"/>
        <v/>
      </c>
      <c r="AD7" s="474" t="s">
        <v>871</v>
      </c>
      <c r="AF7" s="810"/>
      <c r="AG7" s="495">
        <v>44012</v>
      </c>
      <c r="AM7" s="494" t="s">
        <v>1124</v>
      </c>
      <c r="BG7" s="510" t="s">
        <v>876</v>
      </c>
      <c r="BI7" s="475" t="s">
        <v>1114</v>
      </c>
    </row>
    <row r="8" spans="1:63" s="512" customFormat="1" ht="35.1" customHeight="1" x14ac:dyDescent="0.25">
      <c r="A8" s="94"/>
      <c r="B8" s="94"/>
      <c r="C8" s="498" t="s">
        <v>154</v>
      </c>
      <c r="D8" s="94"/>
      <c r="E8" s="836"/>
      <c r="F8" s="94"/>
      <c r="G8" s="94">
        <v>2</v>
      </c>
      <c r="H8" s="408" t="s">
        <v>726</v>
      </c>
      <c r="I8" s="270" t="s">
        <v>568</v>
      </c>
      <c r="J8" s="94"/>
      <c r="K8" s="271" t="s">
        <v>577</v>
      </c>
      <c r="L8" s="94"/>
      <c r="M8" s="94"/>
      <c r="N8" s="498" t="s">
        <v>69</v>
      </c>
      <c r="O8" s="498" t="str">
        <f>IF(H8="","",VLOOKUP(H8,'[2]Procedimientos Publicar'!$C$5:$E$85,3,FALSE))</f>
        <v>GERENCIA</v>
      </c>
      <c r="P8" s="498" t="s">
        <v>561</v>
      </c>
      <c r="Q8" s="94"/>
      <c r="R8" s="94"/>
      <c r="S8" s="94"/>
      <c r="T8" s="95">
        <v>1</v>
      </c>
      <c r="U8" s="94"/>
      <c r="V8" s="94"/>
      <c r="W8" s="94"/>
      <c r="X8" s="96">
        <v>43830</v>
      </c>
      <c r="Y8" s="94"/>
      <c r="Z8" s="94"/>
      <c r="AA8" s="277" t="str">
        <f t="shared" si="0"/>
        <v/>
      </c>
      <c r="AB8" s="278" t="str">
        <f t="shared" si="1"/>
        <v/>
      </c>
      <c r="AC8" s="508" t="str">
        <f t="shared" si="2"/>
        <v/>
      </c>
      <c r="AD8" s="474" t="s">
        <v>872</v>
      </c>
      <c r="AF8" s="810"/>
      <c r="AG8" s="495">
        <v>44012</v>
      </c>
      <c r="AM8" s="494" t="s">
        <v>1124</v>
      </c>
      <c r="BG8" s="510" t="s">
        <v>876</v>
      </c>
      <c r="BI8" s="475" t="s">
        <v>1114</v>
      </c>
    </row>
    <row r="9" spans="1:63" s="512" customFormat="1" ht="35.1" customHeight="1" x14ac:dyDescent="0.25">
      <c r="A9" s="94"/>
      <c r="B9" s="94"/>
      <c r="C9" s="498" t="s">
        <v>154</v>
      </c>
      <c r="D9" s="94"/>
      <c r="E9" s="836"/>
      <c r="F9" s="94"/>
      <c r="G9" s="94">
        <v>3</v>
      </c>
      <c r="H9" s="408" t="s">
        <v>726</v>
      </c>
      <c r="I9" s="270" t="s">
        <v>569</v>
      </c>
      <c r="J9" s="94"/>
      <c r="K9" s="94"/>
      <c r="L9" s="94"/>
      <c r="M9" s="94"/>
      <c r="N9" s="498" t="s">
        <v>69</v>
      </c>
      <c r="O9" s="498" t="str">
        <f>IF(H9="","",VLOOKUP(H9,'[2]Procedimientos Publicar'!$C$5:$E$85,3,FALSE))</f>
        <v>GERENCIA</v>
      </c>
      <c r="P9" s="498" t="s">
        <v>561</v>
      </c>
      <c r="Q9" s="94"/>
      <c r="R9" s="94"/>
      <c r="S9" s="94"/>
      <c r="T9" s="95">
        <v>1</v>
      </c>
      <c r="U9" s="94"/>
      <c r="V9" s="94"/>
      <c r="W9" s="94"/>
      <c r="X9" s="96">
        <v>43830</v>
      </c>
      <c r="Y9" s="94"/>
      <c r="Z9" s="94"/>
      <c r="AA9" s="277" t="str">
        <f t="shared" si="0"/>
        <v/>
      </c>
      <c r="AB9" s="278" t="str">
        <f t="shared" si="1"/>
        <v/>
      </c>
      <c r="AC9" s="508" t="str">
        <f t="shared" si="2"/>
        <v/>
      </c>
      <c r="AD9" s="474" t="s">
        <v>873</v>
      </c>
      <c r="AF9" s="810"/>
      <c r="AG9" s="495">
        <v>44012</v>
      </c>
      <c r="AM9" s="494" t="s">
        <v>1124</v>
      </c>
      <c r="BG9" s="510" t="s">
        <v>876</v>
      </c>
      <c r="BI9" s="475" t="s">
        <v>1114</v>
      </c>
    </row>
    <row r="10" spans="1:63" s="512" customFormat="1" ht="35.1" customHeight="1" x14ac:dyDescent="0.25">
      <c r="A10" s="262"/>
      <c r="B10" s="262"/>
      <c r="C10" s="263" t="s">
        <v>154</v>
      </c>
      <c r="D10" s="262"/>
      <c r="E10" s="837" t="s">
        <v>578</v>
      </c>
      <c r="F10" s="262"/>
      <c r="G10" s="262">
        <v>1</v>
      </c>
      <c r="H10" s="409" t="s">
        <v>726</v>
      </c>
      <c r="I10" s="272" t="s">
        <v>570</v>
      </c>
      <c r="J10" s="262"/>
      <c r="K10" s="262"/>
      <c r="L10" s="262"/>
      <c r="M10" s="262"/>
      <c r="N10" s="263" t="s">
        <v>69</v>
      </c>
      <c r="O10" s="263" t="str">
        <f>IF(H10="","",VLOOKUP(H10,'[2]Procedimientos Publicar'!$C$5:$E$85,3,FALSE))</f>
        <v>GERENCIA</v>
      </c>
      <c r="P10" s="263" t="s">
        <v>561</v>
      </c>
      <c r="Q10" s="262"/>
      <c r="R10" s="262"/>
      <c r="S10" s="262"/>
      <c r="T10" s="266">
        <v>1</v>
      </c>
      <c r="U10" s="262"/>
      <c r="V10" s="262"/>
      <c r="W10" s="262"/>
      <c r="X10" s="267">
        <v>43830</v>
      </c>
      <c r="Y10" s="262"/>
      <c r="Z10" s="262"/>
      <c r="AA10" s="281" t="str">
        <f t="shared" si="0"/>
        <v/>
      </c>
      <c r="AB10" s="282" t="str">
        <f t="shared" si="1"/>
        <v/>
      </c>
      <c r="AC10" s="508" t="str">
        <f t="shared" si="2"/>
        <v/>
      </c>
      <c r="AD10" s="474" t="s">
        <v>873</v>
      </c>
      <c r="AF10" s="810"/>
      <c r="AG10" s="495">
        <v>44012</v>
      </c>
      <c r="AM10" s="494" t="s">
        <v>1124</v>
      </c>
      <c r="BG10" s="510" t="s">
        <v>876</v>
      </c>
      <c r="BI10" s="475" t="s">
        <v>1114</v>
      </c>
    </row>
    <row r="11" spans="1:63" s="512" customFormat="1" ht="35.1" customHeight="1" x14ac:dyDescent="0.25">
      <c r="A11" s="262"/>
      <c r="B11" s="262"/>
      <c r="C11" s="263" t="s">
        <v>154</v>
      </c>
      <c r="D11" s="262"/>
      <c r="E11" s="837"/>
      <c r="F11" s="262"/>
      <c r="G11" s="262">
        <v>2</v>
      </c>
      <c r="H11" s="409" t="s">
        <v>726</v>
      </c>
      <c r="I11" s="273" t="s">
        <v>571</v>
      </c>
      <c r="J11" s="262"/>
      <c r="K11" s="262"/>
      <c r="L11" s="262"/>
      <c r="M11" s="262"/>
      <c r="N11" s="263" t="s">
        <v>69</v>
      </c>
      <c r="O11" s="263" t="str">
        <f>IF(H11="","",VLOOKUP(H11,'[2]Procedimientos Publicar'!$C$5:$E$85,3,FALSE))</f>
        <v>GERENCIA</v>
      </c>
      <c r="P11" s="263" t="s">
        <v>561</v>
      </c>
      <c r="Q11" s="262"/>
      <c r="R11" s="262"/>
      <c r="S11" s="262"/>
      <c r="T11" s="266">
        <v>1</v>
      </c>
      <c r="U11" s="262"/>
      <c r="V11" s="262"/>
      <c r="W11" s="262"/>
      <c r="X11" s="267">
        <v>43830</v>
      </c>
      <c r="Y11" s="262"/>
      <c r="Z11" s="262"/>
      <c r="AA11" s="281" t="str">
        <f t="shared" si="0"/>
        <v/>
      </c>
      <c r="AB11" s="282" t="str">
        <f t="shared" si="1"/>
        <v/>
      </c>
      <c r="AC11" s="508" t="str">
        <f t="shared" si="2"/>
        <v/>
      </c>
      <c r="AD11" s="474" t="s">
        <v>874</v>
      </c>
      <c r="AF11" s="810"/>
      <c r="AG11" s="495">
        <v>44012</v>
      </c>
      <c r="AM11" s="494" t="s">
        <v>1124</v>
      </c>
      <c r="BG11" s="510" t="s">
        <v>876</v>
      </c>
      <c r="BI11" s="475" t="s">
        <v>1114</v>
      </c>
    </row>
    <row r="12" spans="1:63" s="512" customFormat="1" ht="35.1" customHeight="1" x14ac:dyDescent="0.25">
      <c r="A12" s="262"/>
      <c r="B12" s="262"/>
      <c r="C12" s="263" t="s">
        <v>154</v>
      </c>
      <c r="D12" s="262"/>
      <c r="E12" s="837"/>
      <c r="F12" s="262"/>
      <c r="G12" s="262">
        <v>3</v>
      </c>
      <c r="H12" s="409" t="s">
        <v>726</v>
      </c>
      <c r="I12" s="727" t="s">
        <v>572</v>
      </c>
      <c r="J12" s="262"/>
      <c r="K12" s="262"/>
      <c r="L12" s="262"/>
      <c r="M12" s="262"/>
      <c r="N12" s="263" t="s">
        <v>69</v>
      </c>
      <c r="O12" s="263" t="str">
        <f>IF(H12="","",VLOOKUP(H12,'[2]Procedimientos Publicar'!$C$5:$E$85,3,FALSE))</f>
        <v>GERENCIA</v>
      </c>
      <c r="P12" s="263" t="s">
        <v>561</v>
      </c>
      <c r="Q12" s="262"/>
      <c r="R12" s="262"/>
      <c r="S12" s="262"/>
      <c r="T12" s="266">
        <v>1</v>
      </c>
      <c r="U12" s="262"/>
      <c r="V12" s="262"/>
      <c r="W12" s="262"/>
      <c r="X12" s="267">
        <v>43830</v>
      </c>
      <c r="Y12" s="262"/>
      <c r="Z12" s="262"/>
      <c r="AA12" s="281" t="str">
        <f t="shared" si="0"/>
        <v/>
      </c>
      <c r="AB12" s="282" t="str">
        <f t="shared" si="1"/>
        <v/>
      </c>
      <c r="AC12" s="508" t="str">
        <f t="shared" si="2"/>
        <v/>
      </c>
      <c r="AD12" s="474" t="s">
        <v>874</v>
      </c>
      <c r="AF12" s="810"/>
      <c r="AG12" s="495">
        <v>44012</v>
      </c>
      <c r="AM12" s="494" t="s">
        <v>1124</v>
      </c>
      <c r="BG12" s="510" t="s">
        <v>876</v>
      </c>
      <c r="BI12" s="475" t="s">
        <v>1114</v>
      </c>
    </row>
    <row r="13" spans="1:63" s="512" customFormat="1" ht="35.1" customHeight="1" x14ac:dyDescent="0.25">
      <c r="A13" s="260"/>
      <c r="B13" s="260"/>
      <c r="C13" s="261" t="s">
        <v>154</v>
      </c>
      <c r="D13" s="260"/>
      <c r="E13" s="835" t="s">
        <v>578</v>
      </c>
      <c r="F13" s="260"/>
      <c r="G13" s="260">
        <v>1</v>
      </c>
      <c r="H13" s="407" t="s">
        <v>726</v>
      </c>
      <c r="I13" s="727" t="s">
        <v>573</v>
      </c>
      <c r="J13" s="260"/>
      <c r="K13" s="260"/>
      <c r="L13" s="260"/>
      <c r="M13" s="260"/>
      <c r="N13" s="261" t="s">
        <v>69</v>
      </c>
      <c r="O13" s="261" t="str">
        <f>IF(H13="","",VLOOKUP(H13,'[2]Procedimientos Publicar'!$C$5:$E$85,3,FALSE))</f>
        <v>GERENCIA</v>
      </c>
      <c r="P13" s="261" t="s">
        <v>561</v>
      </c>
      <c r="Q13" s="260"/>
      <c r="R13" s="260"/>
      <c r="S13" s="260"/>
      <c r="T13" s="264">
        <v>1</v>
      </c>
      <c r="U13" s="260"/>
      <c r="V13" s="260"/>
      <c r="W13" s="260"/>
      <c r="X13" s="265">
        <v>43830</v>
      </c>
      <c r="Y13" s="260"/>
      <c r="Z13" s="260"/>
      <c r="AA13" s="275" t="str">
        <f t="shared" si="0"/>
        <v/>
      </c>
      <c r="AB13" s="276" t="str">
        <f t="shared" si="1"/>
        <v/>
      </c>
      <c r="AC13" s="508" t="str">
        <f t="shared" si="2"/>
        <v/>
      </c>
      <c r="AD13" s="474" t="s">
        <v>873</v>
      </c>
      <c r="AF13" s="810"/>
      <c r="AG13" s="495">
        <v>44012</v>
      </c>
      <c r="AM13" s="494" t="s">
        <v>1124</v>
      </c>
      <c r="BG13" s="510" t="s">
        <v>876</v>
      </c>
      <c r="BI13" s="475" t="s">
        <v>1114</v>
      </c>
    </row>
    <row r="14" spans="1:63" s="512" customFormat="1" ht="35.1" customHeight="1" x14ac:dyDescent="0.25">
      <c r="A14" s="260"/>
      <c r="B14" s="260"/>
      <c r="C14" s="261" t="s">
        <v>154</v>
      </c>
      <c r="D14" s="260"/>
      <c r="E14" s="835"/>
      <c r="F14" s="260"/>
      <c r="G14" s="260">
        <v>2</v>
      </c>
      <c r="H14" s="407" t="s">
        <v>726</v>
      </c>
      <c r="I14" s="727" t="s">
        <v>574</v>
      </c>
      <c r="J14" s="260"/>
      <c r="K14" s="260"/>
      <c r="L14" s="260"/>
      <c r="M14" s="260"/>
      <c r="N14" s="261" t="s">
        <v>69</v>
      </c>
      <c r="O14" s="261" t="str">
        <f>IF(H14="","",VLOOKUP(H14,'[2]Procedimientos Publicar'!$C$5:$E$85,3,FALSE))</f>
        <v>GERENCIA</v>
      </c>
      <c r="P14" s="261" t="s">
        <v>561</v>
      </c>
      <c r="Q14" s="260"/>
      <c r="R14" s="260"/>
      <c r="S14" s="260"/>
      <c r="T14" s="264">
        <v>1</v>
      </c>
      <c r="U14" s="260"/>
      <c r="V14" s="260"/>
      <c r="W14" s="260"/>
      <c r="X14" s="265">
        <v>43830</v>
      </c>
      <c r="Y14" s="260"/>
      <c r="Z14" s="260"/>
      <c r="AA14" s="275" t="str">
        <f t="shared" si="0"/>
        <v/>
      </c>
      <c r="AB14" s="276" t="str">
        <f t="shared" si="1"/>
        <v/>
      </c>
      <c r="AC14" s="508" t="str">
        <f t="shared" si="2"/>
        <v/>
      </c>
      <c r="AD14" s="474" t="s">
        <v>875</v>
      </c>
      <c r="AF14" s="810"/>
      <c r="AG14" s="495">
        <v>44012</v>
      </c>
      <c r="AM14" s="494" t="s">
        <v>1124</v>
      </c>
      <c r="BG14" s="510" t="s">
        <v>876</v>
      </c>
      <c r="BI14" s="475" t="s">
        <v>1114</v>
      </c>
    </row>
    <row r="15" spans="1:63" s="512" customFormat="1" ht="35.1" customHeight="1" x14ac:dyDescent="0.25">
      <c r="A15" s="260"/>
      <c r="B15" s="260"/>
      <c r="C15" s="261" t="s">
        <v>154</v>
      </c>
      <c r="D15" s="260"/>
      <c r="E15" s="835"/>
      <c r="F15" s="260"/>
      <c r="G15" s="260">
        <v>3</v>
      </c>
      <c r="H15" s="407" t="s">
        <v>726</v>
      </c>
      <c r="I15" s="727" t="s">
        <v>575</v>
      </c>
      <c r="J15" s="260"/>
      <c r="K15" s="260"/>
      <c r="L15" s="260"/>
      <c r="M15" s="260"/>
      <c r="N15" s="261" t="s">
        <v>69</v>
      </c>
      <c r="O15" s="261" t="str">
        <f>IF(H15="","",VLOOKUP(H15,'[2]Procedimientos Publicar'!$C$5:$E$85,3,FALSE))</f>
        <v>GERENCIA</v>
      </c>
      <c r="P15" s="261" t="s">
        <v>561</v>
      </c>
      <c r="Q15" s="260"/>
      <c r="R15" s="260"/>
      <c r="S15" s="260"/>
      <c r="T15" s="264">
        <v>1</v>
      </c>
      <c r="U15" s="260"/>
      <c r="V15" s="260"/>
      <c r="W15" s="260"/>
      <c r="X15" s="265">
        <v>43830</v>
      </c>
      <c r="Y15" s="260"/>
      <c r="Z15" s="260"/>
      <c r="AA15" s="275" t="str">
        <f t="shared" si="0"/>
        <v/>
      </c>
      <c r="AB15" s="276" t="str">
        <f t="shared" si="1"/>
        <v/>
      </c>
      <c r="AC15" s="508" t="str">
        <f t="shared" si="2"/>
        <v/>
      </c>
      <c r="AD15" s="474" t="s">
        <v>875</v>
      </c>
      <c r="AF15" s="810"/>
      <c r="AG15" s="495">
        <v>44012</v>
      </c>
      <c r="AM15" s="494" t="s">
        <v>1124</v>
      </c>
      <c r="BG15" s="510" t="s">
        <v>876</v>
      </c>
      <c r="BI15" s="475" t="s">
        <v>1114</v>
      </c>
    </row>
    <row r="16" spans="1:63" s="396" customFormat="1" ht="69" customHeight="1" x14ac:dyDescent="0.25">
      <c r="C16" s="394"/>
      <c r="E16" s="427"/>
      <c r="G16" s="430"/>
      <c r="H16" s="418"/>
      <c r="I16" s="324"/>
      <c r="J16" s="321"/>
      <c r="K16" s="311"/>
      <c r="N16" s="394"/>
      <c r="O16" s="394"/>
      <c r="P16" s="209"/>
      <c r="T16" s="97"/>
      <c r="V16" s="350"/>
      <c r="W16" s="313"/>
      <c r="X16" s="98"/>
      <c r="Y16" s="306"/>
      <c r="AA16" s="307"/>
      <c r="AB16" s="310"/>
      <c r="AF16" s="399"/>
      <c r="BG16" s="399"/>
    </row>
    <row r="17" spans="3:59" s="396" customFormat="1" ht="69" customHeight="1" x14ac:dyDescent="0.25">
      <c r="C17" s="394"/>
      <c r="E17" s="427"/>
      <c r="G17" s="430"/>
      <c r="H17" s="418"/>
      <c r="I17" s="324"/>
      <c r="J17" s="330"/>
      <c r="K17" s="311"/>
      <c r="N17" s="394"/>
      <c r="O17" s="394"/>
      <c r="P17" s="209"/>
      <c r="T17" s="97"/>
      <c r="V17" s="350"/>
      <c r="W17" s="313"/>
      <c r="X17" s="98"/>
      <c r="Y17" s="306"/>
      <c r="AA17" s="307"/>
      <c r="AB17" s="310"/>
      <c r="AF17" s="399"/>
      <c r="BG17" s="399"/>
    </row>
    <row r="18" spans="3:59" s="396" customFormat="1" ht="69" customHeight="1" x14ac:dyDescent="0.2">
      <c r="C18" s="394"/>
      <c r="E18" s="427"/>
      <c r="H18" s="418"/>
      <c r="I18" s="355"/>
      <c r="J18" s="311"/>
      <c r="K18" s="311"/>
      <c r="N18" s="394"/>
      <c r="O18" s="394"/>
      <c r="P18" s="209"/>
      <c r="T18" s="97"/>
      <c r="V18" s="350"/>
      <c r="W18" s="356"/>
      <c r="X18" s="98"/>
      <c r="Y18" s="306"/>
      <c r="AA18" s="307"/>
      <c r="AB18" s="310"/>
      <c r="AF18" s="399"/>
      <c r="BG18" s="399"/>
    </row>
    <row r="19" spans="3:59" s="396" customFormat="1" ht="69" customHeight="1" x14ac:dyDescent="0.25">
      <c r="C19" s="394"/>
      <c r="E19" s="427"/>
      <c r="H19" s="418"/>
      <c r="I19" s="306"/>
      <c r="J19" s="311"/>
      <c r="K19" s="311"/>
      <c r="N19" s="394"/>
      <c r="O19" s="394"/>
      <c r="P19" s="209"/>
      <c r="T19" s="97"/>
      <c r="V19" s="350"/>
      <c r="W19" s="350"/>
      <c r="X19" s="98"/>
      <c r="Y19" s="306"/>
      <c r="AA19" s="307"/>
      <c r="AB19" s="310"/>
      <c r="AF19" s="399"/>
      <c r="BG19" s="399"/>
    </row>
    <row r="20" spans="3:59" s="396" customFormat="1" ht="69" customHeight="1" x14ac:dyDescent="0.25">
      <c r="C20" s="394"/>
      <c r="E20" s="427"/>
      <c r="H20" s="418"/>
      <c r="I20" s="306"/>
      <c r="J20" s="311"/>
      <c r="K20" s="311"/>
      <c r="N20" s="394"/>
      <c r="O20" s="394"/>
      <c r="P20" s="209"/>
      <c r="T20" s="97"/>
      <c r="V20" s="350"/>
      <c r="W20" s="356"/>
      <c r="X20" s="98"/>
      <c r="Y20" s="306"/>
      <c r="AA20" s="307"/>
      <c r="AB20" s="310"/>
      <c r="AF20" s="399"/>
      <c r="BG20" s="399"/>
    </row>
    <row r="21" spans="3:59" s="396" customFormat="1" ht="69" customHeight="1" x14ac:dyDescent="0.25">
      <c r="C21" s="394"/>
      <c r="E21" s="425"/>
      <c r="H21" s="418"/>
      <c r="I21" s="315"/>
      <c r="J21" s="319"/>
      <c r="K21" s="26"/>
      <c r="L21" s="26"/>
      <c r="M21" s="148"/>
      <c r="N21" s="394"/>
      <c r="O21" s="394"/>
      <c r="P21" s="394"/>
      <c r="S21" s="26"/>
      <c r="T21" s="97"/>
      <c r="V21" s="18"/>
      <c r="W21" s="18"/>
      <c r="X21" s="98"/>
      <c r="Y21" s="320"/>
      <c r="AA21" s="307"/>
      <c r="AB21" s="310"/>
      <c r="AD21" s="27"/>
      <c r="AF21" s="399"/>
      <c r="BG21" s="399"/>
    </row>
    <row r="22" spans="3:59" s="396" customFormat="1" ht="69" customHeight="1" x14ac:dyDescent="0.25">
      <c r="C22" s="394"/>
      <c r="E22" s="425"/>
      <c r="H22" s="418"/>
      <c r="I22" s="153"/>
      <c r="J22" s="314"/>
      <c r="K22" s="26"/>
      <c r="L22" s="26"/>
      <c r="M22" s="148"/>
      <c r="N22" s="394"/>
      <c r="O22" s="394"/>
      <c r="P22" s="394"/>
      <c r="S22" s="26"/>
      <c r="T22" s="97"/>
      <c r="V22" s="18"/>
      <c r="W22" s="18"/>
      <c r="X22" s="98"/>
      <c r="Y22" s="27"/>
      <c r="AA22" s="307"/>
      <c r="AB22" s="310"/>
      <c r="AD22" s="153"/>
      <c r="AF22" s="399"/>
      <c r="BG22" s="399"/>
    </row>
    <row r="23" spans="3:59" s="396" customFormat="1" ht="69" customHeight="1" x14ac:dyDescent="0.25">
      <c r="C23" s="394"/>
      <c r="E23" s="425"/>
      <c r="H23" s="418"/>
      <c r="I23" s="153"/>
      <c r="J23" s="314"/>
      <c r="K23" s="26"/>
      <c r="L23" s="26"/>
      <c r="M23" s="148"/>
      <c r="N23" s="394"/>
      <c r="O23" s="394"/>
      <c r="P23" s="394"/>
      <c r="S23" s="26"/>
      <c r="T23" s="97"/>
      <c r="V23" s="18"/>
      <c r="W23" s="18"/>
      <c r="X23" s="98"/>
      <c r="Y23" s="27"/>
      <c r="AA23" s="307"/>
      <c r="AB23" s="310"/>
      <c r="AD23" s="153"/>
      <c r="AF23" s="399"/>
      <c r="BG23" s="399"/>
    </row>
    <row r="24" spans="3:59" s="396" customFormat="1" ht="69" customHeight="1" x14ac:dyDescent="0.25">
      <c r="C24" s="394"/>
      <c r="E24" s="425"/>
      <c r="H24" s="418"/>
      <c r="I24" s="153"/>
      <c r="J24" s="314"/>
      <c r="K24" s="26"/>
      <c r="L24" s="26"/>
      <c r="M24" s="148"/>
      <c r="N24" s="394"/>
      <c r="O24" s="394"/>
      <c r="P24" s="394"/>
      <c r="S24" s="26"/>
      <c r="T24" s="97"/>
      <c r="V24" s="18"/>
      <c r="W24" s="18"/>
      <c r="X24" s="98"/>
      <c r="Y24" s="27"/>
      <c r="AA24" s="307"/>
      <c r="AB24" s="310"/>
      <c r="AD24" s="153"/>
      <c r="AF24" s="399"/>
      <c r="BG24" s="399"/>
    </row>
    <row r="25" spans="3:59" s="396" customFormat="1" ht="69" customHeight="1" x14ac:dyDescent="0.2">
      <c r="C25" s="394"/>
      <c r="E25" s="425"/>
      <c r="H25" s="418"/>
      <c r="I25" s="153"/>
      <c r="J25" s="314"/>
      <c r="K25" s="27"/>
      <c r="L25" s="26"/>
      <c r="M25" s="148"/>
      <c r="N25" s="394"/>
      <c r="O25" s="394"/>
      <c r="P25" s="394"/>
      <c r="S25" s="27"/>
      <c r="T25" s="97"/>
      <c r="V25" s="18"/>
      <c r="W25" s="18"/>
      <c r="X25" s="98"/>
      <c r="Y25" s="317"/>
      <c r="AA25" s="307"/>
      <c r="AB25" s="310"/>
      <c r="AD25" s="106"/>
      <c r="BG25" s="399"/>
    </row>
    <row r="26" spans="3:59" s="396" customFormat="1" ht="69" customHeight="1" x14ac:dyDescent="0.25">
      <c r="C26" s="394"/>
      <c r="E26" s="425"/>
      <c r="H26" s="418"/>
      <c r="I26" s="153"/>
      <c r="N26" s="394"/>
      <c r="O26" s="394"/>
      <c r="P26" s="394"/>
      <c r="T26" s="97"/>
      <c r="X26" s="98"/>
      <c r="AA26" s="307"/>
      <c r="AB26" s="310"/>
      <c r="AF26" s="399"/>
      <c r="BG26" s="399"/>
    </row>
    <row r="27" spans="3:59" s="396" customFormat="1" ht="69" customHeight="1" x14ac:dyDescent="0.25">
      <c r="C27" s="394"/>
      <c r="E27" s="425"/>
      <c r="H27" s="418"/>
      <c r="I27" s="153"/>
      <c r="N27" s="394"/>
      <c r="O27" s="394"/>
      <c r="P27" s="394"/>
      <c r="T27" s="97"/>
      <c r="X27" s="98"/>
      <c r="AA27" s="307"/>
      <c r="AB27" s="310"/>
      <c r="AF27" s="399"/>
      <c r="BG27" s="399"/>
    </row>
    <row r="28" spans="3:59" s="396" customFormat="1" ht="69" customHeight="1" x14ac:dyDescent="0.25">
      <c r="C28" s="394"/>
      <c r="E28" s="425"/>
      <c r="H28" s="418"/>
      <c r="I28" s="321"/>
      <c r="N28" s="394"/>
      <c r="O28" s="394"/>
      <c r="P28" s="394"/>
      <c r="T28" s="97"/>
      <c r="X28" s="98"/>
      <c r="AA28" s="307"/>
      <c r="AB28" s="310"/>
      <c r="AF28" s="399"/>
      <c r="BG28" s="399"/>
    </row>
    <row r="29" spans="3:59" s="396" customFormat="1" ht="69" customHeight="1" x14ac:dyDescent="0.2">
      <c r="C29" s="394"/>
      <c r="E29" s="425"/>
      <c r="H29" s="418"/>
      <c r="I29" s="314"/>
      <c r="J29" s="316"/>
      <c r="K29" s="26"/>
      <c r="L29" s="26"/>
      <c r="M29" s="148"/>
      <c r="N29" s="394"/>
      <c r="O29" s="394"/>
      <c r="P29" s="394"/>
      <c r="S29" s="26"/>
      <c r="T29" s="97"/>
      <c r="V29" s="18"/>
      <c r="W29" s="18"/>
      <c r="X29" s="98"/>
      <c r="Y29" s="317"/>
      <c r="AA29" s="307"/>
      <c r="AB29" s="310"/>
      <c r="AD29" s="106"/>
      <c r="BG29" s="399"/>
    </row>
    <row r="30" spans="3:59" s="396" customFormat="1" ht="69" customHeight="1" x14ac:dyDescent="0.2">
      <c r="C30" s="394"/>
      <c r="E30" s="425"/>
      <c r="H30" s="418"/>
      <c r="I30" s="314"/>
      <c r="J30" s="316"/>
      <c r="K30" s="26"/>
      <c r="L30" s="26"/>
      <c r="M30" s="148"/>
      <c r="N30" s="394"/>
      <c r="O30" s="394"/>
      <c r="P30" s="394"/>
      <c r="S30" s="26"/>
      <c r="T30" s="97"/>
      <c r="V30" s="18"/>
      <c r="W30" s="18"/>
      <c r="X30" s="98"/>
      <c r="Y30" s="317"/>
      <c r="AA30" s="307"/>
      <c r="AB30" s="310"/>
      <c r="AD30" s="106"/>
      <c r="BG30" s="399"/>
    </row>
    <row r="31" spans="3:59" s="396" customFormat="1" ht="69" customHeight="1" x14ac:dyDescent="0.25">
      <c r="C31" s="394"/>
      <c r="E31" s="425"/>
      <c r="H31" s="418"/>
      <c r="I31" s="314"/>
      <c r="J31" s="314"/>
      <c r="K31" s="26"/>
      <c r="L31" s="26"/>
      <c r="M31" s="148"/>
      <c r="N31" s="394"/>
      <c r="O31" s="394"/>
      <c r="P31" s="394"/>
      <c r="S31" s="26"/>
      <c r="T31" s="97"/>
      <c r="V31" s="18"/>
      <c r="W31" s="18"/>
      <c r="X31" s="98"/>
      <c r="Y31" s="27"/>
      <c r="AA31" s="307"/>
      <c r="AB31" s="310"/>
      <c r="AD31" s="153"/>
      <c r="AF31" s="399"/>
      <c r="BG31" s="399"/>
    </row>
    <row r="32" spans="3:59" s="396" customFormat="1" ht="69" customHeight="1" x14ac:dyDescent="0.25">
      <c r="C32" s="394"/>
      <c r="E32" s="425"/>
      <c r="H32" s="418"/>
      <c r="I32" s="314"/>
      <c r="J32" s="314"/>
      <c r="K32" s="26"/>
      <c r="L32" s="26"/>
      <c r="M32" s="148"/>
      <c r="N32" s="394"/>
      <c r="O32" s="394"/>
      <c r="P32" s="394"/>
      <c r="S32" s="26"/>
      <c r="T32" s="97"/>
      <c r="V32" s="18"/>
      <c r="W32" s="18"/>
      <c r="X32" s="98"/>
      <c r="Y32" s="27"/>
      <c r="AA32" s="307"/>
      <c r="AB32" s="310"/>
      <c r="AD32" s="153"/>
      <c r="AF32" s="399"/>
      <c r="BG32" s="399"/>
    </row>
    <row r="33" spans="3:59" s="396" customFormat="1" ht="69" customHeight="1" x14ac:dyDescent="0.2">
      <c r="C33" s="394"/>
      <c r="E33" s="425"/>
      <c r="H33" s="418"/>
      <c r="I33" s="314"/>
      <c r="J33" s="314"/>
      <c r="K33" s="26"/>
      <c r="L33" s="26"/>
      <c r="M33" s="148"/>
      <c r="N33" s="394"/>
      <c r="O33" s="394"/>
      <c r="P33" s="394"/>
      <c r="S33" s="26"/>
      <c r="T33" s="97"/>
      <c r="V33" s="18"/>
      <c r="W33" s="18"/>
      <c r="X33" s="98"/>
      <c r="Y33" s="317"/>
      <c r="AA33" s="307"/>
      <c r="AB33" s="310"/>
      <c r="AD33" s="106"/>
      <c r="BG33" s="399"/>
    </row>
    <row r="34" spans="3:59" s="396" customFormat="1" ht="69" customHeight="1" x14ac:dyDescent="0.2">
      <c r="C34" s="394"/>
      <c r="E34" s="425"/>
      <c r="H34" s="418"/>
      <c r="I34" s="314"/>
      <c r="J34" s="26"/>
      <c r="K34" s="26"/>
      <c r="L34" s="26"/>
      <c r="M34" s="148"/>
      <c r="N34" s="394"/>
      <c r="O34" s="394"/>
      <c r="P34" s="394"/>
      <c r="S34" s="26"/>
      <c r="T34" s="97"/>
      <c r="V34" s="18"/>
      <c r="W34" s="18"/>
      <c r="X34" s="98"/>
      <c r="Y34" s="317"/>
      <c r="AA34" s="307"/>
      <c r="AB34" s="310"/>
      <c r="AD34" s="106"/>
      <c r="BG34" s="399"/>
    </row>
    <row r="35" spans="3:59" s="396" customFormat="1" ht="69" customHeight="1" x14ac:dyDescent="0.2">
      <c r="C35" s="394"/>
      <c r="E35" s="425"/>
      <c r="H35" s="418"/>
      <c r="I35" s="318"/>
      <c r="J35" s="26"/>
      <c r="K35" s="27"/>
      <c r="L35" s="26"/>
      <c r="M35" s="148"/>
      <c r="N35" s="394"/>
      <c r="O35" s="394"/>
      <c r="P35" s="394"/>
      <c r="S35" s="27"/>
      <c r="T35" s="97"/>
      <c r="V35" s="18"/>
      <c r="W35" s="18"/>
      <c r="X35" s="98"/>
      <c r="Y35" s="317"/>
      <c r="AA35" s="307"/>
      <c r="AB35" s="310"/>
      <c r="AD35" s="106"/>
      <c r="BG35" s="399"/>
    </row>
    <row r="36" spans="3:59" s="396" customFormat="1" ht="69" customHeight="1" x14ac:dyDescent="0.2">
      <c r="C36" s="394"/>
      <c r="E36" s="425"/>
      <c r="H36" s="418"/>
      <c r="I36" s="314"/>
      <c r="J36" s="26"/>
      <c r="K36" s="27"/>
      <c r="L36" s="26"/>
      <c r="M36" s="148"/>
      <c r="N36" s="394"/>
      <c r="O36" s="394"/>
      <c r="P36" s="394"/>
      <c r="S36" s="27"/>
      <c r="T36" s="97"/>
      <c r="V36" s="18"/>
      <c r="W36" s="18"/>
      <c r="X36" s="98"/>
      <c r="Y36" s="317"/>
      <c r="AA36" s="307"/>
      <c r="AB36" s="310"/>
      <c r="AD36" s="106"/>
      <c r="BG36" s="399"/>
    </row>
    <row r="37" spans="3:59" s="396" customFormat="1" ht="69" customHeight="1" x14ac:dyDescent="0.25">
      <c r="C37" s="394"/>
      <c r="E37" s="425"/>
      <c r="H37" s="418"/>
      <c r="I37" s="315"/>
      <c r="J37" s="319"/>
      <c r="K37" s="26"/>
      <c r="L37" s="26"/>
      <c r="M37" s="148"/>
      <c r="N37" s="394"/>
      <c r="O37" s="394"/>
      <c r="P37" s="394"/>
      <c r="S37" s="26"/>
      <c r="T37" s="97"/>
      <c r="V37" s="18"/>
      <c r="W37" s="18"/>
      <c r="X37" s="98"/>
      <c r="Y37" s="320"/>
      <c r="AA37" s="307"/>
      <c r="AB37" s="310"/>
      <c r="AD37" s="27"/>
      <c r="AF37" s="399"/>
      <c r="BG37" s="399"/>
    </row>
    <row r="38" spans="3:59" s="396" customFormat="1" ht="69" customHeight="1" x14ac:dyDescent="0.25">
      <c r="C38" s="394"/>
      <c r="E38" s="425"/>
      <c r="H38" s="418"/>
      <c r="I38" s="315"/>
      <c r="J38" s="319"/>
      <c r="K38" s="26"/>
      <c r="L38" s="26"/>
      <c r="M38" s="148"/>
      <c r="N38" s="394"/>
      <c r="O38" s="394"/>
      <c r="P38" s="394"/>
      <c r="S38" s="26"/>
      <c r="T38" s="97"/>
      <c r="V38" s="18"/>
      <c r="W38" s="18"/>
      <c r="X38" s="98"/>
      <c r="Y38" s="320"/>
      <c r="AA38" s="307"/>
      <c r="AB38" s="310"/>
      <c r="AD38" s="27"/>
      <c r="AF38" s="399"/>
      <c r="BG38" s="399"/>
    </row>
    <row r="39" spans="3:59" s="396" customFormat="1" ht="69" customHeight="1" x14ac:dyDescent="0.25">
      <c r="C39" s="394"/>
      <c r="E39" s="425"/>
      <c r="H39" s="418"/>
      <c r="I39" s="153"/>
      <c r="J39" s="314"/>
      <c r="K39" s="26"/>
      <c r="L39" s="26"/>
      <c r="M39" s="148"/>
      <c r="N39" s="394"/>
      <c r="O39" s="394"/>
      <c r="P39" s="394"/>
      <c r="S39" s="26"/>
      <c r="T39" s="97"/>
      <c r="V39" s="18"/>
      <c r="W39" s="18"/>
      <c r="X39" s="98"/>
      <c r="Y39" s="27"/>
      <c r="AA39" s="307"/>
      <c r="AB39" s="310"/>
      <c r="AD39" s="153"/>
      <c r="AF39" s="399"/>
      <c r="BG39" s="399"/>
    </row>
    <row r="40" spans="3:59" s="396" customFormat="1" ht="69" customHeight="1" x14ac:dyDescent="0.25">
      <c r="C40" s="394"/>
      <c r="E40" s="425"/>
      <c r="H40" s="418"/>
      <c r="I40" s="153"/>
      <c r="J40" s="314"/>
      <c r="K40" s="26"/>
      <c r="L40" s="26"/>
      <c r="M40" s="148"/>
      <c r="N40" s="394"/>
      <c r="O40" s="394"/>
      <c r="P40" s="394"/>
      <c r="S40" s="26"/>
      <c r="T40" s="97"/>
      <c r="V40" s="18"/>
      <c r="W40" s="18"/>
      <c r="X40" s="98"/>
      <c r="Y40" s="27"/>
      <c r="AA40" s="307"/>
      <c r="AB40" s="310"/>
      <c r="AD40" s="153"/>
      <c r="AF40" s="399"/>
      <c r="BG40" s="399"/>
    </row>
    <row r="41" spans="3:59" s="396" customFormat="1" ht="69" customHeight="1" x14ac:dyDescent="0.25">
      <c r="C41" s="394"/>
      <c r="E41" s="425"/>
      <c r="H41" s="418"/>
      <c r="I41" s="153"/>
      <c r="J41" s="314"/>
      <c r="K41" s="26"/>
      <c r="L41" s="26"/>
      <c r="M41" s="148"/>
      <c r="N41" s="394"/>
      <c r="O41" s="394"/>
      <c r="P41" s="394"/>
      <c r="S41" s="26"/>
      <c r="T41" s="97"/>
      <c r="V41" s="18"/>
      <c r="W41" s="18"/>
      <c r="X41" s="98"/>
      <c r="Y41" s="27"/>
      <c r="AA41" s="307"/>
      <c r="AB41" s="310"/>
      <c r="AD41" s="153"/>
      <c r="AF41" s="399"/>
      <c r="BG41" s="399"/>
    </row>
    <row r="42" spans="3:59" s="396" customFormat="1" ht="69" customHeight="1" x14ac:dyDescent="0.2">
      <c r="C42" s="394"/>
      <c r="E42" s="425"/>
      <c r="H42" s="418"/>
      <c r="I42" s="153"/>
      <c r="J42" s="314"/>
      <c r="K42" s="27"/>
      <c r="L42" s="26"/>
      <c r="M42" s="148"/>
      <c r="N42" s="394"/>
      <c r="O42" s="394"/>
      <c r="P42" s="394"/>
      <c r="S42" s="27"/>
      <c r="T42" s="97"/>
      <c r="V42" s="18"/>
      <c r="W42" s="18"/>
      <c r="X42" s="98"/>
      <c r="Y42" s="317"/>
      <c r="AA42" s="307"/>
      <c r="AB42" s="310"/>
      <c r="AD42" s="106"/>
      <c r="BG42" s="399"/>
    </row>
    <row r="43" spans="3:59" s="396" customFormat="1" ht="69" customHeight="1" x14ac:dyDescent="0.25">
      <c r="C43" s="394"/>
      <c r="E43" s="426"/>
      <c r="H43" s="418"/>
      <c r="I43" s="153"/>
      <c r="N43" s="394"/>
      <c r="O43" s="394"/>
      <c r="P43" s="394"/>
      <c r="T43" s="97"/>
      <c r="X43" s="98"/>
      <c r="AA43" s="307"/>
      <c r="AB43" s="310"/>
      <c r="AF43" s="399"/>
      <c r="BG43" s="399"/>
    </row>
    <row r="44" spans="3:59" s="396" customFormat="1" ht="69" customHeight="1" x14ac:dyDescent="0.25">
      <c r="C44" s="394"/>
      <c r="E44" s="426"/>
      <c r="H44" s="418"/>
      <c r="I44" s="153"/>
      <c r="N44" s="394"/>
      <c r="O44" s="394"/>
      <c r="P44" s="394"/>
      <c r="T44" s="97"/>
      <c r="X44" s="98"/>
      <c r="AA44" s="307"/>
      <c r="AB44" s="310"/>
      <c r="AF44" s="399"/>
      <c r="BG44" s="399"/>
    </row>
    <row r="45" spans="3:59" s="396" customFormat="1" ht="69" customHeight="1" x14ac:dyDescent="0.25">
      <c r="C45" s="394"/>
      <c r="E45" s="426"/>
      <c r="H45" s="418"/>
      <c r="I45" s="321"/>
      <c r="N45" s="394"/>
      <c r="O45" s="394"/>
      <c r="P45" s="394"/>
      <c r="T45" s="97"/>
      <c r="X45" s="98"/>
      <c r="AA45" s="307"/>
      <c r="AB45" s="310"/>
      <c r="AF45" s="399"/>
      <c r="BG45" s="399"/>
    </row>
    <row r="46" spans="3:59" s="396" customFormat="1" ht="69" customHeight="1" x14ac:dyDescent="0.25">
      <c r="C46" s="394"/>
      <c r="E46" s="420"/>
      <c r="H46" s="209"/>
      <c r="I46" s="395"/>
      <c r="J46" s="395"/>
      <c r="K46" s="395"/>
      <c r="L46" s="322"/>
      <c r="N46" s="394"/>
      <c r="O46" s="394"/>
      <c r="P46" s="394"/>
      <c r="S46" s="395"/>
      <c r="T46" s="97"/>
      <c r="V46" s="419"/>
      <c r="W46" s="419"/>
      <c r="X46" s="98"/>
      <c r="Y46" s="395"/>
      <c r="AA46" s="307"/>
      <c r="AB46" s="310"/>
      <c r="AD46" s="306"/>
      <c r="AF46" s="399"/>
      <c r="BG46" s="399"/>
    </row>
    <row r="47" spans="3:59" s="396" customFormat="1" ht="69" customHeight="1" x14ac:dyDescent="0.25">
      <c r="C47" s="394"/>
      <c r="E47" s="420"/>
      <c r="H47" s="209"/>
      <c r="I47" s="324"/>
      <c r="J47" s="395"/>
      <c r="K47" s="395"/>
      <c r="L47" s="325"/>
      <c r="N47" s="394"/>
      <c r="O47" s="394"/>
      <c r="P47" s="394"/>
      <c r="S47" s="395"/>
      <c r="T47" s="97"/>
      <c r="V47" s="326"/>
      <c r="W47" s="327"/>
      <c r="X47" s="98"/>
      <c r="Y47" s="395"/>
      <c r="AA47" s="307"/>
      <c r="AB47" s="310"/>
      <c r="AD47" s="306"/>
      <c r="AF47" s="399"/>
      <c r="BG47" s="399"/>
    </row>
    <row r="48" spans="3:59" s="396" customFormat="1" ht="69" customHeight="1" x14ac:dyDescent="0.25">
      <c r="C48" s="394"/>
      <c r="E48" s="420"/>
      <c r="H48" s="209"/>
      <c r="I48" s="153"/>
      <c r="J48" s="153"/>
      <c r="K48" s="153"/>
      <c r="L48" s="321"/>
      <c r="N48" s="394"/>
      <c r="O48" s="394"/>
      <c r="P48" s="394"/>
      <c r="S48" s="153"/>
      <c r="T48" s="97"/>
      <c r="V48" s="419"/>
      <c r="W48" s="419"/>
      <c r="X48" s="98"/>
      <c r="Y48" s="395"/>
      <c r="AA48" s="307"/>
      <c r="AB48" s="310"/>
      <c r="AD48" s="395"/>
      <c r="BG48" s="399"/>
    </row>
    <row r="49" spans="3:59" s="396" customFormat="1" ht="69" customHeight="1" x14ac:dyDescent="0.25">
      <c r="C49" s="394"/>
      <c r="E49" s="425"/>
      <c r="H49" s="418"/>
      <c r="I49" s="312"/>
      <c r="J49" s="312"/>
      <c r="K49" s="312"/>
      <c r="L49" s="312"/>
      <c r="N49" s="394"/>
      <c r="O49" s="394"/>
      <c r="P49" s="418"/>
      <c r="S49" s="312"/>
      <c r="T49" s="97"/>
      <c r="V49" s="328"/>
      <c r="W49" s="328"/>
      <c r="X49" s="98"/>
      <c r="Y49" s="329"/>
      <c r="AA49" s="307"/>
      <c r="AB49" s="310"/>
      <c r="AD49" s="330"/>
      <c r="AF49" s="399"/>
      <c r="BG49" s="399"/>
    </row>
    <row r="50" spans="3:59" s="396" customFormat="1" ht="69" customHeight="1" x14ac:dyDescent="0.2">
      <c r="C50" s="394"/>
      <c r="E50" s="425"/>
      <c r="H50" s="418"/>
      <c r="I50" s="312"/>
      <c r="J50" s="331"/>
      <c r="K50" s="331"/>
      <c r="L50" s="331"/>
      <c r="N50" s="394"/>
      <c r="O50" s="394"/>
      <c r="P50" s="418"/>
      <c r="S50" s="331"/>
      <c r="T50" s="97"/>
      <c r="U50" s="331"/>
      <c r="V50" s="328"/>
      <c r="W50" s="328"/>
      <c r="X50" s="98"/>
      <c r="Y50" s="395"/>
      <c r="AA50" s="307"/>
      <c r="AB50" s="310"/>
      <c r="AD50" s="312"/>
      <c r="BG50" s="399"/>
    </row>
    <row r="51" spans="3:59" s="396" customFormat="1" ht="69" customHeight="1" x14ac:dyDescent="0.2">
      <c r="C51" s="394"/>
      <c r="E51" s="425"/>
      <c r="H51" s="418"/>
      <c r="I51" s="312"/>
      <c r="J51" s="331"/>
      <c r="K51" s="331"/>
      <c r="L51" s="331"/>
      <c r="N51" s="394"/>
      <c r="O51" s="394"/>
      <c r="P51" s="418"/>
      <c r="S51" s="331"/>
      <c r="T51" s="97"/>
      <c r="V51" s="328"/>
      <c r="W51" s="328"/>
      <c r="X51" s="98"/>
      <c r="Y51" s="395"/>
      <c r="AA51" s="307"/>
      <c r="AB51" s="310"/>
      <c r="AD51" s="395"/>
      <c r="AF51" s="399"/>
      <c r="BG51" s="399"/>
    </row>
    <row r="52" spans="3:59" s="396" customFormat="1" ht="69" customHeight="1" x14ac:dyDescent="0.2">
      <c r="C52" s="394"/>
      <c r="E52" s="425"/>
      <c r="H52" s="418"/>
      <c r="I52" s="312"/>
      <c r="J52" s="332"/>
      <c r="K52" s="312"/>
      <c r="L52" s="331"/>
      <c r="N52" s="394"/>
      <c r="O52" s="394"/>
      <c r="P52" s="331"/>
      <c r="S52" s="312"/>
      <c r="T52" s="97"/>
      <c r="V52" s="333"/>
      <c r="W52" s="333"/>
      <c r="X52" s="98"/>
      <c r="Y52" s="395"/>
      <c r="AA52" s="307"/>
      <c r="AB52" s="310"/>
      <c r="AD52" s="395"/>
      <c r="AF52" s="399"/>
      <c r="BG52" s="399"/>
    </row>
    <row r="53" spans="3:59" s="396" customFormat="1" ht="69" customHeight="1" x14ac:dyDescent="0.2">
      <c r="C53" s="394"/>
      <c r="E53" s="425"/>
      <c r="H53" s="418"/>
      <c r="I53" s="312"/>
      <c r="J53" s="331"/>
      <c r="K53" s="331"/>
      <c r="L53" s="331"/>
      <c r="N53" s="394"/>
      <c r="O53" s="394"/>
      <c r="P53" s="418"/>
      <c r="S53" s="331"/>
      <c r="T53" s="97"/>
      <c r="V53" s="328"/>
      <c r="W53" s="328"/>
      <c r="X53" s="98"/>
      <c r="Y53" s="395"/>
      <c r="AA53" s="307"/>
      <c r="AB53" s="310"/>
      <c r="AD53" s="306"/>
      <c r="AF53" s="399"/>
      <c r="BG53" s="399"/>
    </row>
    <row r="54" spans="3:59" s="396" customFormat="1" ht="69" customHeight="1" x14ac:dyDescent="0.25">
      <c r="C54" s="394"/>
      <c r="E54" s="427"/>
      <c r="H54" s="418"/>
      <c r="I54" s="153"/>
      <c r="J54" s="104"/>
      <c r="K54" s="104"/>
      <c r="L54" s="104"/>
      <c r="M54" s="105"/>
      <c r="N54" s="394"/>
      <c r="O54" s="394"/>
      <c r="P54" s="394"/>
      <c r="S54" s="104"/>
      <c r="T54" s="97"/>
      <c r="V54" s="18"/>
      <c r="W54" s="18"/>
      <c r="X54" s="98"/>
      <c r="Y54" s="15"/>
      <c r="AA54" s="307"/>
      <c r="AB54" s="310"/>
      <c r="AD54" s="309"/>
      <c r="AF54" s="399"/>
      <c r="BG54" s="399"/>
    </row>
    <row r="55" spans="3:59" s="396" customFormat="1" ht="69" customHeight="1" x14ac:dyDescent="0.25">
      <c r="C55" s="394"/>
      <c r="E55" s="427"/>
      <c r="H55" s="418"/>
      <c r="I55" s="153"/>
      <c r="J55" s="334"/>
      <c r="K55" s="104"/>
      <c r="L55" s="104"/>
      <c r="M55" s="108"/>
      <c r="N55" s="394"/>
      <c r="O55" s="394"/>
      <c r="P55" s="394"/>
      <c r="S55" s="104"/>
      <c r="T55" s="97"/>
      <c r="V55" s="109"/>
      <c r="W55" s="109"/>
      <c r="X55" s="98"/>
      <c r="Y55" s="15"/>
      <c r="AA55" s="307"/>
      <c r="AB55" s="310"/>
      <c r="AD55" s="309"/>
      <c r="AF55" s="399"/>
      <c r="BG55" s="399"/>
    </row>
    <row r="56" spans="3:59" s="396" customFormat="1" ht="69" customHeight="1" x14ac:dyDescent="0.25">
      <c r="C56" s="394"/>
      <c r="E56" s="427"/>
      <c r="H56" s="418"/>
      <c r="I56" s="321"/>
      <c r="J56" s="321"/>
      <c r="K56" s="15"/>
      <c r="L56" s="104"/>
      <c r="M56" s="105"/>
      <c r="N56" s="394"/>
      <c r="O56" s="394"/>
      <c r="P56" s="394"/>
      <c r="S56" s="15"/>
      <c r="T56" s="97"/>
      <c r="V56" s="18"/>
      <c r="W56" s="18"/>
      <c r="X56" s="98"/>
      <c r="Y56" s="15"/>
      <c r="AA56" s="307"/>
      <c r="AB56" s="310"/>
      <c r="AD56" s="17"/>
      <c r="AF56" s="399"/>
      <c r="BG56" s="399"/>
    </row>
    <row r="57" spans="3:59" s="396" customFormat="1" ht="69" customHeight="1" x14ac:dyDescent="0.25">
      <c r="C57" s="394"/>
      <c r="E57" s="427"/>
      <c r="H57" s="418"/>
      <c r="I57" s="335"/>
      <c r="J57" s="15"/>
      <c r="K57" s="15"/>
      <c r="L57" s="17"/>
      <c r="M57" s="113"/>
      <c r="N57" s="394"/>
      <c r="O57" s="394"/>
      <c r="P57" s="394"/>
      <c r="S57" s="15"/>
      <c r="T57" s="97"/>
      <c r="V57" s="18"/>
      <c r="W57" s="18"/>
      <c r="X57" s="98"/>
      <c r="Y57" s="15"/>
      <c r="AA57" s="307"/>
      <c r="AB57" s="310"/>
      <c r="AD57" s="309"/>
      <c r="AF57" s="399"/>
      <c r="BG57" s="399"/>
    </row>
    <row r="58" spans="3:59" s="396" customFormat="1" ht="69" customHeight="1" x14ac:dyDescent="0.25">
      <c r="C58" s="394"/>
      <c r="E58" s="427"/>
      <c r="H58" s="418"/>
      <c r="I58" s="153"/>
      <c r="J58" s="15"/>
      <c r="K58" s="15"/>
      <c r="L58" s="336"/>
      <c r="M58" s="115"/>
      <c r="N58" s="394"/>
      <c r="O58" s="394"/>
      <c r="P58" s="394"/>
      <c r="S58" s="15"/>
      <c r="T58" s="97"/>
      <c r="V58" s="18"/>
      <c r="W58" s="106"/>
      <c r="X58" s="98"/>
      <c r="Y58" s="15"/>
      <c r="AA58" s="307"/>
      <c r="AB58" s="310"/>
      <c r="AD58" s="17"/>
      <c r="AF58" s="399"/>
      <c r="BG58" s="399"/>
    </row>
    <row r="59" spans="3:59" s="396" customFormat="1" ht="69" customHeight="1" x14ac:dyDescent="0.25">
      <c r="C59" s="394"/>
      <c r="E59" s="427"/>
      <c r="H59" s="418"/>
      <c r="I59" s="321"/>
      <c r="J59" s="15"/>
      <c r="K59" s="26"/>
      <c r="L59" s="26"/>
      <c r="M59" s="105"/>
      <c r="N59" s="394"/>
      <c r="O59" s="394"/>
      <c r="P59" s="394"/>
      <c r="S59" s="26"/>
      <c r="T59" s="97"/>
      <c r="V59" s="18"/>
      <c r="W59" s="18"/>
      <c r="X59" s="98"/>
      <c r="Y59" s="15"/>
      <c r="AA59" s="307"/>
      <c r="AB59" s="310"/>
      <c r="AD59" s="17"/>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row>
    <row r="60" spans="3:59" s="396" customFormat="1" ht="69" customHeight="1" x14ac:dyDescent="0.25">
      <c r="C60" s="394"/>
      <c r="E60" s="427"/>
      <c r="H60" s="418"/>
      <c r="I60" s="153"/>
      <c r="J60" s="15"/>
      <c r="K60" s="15"/>
      <c r="L60" s="15"/>
      <c r="M60" s="113"/>
      <c r="N60" s="394"/>
      <c r="O60" s="394"/>
      <c r="P60" s="394"/>
      <c r="S60" s="15"/>
      <c r="T60" s="97"/>
      <c r="V60" s="18"/>
      <c r="W60" s="18"/>
      <c r="X60" s="98"/>
      <c r="Y60" s="15"/>
      <c r="AA60" s="307"/>
      <c r="AB60" s="310"/>
      <c r="AD60" s="17"/>
      <c r="AF60" s="399"/>
      <c r="BG60" s="399"/>
    </row>
    <row r="61" spans="3:59" s="396" customFormat="1" ht="69" customHeight="1" x14ac:dyDescent="0.25">
      <c r="C61" s="394"/>
      <c r="E61" s="427"/>
      <c r="H61" s="418"/>
      <c r="I61" s="153"/>
      <c r="J61" s="15"/>
      <c r="K61" s="15"/>
      <c r="L61" s="15"/>
      <c r="M61" s="113"/>
      <c r="N61" s="394"/>
      <c r="O61" s="394"/>
      <c r="P61" s="394"/>
      <c r="S61" s="15"/>
      <c r="T61" s="97"/>
      <c r="V61" s="18"/>
      <c r="W61" s="18"/>
      <c r="X61" s="98"/>
      <c r="Y61" s="15"/>
      <c r="AA61" s="307"/>
      <c r="AB61" s="310"/>
      <c r="AD61" s="17"/>
      <c r="AF61" s="399"/>
      <c r="BG61" s="399"/>
    </row>
    <row r="62" spans="3:59" s="396" customFormat="1" ht="69" customHeight="1" x14ac:dyDescent="0.25">
      <c r="C62" s="394"/>
      <c r="E62" s="427"/>
      <c r="H62" s="418"/>
      <c r="I62" s="153"/>
      <c r="J62" s="15"/>
      <c r="K62" s="15"/>
      <c r="L62" s="15"/>
      <c r="M62" s="113"/>
      <c r="N62" s="394"/>
      <c r="O62" s="394"/>
      <c r="P62" s="394"/>
      <c r="S62" s="15"/>
      <c r="T62" s="97"/>
      <c r="V62" s="18"/>
      <c r="W62" s="18"/>
      <c r="X62" s="98"/>
      <c r="Y62" s="15"/>
      <c r="AA62" s="307"/>
      <c r="AB62" s="310"/>
      <c r="AD62" s="126"/>
      <c r="AF62" s="399"/>
      <c r="BG62" s="399"/>
    </row>
    <row r="63" spans="3:59" s="396" customFormat="1" ht="69" customHeight="1" x14ac:dyDescent="0.25">
      <c r="C63" s="394"/>
      <c r="E63" s="427"/>
      <c r="H63" s="418"/>
      <c r="I63" s="153"/>
      <c r="J63" s="26"/>
      <c r="K63" s="26"/>
      <c r="L63" s="26"/>
      <c r="M63" s="115"/>
      <c r="N63" s="394"/>
      <c r="O63" s="394"/>
      <c r="P63" s="394"/>
      <c r="S63" s="26"/>
      <c r="T63" s="97"/>
      <c r="V63" s="18"/>
      <c r="W63" s="18"/>
      <c r="X63" s="98"/>
      <c r="Y63" s="15"/>
      <c r="AA63" s="307"/>
      <c r="AB63" s="310"/>
      <c r="AD63" s="17"/>
      <c r="AF63" s="399"/>
      <c r="BG63" s="399"/>
    </row>
    <row r="64" spans="3:59" s="396" customFormat="1" ht="69" customHeight="1" x14ac:dyDescent="0.25">
      <c r="C64" s="394"/>
      <c r="E64" s="425"/>
      <c r="H64" s="418"/>
      <c r="I64" s="312"/>
      <c r="J64" s="337"/>
      <c r="N64" s="394"/>
      <c r="O64" s="394"/>
      <c r="P64" s="394"/>
      <c r="T64" s="97"/>
      <c r="X64" s="98"/>
      <c r="Y64" s="154"/>
      <c r="AA64" s="307"/>
      <c r="AB64" s="310"/>
      <c r="AD64" s="15"/>
      <c r="AF64" s="399"/>
      <c r="BG64" s="399"/>
    </row>
    <row r="65" spans="3:59" s="396" customFormat="1" ht="69" customHeight="1" x14ac:dyDescent="0.25">
      <c r="C65" s="394"/>
      <c r="E65" s="425"/>
      <c r="H65" s="418"/>
      <c r="I65" s="153"/>
      <c r="J65" s="337"/>
      <c r="N65" s="394"/>
      <c r="O65" s="394"/>
      <c r="P65" s="394"/>
      <c r="T65" s="97"/>
      <c r="X65" s="98"/>
      <c r="Y65" s="154"/>
      <c r="AA65" s="307"/>
      <c r="AB65" s="310"/>
      <c r="AD65" s="15"/>
      <c r="AF65" s="399"/>
      <c r="BG65" s="399"/>
    </row>
    <row r="66" spans="3:59" s="396" customFormat="1" ht="69" customHeight="1" x14ac:dyDescent="0.25">
      <c r="C66" s="394"/>
      <c r="E66" s="425"/>
      <c r="H66" s="418"/>
      <c r="I66" s="153"/>
      <c r="J66" s="337"/>
      <c r="N66" s="394"/>
      <c r="O66" s="394"/>
      <c r="P66" s="394"/>
      <c r="T66" s="97"/>
      <c r="X66" s="98"/>
      <c r="Y66" s="154"/>
      <c r="AA66" s="307"/>
      <c r="AB66" s="310"/>
      <c r="AD66" s="15"/>
      <c r="AF66" s="399"/>
      <c r="BG66" s="399"/>
    </row>
    <row r="67" spans="3:59" s="396" customFormat="1" ht="69" customHeight="1" x14ac:dyDescent="0.25">
      <c r="C67" s="394"/>
      <c r="E67" s="425"/>
      <c r="H67" s="418"/>
      <c r="I67" s="153"/>
      <c r="J67" s="337"/>
      <c r="N67" s="394"/>
      <c r="O67" s="394"/>
      <c r="P67" s="394"/>
      <c r="T67" s="97"/>
      <c r="X67" s="98"/>
      <c r="Y67" s="154"/>
      <c r="AA67" s="307"/>
      <c r="AB67" s="310"/>
      <c r="AD67" s="15"/>
      <c r="AF67" s="399"/>
      <c r="BG67" s="399"/>
    </row>
    <row r="68" spans="3:59" s="396" customFormat="1" ht="69" customHeight="1" x14ac:dyDescent="0.2">
      <c r="C68" s="394"/>
      <c r="E68" s="420"/>
      <c r="H68" s="418"/>
      <c r="I68" s="315"/>
      <c r="N68" s="394"/>
      <c r="O68" s="394"/>
      <c r="P68" s="394"/>
      <c r="T68" s="97"/>
      <c r="X68" s="98"/>
      <c r="Y68" s="317"/>
      <c r="AA68" s="307"/>
      <c r="AB68" s="310"/>
      <c r="AF68" s="399"/>
      <c r="BG68" s="399"/>
    </row>
    <row r="69" spans="3:59" s="396" customFormat="1" ht="69" customHeight="1" x14ac:dyDescent="0.25">
      <c r="C69" s="394"/>
      <c r="E69" s="420"/>
      <c r="H69" s="418"/>
      <c r="I69" s="153"/>
      <c r="J69" s="154"/>
      <c r="K69" s="26"/>
      <c r="L69" s="20"/>
      <c r="M69" s="148"/>
      <c r="N69" s="394"/>
      <c r="O69" s="394"/>
      <c r="P69" s="394"/>
      <c r="T69" s="97"/>
      <c r="U69" s="26"/>
      <c r="V69" s="338"/>
      <c r="W69" s="338"/>
      <c r="X69" s="98"/>
      <c r="Y69" s="26"/>
      <c r="AA69" s="307"/>
      <c r="AB69" s="310"/>
      <c r="AF69" s="399"/>
      <c r="BG69" s="399"/>
    </row>
    <row r="70" spans="3:59" s="396" customFormat="1" ht="69" customHeight="1" x14ac:dyDescent="0.25">
      <c r="C70" s="394"/>
      <c r="E70" s="420"/>
      <c r="H70" s="418"/>
      <c r="I70" s="153"/>
      <c r="J70" s="154"/>
      <c r="K70" s="17"/>
      <c r="L70" s="150"/>
      <c r="M70" s="115"/>
      <c r="N70" s="394"/>
      <c r="O70" s="394"/>
      <c r="P70" s="394"/>
      <c r="T70" s="97"/>
      <c r="U70" s="17"/>
      <c r="V70" s="338"/>
      <c r="W70" s="338"/>
      <c r="X70" s="98"/>
      <c r="Y70" s="26"/>
      <c r="AA70" s="307"/>
      <c r="AB70" s="310"/>
      <c r="AF70" s="399"/>
      <c r="BG70" s="399"/>
    </row>
    <row r="71" spans="3:59" s="396" customFormat="1" ht="69" customHeight="1" x14ac:dyDescent="0.2">
      <c r="C71" s="394"/>
      <c r="E71" s="420"/>
      <c r="H71" s="418"/>
      <c r="I71" s="395"/>
      <c r="J71" s="154"/>
      <c r="K71" s="395"/>
      <c r="L71" s="151"/>
      <c r="M71" s="395"/>
      <c r="N71" s="394"/>
      <c r="O71" s="394"/>
      <c r="P71" s="340"/>
      <c r="T71" s="97"/>
      <c r="U71" s="395"/>
      <c r="V71" s="323"/>
      <c r="W71" s="152"/>
      <c r="X71" s="98"/>
      <c r="Y71" s="348"/>
      <c r="AA71" s="307"/>
      <c r="AB71" s="310"/>
      <c r="AF71" s="399"/>
      <c r="BG71" s="399"/>
    </row>
    <row r="72" spans="3:59" s="396" customFormat="1" ht="69" customHeight="1" x14ac:dyDescent="0.2">
      <c r="C72" s="394"/>
      <c r="E72" s="420"/>
      <c r="H72" s="418"/>
      <c r="I72" s="153"/>
      <c r="J72" s="150"/>
      <c r="K72" s="16"/>
      <c r="L72" s="150"/>
      <c r="M72" s="115"/>
      <c r="N72" s="394"/>
      <c r="O72" s="394"/>
      <c r="P72" s="394"/>
      <c r="T72" s="97"/>
      <c r="U72" s="16"/>
      <c r="V72" s="338"/>
      <c r="W72" s="338"/>
      <c r="X72" s="98"/>
      <c r="Y72" s="348"/>
      <c r="AA72" s="307"/>
      <c r="AB72" s="310"/>
      <c r="AF72" s="399"/>
      <c r="BG72" s="399"/>
    </row>
    <row r="73" spans="3:59" s="396" customFormat="1" ht="69" customHeight="1" x14ac:dyDescent="0.2">
      <c r="C73" s="394"/>
      <c r="E73" s="420"/>
      <c r="H73" s="418"/>
      <c r="I73" s="315"/>
      <c r="N73" s="394"/>
      <c r="O73" s="394"/>
      <c r="T73" s="97"/>
      <c r="X73" s="98"/>
      <c r="Y73" s="317"/>
      <c r="AA73" s="307"/>
      <c r="AB73" s="310"/>
      <c r="AF73" s="399"/>
      <c r="BG73" s="399"/>
    </row>
    <row r="74" spans="3:59" s="396" customFormat="1" ht="69" customHeight="1" x14ac:dyDescent="0.2">
      <c r="C74" s="394"/>
      <c r="E74" s="420"/>
      <c r="H74" s="418"/>
      <c r="I74" s="315"/>
      <c r="N74" s="394"/>
      <c r="O74" s="394"/>
      <c r="T74" s="97"/>
      <c r="X74" s="98"/>
      <c r="Y74" s="317"/>
      <c r="AA74" s="307"/>
      <c r="AB74" s="310"/>
      <c r="AF74" s="399"/>
      <c r="BG74" s="399"/>
    </row>
    <row r="75" spans="3:59" s="396" customFormat="1" ht="69" customHeight="1" x14ac:dyDescent="0.25">
      <c r="C75" s="394"/>
      <c r="E75" s="420"/>
      <c r="H75" s="418"/>
      <c r="I75" s="153"/>
      <c r="N75" s="394"/>
      <c r="O75" s="394"/>
      <c r="P75" s="340"/>
      <c r="T75" s="97"/>
      <c r="X75" s="98"/>
      <c r="Y75" s="311"/>
      <c r="AA75" s="307"/>
      <c r="AB75" s="310"/>
      <c r="AF75" s="399"/>
      <c r="BG75" s="399"/>
    </row>
    <row r="76" spans="3:59" s="396" customFormat="1" ht="69" customHeight="1" x14ac:dyDescent="0.2">
      <c r="C76" s="394"/>
      <c r="E76" s="420"/>
      <c r="H76" s="209"/>
      <c r="I76" s="331"/>
      <c r="J76" s="150"/>
      <c r="K76" s="17"/>
      <c r="L76" s="17"/>
      <c r="N76" s="394"/>
      <c r="O76" s="394"/>
      <c r="P76" s="394"/>
      <c r="T76" s="97"/>
      <c r="U76" s="17"/>
      <c r="V76" s="338"/>
      <c r="W76" s="338"/>
      <c r="X76" s="98"/>
      <c r="Y76" s="311"/>
      <c r="AA76" s="307"/>
      <c r="AB76" s="310"/>
      <c r="AF76" s="399"/>
      <c r="BG76" s="399"/>
    </row>
    <row r="77" spans="3:59" s="396" customFormat="1" ht="69" customHeight="1" x14ac:dyDescent="0.25">
      <c r="C77" s="394"/>
      <c r="E77" s="420"/>
      <c r="H77" s="209"/>
      <c r="I77" s="315"/>
      <c r="J77" s="341"/>
      <c r="N77" s="394"/>
      <c r="O77" s="394"/>
      <c r="P77" s="394"/>
      <c r="T77" s="97"/>
      <c r="X77" s="98"/>
      <c r="AA77" s="307"/>
      <c r="AB77" s="310"/>
      <c r="AF77" s="399"/>
      <c r="BG77" s="399"/>
    </row>
    <row r="78" spans="3:59" s="396" customFormat="1" ht="69" customHeight="1" x14ac:dyDescent="0.2">
      <c r="C78" s="394"/>
      <c r="E78" s="420"/>
      <c r="H78" s="209"/>
      <c r="I78" s="342"/>
      <c r="J78" s="150"/>
      <c r="K78" s="17"/>
      <c r="L78" s="17"/>
      <c r="N78" s="394"/>
      <c r="O78" s="394"/>
      <c r="P78" s="394"/>
      <c r="T78" s="97"/>
      <c r="U78" s="17"/>
      <c r="V78" s="338"/>
      <c r="W78" s="338"/>
      <c r="X78" s="98"/>
      <c r="Y78" s="306"/>
      <c r="AA78" s="307"/>
      <c r="AB78" s="310"/>
      <c r="AF78" s="399"/>
      <c r="BG78" s="399"/>
    </row>
    <row r="79" spans="3:59" s="396" customFormat="1" ht="69" customHeight="1" x14ac:dyDescent="0.2">
      <c r="C79" s="394"/>
      <c r="E79" s="420"/>
      <c r="H79" s="209"/>
      <c r="I79" s="331"/>
      <c r="J79" s="343"/>
      <c r="K79" s="343"/>
      <c r="N79" s="394"/>
      <c r="O79" s="394"/>
      <c r="P79" s="394"/>
      <c r="T79" s="97"/>
      <c r="X79" s="98"/>
      <c r="AA79" s="307"/>
      <c r="AB79" s="310"/>
      <c r="AF79" s="399"/>
      <c r="BG79" s="399"/>
    </row>
    <row r="80" spans="3:59" s="396" customFormat="1" ht="69" customHeight="1" x14ac:dyDescent="0.2">
      <c r="C80" s="394"/>
      <c r="E80" s="427"/>
      <c r="H80" s="209"/>
      <c r="I80" s="344"/>
      <c r="K80" s="420"/>
      <c r="M80" s="345"/>
      <c r="N80" s="394"/>
      <c r="O80" s="394"/>
      <c r="P80" s="394"/>
      <c r="T80" s="97"/>
      <c r="V80" s="327"/>
      <c r="W80" s="327"/>
      <c r="X80" s="98"/>
      <c r="Y80" s="147"/>
      <c r="AA80" s="307"/>
      <c r="AB80" s="310"/>
      <c r="AF80" s="399"/>
      <c r="BG80" s="399"/>
    </row>
    <row r="81" spans="3:59" s="396" customFormat="1" ht="69" customHeight="1" x14ac:dyDescent="0.25">
      <c r="C81" s="394"/>
      <c r="E81" s="427"/>
      <c r="H81" s="209"/>
      <c r="I81" s="346"/>
      <c r="K81" s="420"/>
      <c r="M81" s="345"/>
      <c r="N81" s="394"/>
      <c r="O81" s="394"/>
      <c r="P81" s="394"/>
      <c r="T81" s="97"/>
      <c r="V81" s="327"/>
      <c r="W81" s="327"/>
      <c r="X81" s="98"/>
      <c r="Y81" s="147"/>
      <c r="AA81" s="307"/>
      <c r="AB81" s="310"/>
      <c r="AF81" s="399"/>
      <c r="BG81" s="399"/>
    </row>
    <row r="82" spans="3:59" s="396" customFormat="1" ht="69" customHeight="1" x14ac:dyDescent="0.25">
      <c r="C82" s="394"/>
      <c r="E82" s="427"/>
      <c r="H82" s="209"/>
      <c r="I82" s="346"/>
      <c r="K82" s="325"/>
      <c r="M82" s="345"/>
      <c r="N82" s="394"/>
      <c r="O82" s="394"/>
      <c r="P82" s="340"/>
      <c r="T82" s="97"/>
      <c r="V82" s="327"/>
      <c r="W82" s="327"/>
      <c r="X82" s="98"/>
      <c r="Y82" s="147"/>
      <c r="AA82" s="307"/>
      <c r="AB82" s="310"/>
      <c r="AF82" s="399"/>
      <c r="BG82" s="399"/>
    </row>
    <row r="83" spans="3:59" s="396" customFormat="1" ht="69" customHeight="1" x14ac:dyDescent="0.2">
      <c r="C83" s="394"/>
      <c r="E83" s="427"/>
      <c r="H83" s="209"/>
      <c r="I83" s="347"/>
      <c r="M83" s="345"/>
      <c r="N83" s="394"/>
      <c r="O83" s="394"/>
      <c r="P83" s="394"/>
      <c r="T83" s="97"/>
      <c r="V83" s="327"/>
      <c r="W83" s="327"/>
      <c r="X83" s="98"/>
      <c r="Y83" s="317"/>
      <c r="AA83" s="307"/>
      <c r="AB83" s="310"/>
      <c r="AF83" s="399"/>
      <c r="BG83" s="399"/>
    </row>
    <row r="84" spans="3:59" s="396" customFormat="1" ht="69" customHeight="1" x14ac:dyDescent="0.2">
      <c r="C84" s="394"/>
      <c r="E84" s="427"/>
      <c r="H84" s="209"/>
      <c r="I84" s="347"/>
      <c r="M84" s="345"/>
      <c r="N84" s="394"/>
      <c r="O84" s="394"/>
      <c r="P84" s="394"/>
      <c r="T84" s="97"/>
      <c r="V84" s="327"/>
      <c r="W84" s="327"/>
      <c r="X84" s="98"/>
      <c r="Y84" s="317"/>
      <c r="AA84" s="307"/>
      <c r="AB84" s="310"/>
      <c r="AF84" s="399"/>
      <c r="BG84" s="399"/>
    </row>
    <row r="85" spans="3:59" s="396" customFormat="1" ht="69" customHeight="1" x14ac:dyDescent="0.25">
      <c r="C85" s="394"/>
      <c r="E85" s="427"/>
      <c r="H85" s="209"/>
      <c r="I85" s="346"/>
      <c r="M85" s="345"/>
      <c r="N85" s="394"/>
      <c r="O85" s="394"/>
      <c r="P85" s="339"/>
      <c r="T85" s="97"/>
      <c r="V85" s="327"/>
      <c r="W85" s="327"/>
      <c r="X85" s="98"/>
      <c r="Y85" s="147"/>
      <c r="AA85" s="307"/>
      <c r="AB85" s="310"/>
      <c r="AF85" s="399"/>
      <c r="BG85" s="399"/>
    </row>
    <row r="86" spans="3:59" s="396" customFormat="1" ht="69" customHeight="1" x14ac:dyDescent="0.25">
      <c r="C86" s="394"/>
      <c r="E86" s="427"/>
      <c r="H86" s="209"/>
      <c r="I86" s="346"/>
      <c r="M86" s="345"/>
      <c r="N86" s="394"/>
      <c r="O86" s="394"/>
      <c r="P86" s="339"/>
      <c r="T86" s="97"/>
      <c r="V86" s="327"/>
      <c r="W86" s="327"/>
      <c r="X86" s="98"/>
      <c r="Y86" s="147"/>
      <c r="AA86" s="307"/>
      <c r="AB86" s="310"/>
      <c r="AF86" s="399"/>
      <c r="BG86" s="399"/>
    </row>
    <row r="87" spans="3:59" s="396" customFormat="1" ht="69" customHeight="1" x14ac:dyDescent="0.25">
      <c r="C87" s="394"/>
      <c r="E87" s="427"/>
      <c r="H87" s="209"/>
      <c r="I87" s="346"/>
      <c r="J87" s="150"/>
      <c r="K87" s="394"/>
      <c r="L87" s="325"/>
      <c r="M87" s="345"/>
      <c r="N87" s="394"/>
      <c r="O87" s="394"/>
      <c r="P87" s="209"/>
      <c r="S87" s="394"/>
      <c r="T87" s="97"/>
      <c r="V87" s="338"/>
      <c r="W87" s="338"/>
      <c r="X87" s="98"/>
      <c r="Y87" s="147"/>
      <c r="AA87" s="307"/>
      <c r="AB87" s="310"/>
      <c r="AF87" s="399"/>
      <c r="BG87" s="399"/>
    </row>
    <row r="88" spans="3:59" s="396" customFormat="1" ht="69" customHeight="1" x14ac:dyDescent="0.2">
      <c r="C88" s="394"/>
      <c r="E88" s="427"/>
      <c r="H88" s="209"/>
      <c r="I88" s="348"/>
      <c r="J88" s="340"/>
      <c r="K88" s="340"/>
      <c r="L88" s="340"/>
      <c r="M88" s="209"/>
      <c r="N88" s="394"/>
      <c r="O88" s="394"/>
      <c r="P88" s="394"/>
      <c r="T88" s="97"/>
      <c r="V88" s="338"/>
      <c r="W88" s="338"/>
      <c r="X88" s="98"/>
      <c r="Y88" s="317"/>
      <c r="AA88" s="307"/>
      <c r="AB88" s="310"/>
      <c r="AF88" s="399"/>
      <c r="BG88" s="399"/>
    </row>
    <row r="89" spans="3:59" s="396" customFormat="1" ht="69" customHeight="1" x14ac:dyDescent="0.25">
      <c r="C89" s="394"/>
      <c r="E89" s="427"/>
      <c r="H89" s="209"/>
      <c r="I89" s="321"/>
      <c r="J89" s="150"/>
      <c r="K89" s="209"/>
      <c r="L89" s="209"/>
      <c r="M89" s="209"/>
      <c r="N89" s="394"/>
      <c r="O89" s="394"/>
      <c r="P89" s="209"/>
      <c r="S89" s="209"/>
      <c r="T89" s="97"/>
      <c r="V89" s="338"/>
      <c r="W89" s="338"/>
      <c r="X89" s="98"/>
      <c r="Y89" s="147"/>
      <c r="AA89" s="307"/>
      <c r="AB89" s="310"/>
      <c r="AF89" s="399"/>
      <c r="BG89" s="399"/>
    </row>
    <row r="90" spans="3:59" s="396" customFormat="1" ht="69" customHeight="1" x14ac:dyDescent="0.25">
      <c r="C90" s="394"/>
      <c r="E90" s="427"/>
      <c r="H90" s="209"/>
      <c r="I90" s="321"/>
      <c r="J90" s="150"/>
      <c r="K90" s="209"/>
      <c r="L90" s="209"/>
      <c r="M90" s="209"/>
      <c r="N90" s="394"/>
      <c r="O90" s="394"/>
      <c r="P90" s="209"/>
      <c r="S90" s="209"/>
      <c r="T90" s="97"/>
      <c r="V90" s="338"/>
      <c r="W90" s="338"/>
      <c r="X90" s="98"/>
      <c r="Y90" s="209"/>
      <c r="AA90" s="307"/>
      <c r="AB90" s="310"/>
      <c r="AF90" s="399"/>
      <c r="BG90" s="399"/>
    </row>
    <row r="91" spans="3:59" s="396" customFormat="1" ht="69" customHeight="1" x14ac:dyDescent="0.25">
      <c r="C91" s="394"/>
      <c r="E91" s="427"/>
      <c r="H91" s="209"/>
      <c r="I91" s="321"/>
      <c r="J91" s="150"/>
      <c r="K91" s="209"/>
      <c r="L91" s="209"/>
      <c r="M91" s="209"/>
      <c r="N91" s="394"/>
      <c r="O91" s="394"/>
      <c r="P91" s="209"/>
      <c r="S91" s="209"/>
      <c r="T91" s="97"/>
      <c r="V91" s="338"/>
      <c r="W91" s="338"/>
      <c r="X91" s="98"/>
      <c r="Y91" s="26"/>
      <c r="AA91" s="307"/>
      <c r="AB91" s="310"/>
      <c r="AF91" s="399"/>
      <c r="BG91" s="399"/>
    </row>
    <row r="92" spans="3:59" s="396" customFormat="1" ht="69" customHeight="1" x14ac:dyDescent="0.25">
      <c r="C92" s="394"/>
      <c r="E92" s="427"/>
      <c r="H92" s="209"/>
      <c r="I92" s="321"/>
      <c r="J92" s="150"/>
      <c r="K92" s="209"/>
      <c r="L92" s="209"/>
      <c r="M92" s="209"/>
      <c r="N92" s="394"/>
      <c r="O92" s="394"/>
      <c r="P92" s="209"/>
      <c r="S92" s="209"/>
      <c r="T92" s="97"/>
      <c r="V92" s="338"/>
      <c r="W92" s="338"/>
      <c r="X92" s="98"/>
      <c r="Y92" s="26"/>
      <c r="AA92" s="307"/>
      <c r="AB92" s="310"/>
      <c r="AF92" s="399"/>
      <c r="BG92" s="399"/>
    </row>
    <row r="93" spans="3:59" s="396" customFormat="1" ht="69" customHeight="1" x14ac:dyDescent="0.25">
      <c r="C93" s="394"/>
      <c r="E93" s="427"/>
      <c r="H93" s="209"/>
      <c r="I93" s="321"/>
      <c r="J93" s="150"/>
      <c r="K93" s="209"/>
      <c r="L93" s="209"/>
      <c r="M93" s="209"/>
      <c r="N93" s="394"/>
      <c r="O93" s="394"/>
      <c r="P93" s="209"/>
      <c r="S93" s="209"/>
      <c r="T93" s="97"/>
      <c r="V93" s="338"/>
      <c r="W93" s="338"/>
      <c r="X93" s="98"/>
      <c r="Y93" s="26"/>
      <c r="AA93" s="307"/>
      <c r="AB93" s="310"/>
      <c r="AF93" s="399"/>
      <c r="BG93" s="399"/>
    </row>
    <row r="94" spans="3:59" s="396" customFormat="1" ht="69" customHeight="1" x14ac:dyDescent="0.25">
      <c r="C94" s="394"/>
      <c r="E94" s="427"/>
      <c r="H94" s="209"/>
      <c r="I94" s="321"/>
      <c r="J94" s="150"/>
      <c r="K94" s="209"/>
      <c r="L94" s="209"/>
      <c r="M94" s="209"/>
      <c r="N94" s="394"/>
      <c r="O94" s="394"/>
      <c r="P94" s="209"/>
      <c r="S94" s="209"/>
      <c r="T94" s="97"/>
      <c r="V94" s="338"/>
      <c r="W94" s="338"/>
      <c r="X94" s="98"/>
      <c r="Y94" s="209"/>
      <c r="AA94" s="307"/>
      <c r="AB94" s="310"/>
      <c r="AF94" s="399"/>
      <c r="BG94" s="399"/>
    </row>
    <row r="95" spans="3:59" s="396" customFormat="1" ht="69" customHeight="1" x14ac:dyDescent="0.25">
      <c r="C95" s="394"/>
      <c r="E95" s="420"/>
      <c r="H95" s="418"/>
      <c r="I95" s="333"/>
      <c r="J95" s="150"/>
      <c r="N95" s="394"/>
      <c r="O95" s="394"/>
      <c r="P95" s="394"/>
      <c r="T95" s="97"/>
      <c r="X95" s="98"/>
      <c r="Y95" s="209"/>
      <c r="AA95" s="307"/>
      <c r="AB95" s="310"/>
      <c r="AF95" s="399"/>
      <c r="BG95" s="399"/>
    </row>
    <row r="96" spans="3:59" s="396" customFormat="1" ht="69" customHeight="1" x14ac:dyDescent="0.25">
      <c r="C96" s="394"/>
      <c r="E96" s="420"/>
      <c r="H96" s="418"/>
      <c r="I96" s="421"/>
      <c r="N96" s="394"/>
      <c r="O96" s="394"/>
      <c r="P96" s="394"/>
      <c r="T96" s="97"/>
      <c r="X96" s="98"/>
      <c r="AA96" s="307"/>
      <c r="AB96" s="310"/>
      <c r="AF96" s="399"/>
      <c r="BG96" s="399"/>
    </row>
    <row r="97" spans="3:59" s="396" customFormat="1" ht="69" customHeight="1" x14ac:dyDescent="0.25">
      <c r="C97" s="394"/>
      <c r="E97" s="420"/>
      <c r="H97" s="418"/>
      <c r="I97" s="333"/>
      <c r="J97" s="150"/>
      <c r="K97" s="209"/>
      <c r="L97" s="209"/>
      <c r="M97" s="209"/>
      <c r="N97" s="394"/>
      <c r="O97" s="394"/>
      <c r="P97" s="209"/>
      <c r="S97" s="209"/>
      <c r="T97" s="97"/>
      <c r="V97" s="338"/>
      <c r="W97" s="338"/>
      <c r="X97" s="98"/>
      <c r="Y97" s="209"/>
      <c r="AA97" s="307"/>
      <c r="AB97" s="310"/>
      <c r="AF97" s="399"/>
      <c r="BG97" s="399"/>
    </row>
    <row r="98" spans="3:59" s="396" customFormat="1" ht="69" customHeight="1" x14ac:dyDescent="0.25">
      <c r="C98" s="394"/>
      <c r="E98" s="420"/>
      <c r="H98" s="418"/>
      <c r="I98" s="333"/>
      <c r="J98" s="150"/>
      <c r="K98" s="209"/>
      <c r="L98" s="209"/>
      <c r="M98" s="354"/>
      <c r="N98" s="394"/>
      <c r="O98" s="394"/>
      <c r="P98" s="209"/>
      <c r="S98" s="209"/>
      <c r="T98" s="97"/>
      <c r="V98" s="338"/>
      <c r="W98" s="338"/>
      <c r="X98" s="98"/>
      <c r="Y98" s="209"/>
      <c r="AA98" s="307"/>
      <c r="AB98" s="310"/>
      <c r="AF98" s="399"/>
      <c r="BG98" s="399"/>
    </row>
    <row r="99" spans="3:59" s="396" customFormat="1" ht="69" customHeight="1" x14ac:dyDescent="0.25">
      <c r="C99" s="394"/>
      <c r="E99" s="420"/>
      <c r="H99" s="418"/>
      <c r="I99" s="333"/>
      <c r="J99" s="150"/>
      <c r="K99" s="209"/>
      <c r="L99" s="209"/>
      <c r="M99" s="354"/>
      <c r="N99" s="394"/>
      <c r="O99" s="394"/>
      <c r="P99" s="209"/>
      <c r="S99" s="209"/>
      <c r="T99" s="97"/>
      <c r="V99" s="338"/>
      <c r="W99" s="338"/>
      <c r="X99" s="98"/>
      <c r="Y99" s="209"/>
      <c r="AA99" s="307"/>
      <c r="AB99" s="310"/>
      <c r="AF99" s="399"/>
      <c r="BG99" s="399"/>
    </row>
    <row r="100" spans="3:59" s="396" customFormat="1" ht="69" customHeight="1" x14ac:dyDescent="0.25">
      <c r="C100" s="394"/>
      <c r="E100" s="420"/>
      <c r="H100" s="209"/>
      <c r="I100" s="311"/>
      <c r="J100" s="150"/>
      <c r="K100" s="209"/>
      <c r="L100" s="209"/>
      <c r="M100" s="354"/>
      <c r="N100" s="394"/>
      <c r="O100" s="394"/>
      <c r="P100" s="394"/>
      <c r="S100" s="209"/>
      <c r="T100" s="97"/>
      <c r="V100" s="338"/>
      <c r="W100" s="338"/>
      <c r="X100" s="98"/>
      <c r="Y100" s="209"/>
      <c r="AA100" s="307"/>
      <c r="AB100" s="310"/>
      <c r="AF100" s="399"/>
      <c r="BG100" s="399"/>
    </row>
    <row r="101" spans="3:59" s="396" customFormat="1" ht="69" customHeight="1" x14ac:dyDescent="0.25">
      <c r="C101" s="394"/>
      <c r="E101" s="420"/>
      <c r="H101" s="209"/>
      <c r="I101" s="311"/>
      <c r="J101" s="150"/>
      <c r="K101" s="209"/>
      <c r="L101" s="209"/>
      <c r="M101" s="354"/>
      <c r="N101" s="394"/>
      <c r="O101" s="394"/>
      <c r="P101" s="394"/>
      <c r="S101" s="209"/>
      <c r="T101" s="97"/>
      <c r="V101" s="338"/>
      <c r="W101" s="338"/>
      <c r="X101" s="98"/>
      <c r="Y101" s="209"/>
      <c r="AA101" s="307"/>
      <c r="AB101" s="310"/>
      <c r="AF101" s="399"/>
      <c r="BG101" s="399"/>
    </row>
    <row r="102" spans="3:59" s="396" customFormat="1" ht="69" customHeight="1" x14ac:dyDescent="0.25">
      <c r="C102" s="394"/>
      <c r="E102" s="420"/>
      <c r="H102" s="209"/>
      <c r="I102" s="309"/>
      <c r="J102" s="150"/>
      <c r="K102" s="209"/>
      <c r="L102" s="394"/>
      <c r="M102" s="354"/>
      <c r="N102" s="394"/>
      <c r="O102" s="394"/>
      <c r="P102" s="394"/>
      <c r="S102" s="209"/>
      <c r="T102" s="97"/>
      <c r="U102" s="209"/>
      <c r="V102" s="338"/>
      <c r="W102" s="338"/>
      <c r="X102" s="98"/>
      <c r="Y102" s="209"/>
      <c r="AA102" s="307"/>
      <c r="AB102" s="310"/>
      <c r="AF102" s="399"/>
      <c r="BG102" s="399"/>
    </row>
    <row r="103" spans="3:59" s="396" customFormat="1" ht="69" customHeight="1" x14ac:dyDescent="0.25">
      <c r="C103" s="394"/>
      <c r="E103" s="420"/>
      <c r="H103" s="209"/>
      <c r="I103" s="309"/>
      <c r="J103" s="150"/>
      <c r="K103" s="209"/>
      <c r="L103" s="394"/>
      <c r="M103" s="354"/>
      <c r="N103" s="394"/>
      <c r="O103" s="394"/>
      <c r="P103" s="394"/>
      <c r="S103" s="209"/>
      <c r="T103" s="97"/>
      <c r="U103" s="209"/>
      <c r="V103" s="338"/>
      <c r="W103" s="338"/>
      <c r="X103" s="98"/>
      <c r="Y103" s="209"/>
      <c r="AA103" s="307"/>
      <c r="AB103" s="310"/>
      <c r="AF103" s="399"/>
      <c r="BG103" s="399"/>
    </row>
    <row r="104" spans="3:59" s="396" customFormat="1" ht="69" customHeight="1" x14ac:dyDescent="0.25">
      <c r="C104" s="394"/>
      <c r="E104" s="420"/>
      <c r="H104" s="209"/>
      <c r="I104" s="309"/>
      <c r="J104" s="150"/>
      <c r="K104" s="209"/>
      <c r="L104" s="394"/>
      <c r="M104" s="354"/>
      <c r="N104" s="394"/>
      <c r="O104" s="394"/>
      <c r="P104" s="394"/>
      <c r="S104" s="209"/>
      <c r="T104" s="97"/>
      <c r="U104" s="209"/>
      <c r="V104" s="338"/>
      <c r="W104" s="338"/>
      <c r="X104" s="98"/>
      <c r="Y104" s="209"/>
      <c r="AA104" s="307"/>
      <c r="AB104" s="310"/>
      <c r="AF104" s="399"/>
      <c r="BG104" s="399"/>
    </row>
    <row r="105" spans="3:59" s="396" customFormat="1" ht="69" customHeight="1" x14ac:dyDescent="0.25">
      <c r="C105" s="394"/>
      <c r="E105" s="420"/>
      <c r="H105" s="209"/>
      <c r="I105" s="309"/>
      <c r="J105" s="150"/>
      <c r="K105" s="209"/>
      <c r="L105" s="394"/>
      <c r="M105" s="354"/>
      <c r="N105" s="394"/>
      <c r="O105" s="394"/>
      <c r="P105" s="394"/>
      <c r="S105" s="209"/>
      <c r="T105" s="97"/>
      <c r="U105" s="209"/>
      <c r="V105" s="338"/>
      <c r="W105" s="338"/>
      <c r="X105" s="98"/>
      <c r="Y105" s="209"/>
      <c r="AA105" s="307"/>
      <c r="AB105" s="310"/>
      <c r="AF105" s="399"/>
      <c r="BG105" s="399"/>
    </row>
    <row r="106" spans="3:59" s="396" customFormat="1" ht="69" customHeight="1" x14ac:dyDescent="0.25">
      <c r="C106" s="394"/>
      <c r="E106" s="420"/>
      <c r="H106" s="209"/>
      <c r="I106" s="309"/>
      <c r="J106" s="150"/>
      <c r="K106" s="150"/>
      <c r="L106" s="209"/>
      <c r="M106" s="422"/>
      <c r="N106" s="394"/>
      <c r="O106" s="394"/>
      <c r="P106" s="394"/>
      <c r="S106" s="150"/>
      <c r="T106" s="97"/>
      <c r="V106" s="338"/>
      <c r="W106" s="338"/>
      <c r="X106" s="98"/>
      <c r="Y106" s="209"/>
      <c r="Z106" s="310"/>
      <c r="AA106" s="307"/>
      <c r="AB106" s="310"/>
      <c r="AF106" s="399"/>
      <c r="BG106" s="399"/>
    </row>
    <row r="107" spans="3:59" s="396" customFormat="1" ht="69" customHeight="1" x14ac:dyDescent="0.25">
      <c r="C107" s="394"/>
      <c r="E107" s="420"/>
      <c r="H107" s="209"/>
      <c r="I107" s="309"/>
      <c r="J107" s="150"/>
      <c r="K107" s="150"/>
      <c r="L107" s="150"/>
      <c r="M107" s="354"/>
      <c r="N107" s="394"/>
      <c r="O107" s="394"/>
      <c r="P107" s="394"/>
      <c r="S107" s="150"/>
      <c r="T107" s="97"/>
      <c r="V107" s="338"/>
      <c r="W107" s="338"/>
      <c r="X107" s="98"/>
      <c r="Y107" s="209"/>
      <c r="AA107" s="307"/>
      <c r="AB107" s="310"/>
      <c r="AF107" s="399"/>
      <c r="BG107" s="399"/>
    </row>
    <row r="108" spans="3:59" s="396" customFormat="1" ht="69" customHeight="1" x14ac:dyDescent="0.25">
      <c r="C108" s="394"/>
      <c r="E108" s="426"/>
      <c r="H108" s="418"/>
      <c r="I108" s="153"/>
      <c r="N108" s="394"/>
      <c r="O108" s="394"/>
      <c r="P108" s="394"/>
      <c r="T108" s="97"/>
      <c r="X108" s="98"/>
      <c r="AA108" s="307"/>
      <c r="AB108" s="310"/>
      <c r="AF108" s="399"/>
      <c r="BG108" s="399"/>
    </row>
    <row r="109" spans="3:59" s="396" customFormat="1" ht="69" customHeight="1" x14ac:dyDescent="0.25">
      <c r="C109" s="394"/>
      <c r="E109" s="426"/>
      <c r="H109" s="418"/>
      <c r="I109" s="153"/>
      <c r="N109" s="394"/>
      <c r="O109" s="394"/>
      <c r="P109" s="394"/>
      <c r="T109" s="97"/>
      <c r="X109" s="98"/>
      <c r="AA109" s="307"/>
      <c r="AB109" s="310"/>
      <c r="AF109" s="399"/>
      <c r="BG109" s="399"/>
    </row>
    <row r="110" spans="3:59" s="396" customFormat="1" ht="69" customHeight="1" x14ac:dyDescent="0.25">
      <c r="C110" s="394"/>
      <c r="E110" s="426"/>
      <c r="H110" s="418"/>
      <c r="I110" s="153"/>
      <c r="N110" s="394"/>
      <c r="O110" s="394"/>
      <c r="P110" s="394"/>
      <c r="T110" s="97"/>
      <c r="X110" s="98"/>
      <c r="AA110" s="307"/>
      <c r="AB110" s="310"/>
      <c r="AF110" s="399"/>
      <c r="BG110" s="399"/>
    </row>
    <row r="111" spans="3:59" s="396" customFormat="1" ht="69" customHeight="1" x14ac:dyDescent="0.25">
      <c r="C111" s="394"/>
      <c r="E111" s="426"/>
      <c r="H111" s="418"/>
      <c r="I111" s="153"/>
      <c r="N111" s="394"/>
      <c r="O111" s="394"/>
      <c r="P111" s="394"/>
      <c r="T111" s="97"/>
      <c r="X111" s="98"/>
      <c r="AA111" s="307"/>
      <c r="AB111" s="310"/>
      <c r="AF111" s="399"/>
      <c r="BG111" s="399"/>
    </row>
    <row r="112" spans="3:59" s="396" customFormat="1" ht="69" customHeight="1" x14ac:dyDescent="0.25">
      <c r="C112" s="394"/>
      <c r="E112" s="426"/>
      <c r="H112" s="418"/>
      <c r="I112" s="153"/>
      <c r="N112" s="394"/>
      <c r="O112" s="394"/>
      <c r="P112" s="394"/>
      <c r="T112" s="97"/>
      <c r="X112" s="98"/>
      <c r="AA112" s="307"/>
      <c r="AB112" s="310"/>
      <c r="AF112" s="399"/>
      <c r="BG112" s="399"/>
    </row>
    <row r="113" spans="3:59" s="396" customFormat="1" ht="69" customHeight="1" x14ac:dyDescent="0.25">
      <c r="C113" s="394"/>
      <c r="E113" s="420"/>
      <c r="H113" s="209"/>
      <c r="I113" s="153"/>
      <c r="J113" s="26"/>
      <c r="K113" s="26"/>
      <c r="L113" s="26"/>
      <c r="N113" s="394"/>
      <c r="O113" s="394"/>
      <c r="P113" s="111"/>
      <c r="S113" s="26"/>
      <c r="T113" s="97"/>
      <c r="V113" s="349"/>
      <c r="W113" s="18"/>
      <c r="X113" s="98"/>
      <c r="Y113" s="306"/>
      <c r="AA113" s="307"/>
      <c r="AB113" s="310"/>
      <c r="AF113" s="399"/>
      <c r="BG113" s="399"/>
    </row>
    <row r="114" spans="3:59" s="396" customFormat="1" ht="69" customHeight="1" x14ac:dyDescent="0.25">
      <c r="C114" s="394"/>
      <c r="E114" s="420"/>
      <c r="H114" s="209"/>
      <c r="I114" s="153"/>
      <c r="K114" s="26"/>
      <c r="N114" s="394"/>
      <c r="O114" s="394"/>
      <c r="P114" s="111"/>
      <c r="S114" s="26"/>
      <c r="T114" s="97"/>
      <c r="V114" s="18"/>
      <c r="W114" s="349"/>
      <c r="X114" s="98"/>
      <c r="Y114" s="306"/>
      <c r="AA114" s="307"/>
      <c r="AB114" s="310"/>
      <c r="AF114" s="399"/>
      <c r="BG114" s="399"/>
    </row>
    <row r="115" spans="3:59" s="396" customFormat="1" ht="69" customHeight="1" x14ac:dyDescent="0.25">
      <c r="C115" s="394"/>
      <c r="E115" s="420"/>
      <c r="H115" s="209"/>
      <c r="I115" s="153"/>
      <c r="K115" s="26"/>
      <c r="N115" s="394"/>
      <c r="O115" s="394"/>
      <c r="P115" s="111"/>
      <c r="S115" s="26"/>
      <c r="T115" s="97"/>
      <c r="V115" s="349"/>
      <c r="W115" s="349"/>
      <c r="X115" s="98"/>
      <c r="Y115" s="306"/>
      <c r="AA115" s="307"/>
      <c r="AB115" s="310"/>
      <c r="AF115" s="399"/>
      <c r="BG115" s="399"/>
    </row>
    <row r="116" spans="3:59" s="396" customFormat="1" ht="69" customHeight="1" x14ac:dyDescent="0.25">
      <c r="C116" s="394"/>
      <c r="E116" s="427"/>
      <c r="G116" s="877"/>
      <c r="H116" s="418"/>
      <c r="I116" s="306"/>
      <c r="J116" s="311"/>
      <c r="K116" s="311"/>
      <c r="N116" s="394"/>
      <c r="O116" s="394"/>
      <c r="P116" s="209"/>
      <c r="T116" s="97"/>
      <c r="V116" s="350"/>
      <c r="W116" s="313"/>
      <c r="X116" s="98"/>
      <c r="Y116" s="306"/>
      <c r="AA116" s="307"/>
      <c r="AB116" s="310"/>
      <c r="AF116" s="399"/>
      <c r="BG116" s="399"/>
    </row>
    <row r="117" spans="3:59" s="396" customFormat="1" ht="69" customHeight="1" x14ac:dyDescent="0.25">
      <c r="C117" s="394"/>
      <c r="E117" s="427"/>
      <c r="G117" s="877"/>
      <c r="H117" s="418"/>
      <c r="I117" s="351"/>
      <c r="J117" s="351"/>
      <c r="K117" s="352"/>
      <c r="N117" s="394"/>
      <c r="O117" s="394"/>
      <c r="P117" s="209"/>
      <c r="T117" s="97"/>
      <c r="V117" s="350"/>
      <c r="W117" s="313"/>
      <c r="X117" s="98"/>
      <c r="Y117" s="306"/>
      <c r="AA117" s="307"/>
      <c r="AB117" s="310"/>
      <c r="AF117" s="399"/>
      <c r="BG117" s="399"/>
    </row>
    <row r="118" spans="3:59" s="396" customFormat="1" ht="69" customHeight="1" x14ac:dyDescent="0.25">
      <c r="C118" s="394"/>
      <c r="E118" s="427"/>
      <c r="G118" s="877"/>
      <c r="H118" s="418"/>
      <c r="I118" s="351"/>
      <c r="J118" s="351"/>
      <c r="K118" s="352"/>
      <c r="N118" s="394"/>
      <c r="O118" s="394"/>
      <c r="P118" s="209"/>
      <c r="T118" s="97"/>
      <c r="V118" s="350"/>
      <c r="W118" s="313"/>
      <c r="X118" s="98"/>
      <c r="Y118" s="306"/>
      <c r="AA118" s="307"/>
      <c r="AB118" s="310"/>
      <c r="AF118" s="399"/>
      <c r="BG118" s="399"/>
    </row>
    <row r="119" spans="3:59" s="396" customFormat="1" ht="69" customHeight="1" x14ac:dyDescent="0.25">
      <c r="C119" s="394"/>
      <c r="E119" s="427"/>
      <c r="G119" s="877"/>
      <c r="H119" s="418"/>
      <c r="I119" s="324"/>
      <c r="J119" s="353"/>
      <c r="K119" s="311"/>
      <c r="N119" s="394"/>
      <c r="O119" s="394"/>
      <c r="P119" s="354"/>
      <c r="T119" s="97"/>
      <c r="V119" s="308"/>
      <c r="W119" s="309"/>
      <c r="X119" s="98"/>
      <c r="Y119" s="306"/>
      <c r="AA119" s="307"/>
      <c r="AB119" s="310"/>
      <c r="AF119" s="399"/>
      <c r="BG119" s="399"/>
    </row>
    <row r="120" spans="3:59" s="396" customFormat="1" ht="69" customHeight="1" x14ac:dyDescent="0.25">
      <c r="C120" s="394"/>
      <c r="E120" s="427"/>
      <c r="G120" s="877"/>
      <c r="H120" s="418"/>
      <c r="I120" s="324"/>
      <c r="J120" s="330"/>
      <c r="K120" s="330"/>
      <c r="N120" s="394"/>
      <c r="O120" s="394"/>
      <c r="P120" s="209"/>
      <c r="T120" s="97"/>
      <c r="V120" s="350"/>
      <c r="W120" s="313"/>
      <c r="X120" s="98"/>
      <c r="Y120" s="306"/>
      <c r="AA120" s="307"/>
      <c r="AB120" s="310"/>
      <c r="AF120" s="399"/>
      <c r="BG120" s="399"/>
    </row>
    <row r="121" spans="3:59" s="396" customFormat="1" ht="69" customHeight="1" x14ac:dyDescent="0.25">
      <c r="C121" s="394"/>
      <c r="E121" s="427"/>
      <c r="G121" s="877"/>
      <c r="H121" s="418"/>
      <c r="I121" s="324"/>
      <c r="J121" s="330"/>
      <c r="K121" s="311"/>
      <c r="N121" s="394"/>
      <c r="O121" s="394"/>
      <c r="P121" s="209"/>
      <c r="T121" s="97"/>
      <c r="V121" s="350"/>
      <c r="W121" s="313"/>
      <c r="X121" s="98"/>
      <c r="Y121" s="306"/>
      <c r="AA121" s="307"/>
      <c r="AB121" s="310"/>
      <c r="AF121" s="399"/>
      <c r="BG121" s="399"/>
    </row>
    <row r="122" spans="3:59" s="396" customFormat="1" ht="69" customHeight="1" x14ac:dyDescent="0.25">
      <c r="C122" s="394"/>
      <c r="E122" s="427"/>
      <c r="G122" s="877"/>
      <c r="H122" s="418"/>
      <c r="I122" s="324"/>
      <c r="J122" s="321"/>
      <c r="K122" s="311"/>
      <c r="N122" s="394"/>
      <c r="O122" s="394"/>
      <c r="P122" s="209"/>
      <c r="T122" s="97"/>
      <c r="V122" s="350"/>
      <c r="W122" s="313"/>
      <c r="X122" s="98"/>
      <c r="Y122" s="306"/>
      <c r="AA122" s="307"/>
      <c r="AB122" s="310"/>
      <c r="AF122" s="399"/>
      <c r="BG122" s="399"/>
    </row>
    <row r="123" spans="3:59" s="396" customFormat="1" ht="69" customHeight="1" x14ac:dyDescent="0.25">
      <c r="C123" s="394"/>
      <c r="E123" s="427"/>
      <c r="G123" s="877"/>
      <c r="H123" s="418"/>
      <c r="I123" s="324"/>
      <c r="J123" s="330"/>
      <c r="K123" s="311"/>
      <c r="N123" s="394"/>
      <c r="O123" s="394"/>
      <c r="P123" s="209"/>
      <c r="T123" s="97"/>
      <c r="V123" s="350"/>
      <c r="W123" s="313"/>
      <c r="X123" s="98"/>
      <c r="Y123" s="306"/>
      <c r="AA123" s="307"/>
      <c r="AB123" s="310"/>
      <c r="AF123" s="399"/>
      <c r="BG123" s="399"/>
    </row>
    <row r="124" spans="3:59" s="396" customFormat="1" ht="69" customHeight="1" x14ac:dyDescent="0.2">
      <c r="C124" s="394"/>
      <c r="E124" s="427"/>
      <c r="H124" s="418"/>
      <c r="I124" s="355"/>
      <c r="J124" s="311"/>
      <c r="K124" s="311"/>
      <c r="N124" s="394"/>
      <c r="O124" s="394"/>
      <c r="P124" s="209"/>
      <c r="T124" s="97"/>
      <c r="V124" s="350"/>
      <c r="W124" s="356"/>
      <c r="X124" s="98"/>
      <c r="Y124" s="306"/>
      <c r="AA124" s="307"/>
      <c r="AB124" s="310"/>
      <c r="AF124" s="399"/>
      <c r="BG124" s="399"/>
    </row>
    <row r="125" spans="3:59" s="396" customFormat="1" ht="69" customHeight="1" x14ac:dyDescent="0.25">
      <c r="C125" s="394"/>
      <c r="E125" s="427"/>
      <c r="H125" s="418"/>
      <c r="I125" s="306"/>
      <c r="J125" s="311"/>
      <c r="K125" s="311"/>
      <c r="N125" s="394"/>
      <c r="O125" s="394"/>
      <c r="P125" s="209"/>
      <c r="T125" s="97"/>
      <c r="V125" s="350"/>
      <c r="W125" s="350"/>
      <c r="X125" s="98"/>
      <c r="Y125" s="306"/>
      <c r="AA125" s="307"/>
      <c r="AB125" s="310"/>
      <c r="AF125" s="399"/>
      <c r="BG125" s="399"/>
    </row>
    <row r="126" spans="3:59" s="396" customFormat="1" ht="69" customHeight="1" x14ac:dyDescent="0.25">
      <c r="C126" s="394"/>
      <c r="E126" s="427"/>
      <c r="H126" s="418"/>
      <c r="I126" s="306"/>
      <c r="J126" s="311"/>
      <c r="K126" s="311"/>
      <c r="N126" s="394"/>
      <c r="O126" s="394"/>
      <c r="P126" s="209"/>
      <c r="T126" s="97"/>
      <c r="V126" s="350"/>
      <c r="W126" s="356"/>
      <c r="X126" s="98"/>
      <c r="Y126" s="306"/>
      <c r="AA126" s="307"/>
      <c r="AB126" s="310"/>
      <c r="AF126" s="399"/>
      <c r="BG126" s="399"/>
    </row>
    <row r="127" spans="3:59" s="396" customFormat="1" ht="69" customHeight="1" x14ac:dyDescent="0.25">
      <c r="C127" s="394"/>
      <c r="E127" s="428"/>
      <c r="H127" s="209"/>
      <c r="I127" s="395"/>
      <c r="K127" s="15"/>
      <c r="N127" s="394"/>
      <c r="O127" s="394"/>
      <c r="P127" s="394"/>
      <c r="T127" s="97"/>
      <c r="X127" s="98"/>
      <c r="AA127" s="307"/>
      <c r="AB127" s="310"/>
      <c r="AF127" s="399"/>
      <c r="BG127" s="399"/>
    </row>
    <row r="128" spans="3:59" s="396" customFormat="1" ht="69" customHeight="1" x14ac:dyDescent="0.25">
      <c r="C128" s="394"/>
      <c r="E128" s="428"/>
      <c r="H128" s="209"/>
      <c r="I128" s="395"/>
      <c r="K128" s="15"/>
      <c r="N128" s="394"/>
      <c r="O128" s="394"/>
      <c r="P128" s="394"/>
      <c r="T128" s="97"/>
      <c r="X128" s="98"/>
      <c r="AA128" s="307"/>
      <c r="AB128" s="310"/>
      <c r="AF128" s="399"/>
      <c r="BG128" s="399"/>
    </row>
    <row r="129" spans="3:59" s="396" customFormat="1" ht="69" customHeight="1" x14ac:dyDescent="0.25">
      <c r="C129" s="394"/>
      <c r="E129" s="428"/>
      <c r="H129" s="209"/>
      <c r="I129" s="321"/>
      <c r="K129" s="15"/>
      <c r="N129" s="394"/>
      <c r="O129" s="394"/>
      <c r="P129" s="394"/>
      <c r="T129" s="97"/>
      <c r="X129" s="98"/>
      <c r="AA129" s="307"/>
      <c r="AB129" s="310"/>
      <c r="AF129" s="399"/>
      <c r="BG129" s="399"/>
    </row>
    <row r="130" spans="3:59" s="396" customFormat="1" ht="69" customHeight="1" x14ac:dyDescent="0.25">
      <c r="C130" s="394"/>
      <c r="E130" s="428"/>
      <c r="H130" s="209"/>
      <c r="I130" s="321"/>
      <c r="K130" s="15"/>
      <c r="N130" s="394"/>
      <c r="O130" s="394"/>
      <c r="P130" s="394"/>
      <c r="T130" s="97"/>
      <c r="X130" s="98"/>
      <c r="AA130" s="307"/>
      <c r="AB130" s="310"/>
      <c r="AF130" s="399"/>
      <c r="BG130" s="399"/>
    </row>
    <row r="131" spans="3:59" s="396" customFormat="1" ht="69" customHeight="1" x14ac:dyDescent="0.25">
      <c r="C131" s="394"/>
      <c r="E131" s="428"/>
      <c r="H131" s="209"/>
      <c r="I131" s="321"/>
      <c r="N131" s="394"/>
      <c r="O131" s="394"/>
      <c r="P131" s="394"/>
      <c r="T131" s="97"/>
      <c r="X131" s="98"/>
      <c r="AA131" s="307"/>
      <c r="AB131" s="310"/>
      <c r="AF131" s="399"/>
      <c r="BG131" s="399"/>
    </row>
    <row r="132" spans="3:59" s="396" customFormat="1" ht="69" customHeight="1" x14ac:dyDescent="0.25">
      <c r="C132" s="394"/>
      <c r="E132" s="428"/>
      <c r="H132" s="209"/>
      <c r="I132" s="324"/>
      <c r="N132" s="394"/>
      <c r="O132" s="394"/>
      <c r="P132" s="394"/>
      <c r="T132" s="97"/>
      <c r="X132" s="98"/>
      <c r="AA132" s="307"/>
      <c r="AB132" s="310"/>
      <c r="AF132" s="399"/>
      <c r="BG132" s="399"/>
    </row>
    <row r="133" spans="3:59" s="396" customFormat="1" ht="69" customHeight="1" x14ac:dyDescent="0.25">
      <c r="C133" s="394"/>
      <c r="E133" s="428"/>
      <c r="H133" s="209"/>
      <c r="I133" s="321"/>
      <c r="N133" s="394"/>
      <c r="O133" s="394"/>
      <c r="P133" s="394"/>
      <c r="T133" s="97"/>
      <c r="X133" s="98"/>
      <c r="AA133" s="307"/>
      <c r="AB133" s="310"/>
      <c r="AF133" s="399"/>
      <c r="BG133" s="399"/>
    </row>
    <row r="134" spans="3:59" s="396" customFormat="1" ht="69" customHeight="1" x14ac:dyDescent="0.25">
      <c r="C134" s="394"/>
      <c r="E134" s="428"/>
      <c r="H134" s="423"/>
      <c r="I134" s="321"/>
      <c r="N134" s="394"/>
      <c r="O134" s="394"/>
      <c r="P134" s="394"/>
      <c r="T134" s="97"/>
      <c r="X134" s="98"/>
      <c r="AA134" s="307"/>
      <c r="AB134" s="310"/>
      <c r="AF134" s="399"/>
      <c r="BG134" s="399"/>
    </row>
    <row r="135" spans="3:59" s="396" customFormat="1" ht="69" customHeight="1" x14ac:dyDescent="0.25">
      <c r="C135" s="394"/>
      <c r="E135" s="428"/>
      <c r="H135" s="209"/>
      <c r="I135" s="321"/>
      <c r="N135" s="394"/>
      <c r="O135" s="394"/>
      <c r="P135" s="394"/>
      <c r="T135" s="97"/>
      <c r="X135" s="98"/>
      <c r="AA135" s="307"/>
      <c r="AB135" s="310"/>
      <c r="AF135" s="399"/>
      <c r="BG135" s="399"/>
    </row>
    <row r="136" spans="3:59" s="396" customFormat="1" ht="69" customHeight="1" x14ac:dyDescent="0.25">
      <c r="C136" s="394"/>
      <c r="E136" s="428"/>
      <c r="H136" s="209"/>
      <c r="I136" s="321"/>
      <c r="N136" s="394"/>
      <c r="O136" s="394"/>
      <c r="P136" s="394"/>
      <c r="T136" s="97"/>
      <c r="X136" s="98"/>
      <c r="AA136" s="307"/>
      <c r="AB136" s="310"/>
      <c r="AF136" s="399"/>
      <c r="BG136" s="399"/>
    </row>
    <row r="137" spans="3:59" s="396" customFormat="1" ht="69" customHeight="1" x14ac:dyDescent="0.25">
      <c r="C137" s="394"/>
      <c r="E137" s="428"/>
      <c r="H137" s="209"/>
      <c r="I137" s="321"/>
      <c r="N137" s="394"/>
      <c r="O137" s="394"/>
      <c r="P137" s="394"/>
      <c r="T137" s="97"/>
      <c r="X137" s="98"/>
      <c r="AA137" s="307"/>
      <c r="AB137" s="310"/>
      <c r="AF137" s="399"/>
      <c r="BG137" s="399"/>
    </row>
    <row r="138" spans="3:59" s="396" customFormat="1" ht="69" customHeight="1" x14ac:dyDescent="0.25">
      <c r="C138" s="394"/>
      <c r="E138" s="427"/>
      <c r="H138" s="209"/>
      <c r="I138" s="153"/>
      <c r="N138" s="394"/>
      <c r="O138" s="394"/>
      <c r="P138" s="394"/>
      <c r="T138" s="97"/>
      <c r="X138" s="98"/>
      <c r="AA138" s="307"/>
      <c r="AB138" s="310"/>
      <c r="AF138" s="399"/>
      <c r="BG138" s="399"/>
    </row>
    <row r="139" spans="3:59" s="396" customFormat="1" ht="69" customHeight="1" x14ac:dyDescent="0.25">
      <c r="C139" s="394"/>
      <c r="E139" s="427"/>
      <c r="H139" s="209"/>
      <c r="I139" s="153"/>
      <c r="N139" s="394"/>
      <c r="O139" s="394"/>
      <c r="P139" s="394"/>
      <c r="T139" s="97"/>
      <c r="X139" s="98"/>
      <c r="AA139" s="307"/>
      <c r="AB139" s="310"/>
      <c r="AF139" s="399"/>
      <c r="BG139" s="399"/>
    </row>
    <row r="140" spans="3:59" s="396" customFormat="1" ht="69" customHeight="1" x14ac:dyDescent="0.25">
      <c r="C140" s="394"/>
      <c r="E140" s="427"/>
      <c r="H140" s="209"/>
      <c r="I140" s="321"/>
      <c r="N140" s="394"/>
      <c r="O140" s="394"/>
      <c r="P140" s="394"/>
      <c r="T140" s="97"/>
      <c r="X140" s="98"/>
      <c r="AA140" s="307"/>
      <c r="AB140" s="310"/>
      <c r="AF140" s="399"/>
      <c r="BG140" s="399"/>
    </row>
    <row r="141" spans="3:59" s="396" customFormat="1" ht="69" customHeight="1" x14ac:dyDescent="0.25">
      <c r="C141" s="394"/>
      <c r="E141" s="427"/>
      <c r="H141" s="209"/>
      <c r="I141" s="153"/>
      <c r="N141" s="394"/>
      <c r="O141" s="394"/>
      <c r="P141" s="394"/>
      <c r="T141" s="97"/>
      <c r="X141" s="98"/>
      <c r="AA141" s="307"/>
      <c r="AB141" s="310"/>
      <c r="AF141" s="399"/>
      <c r="BG141" s="399"/>
    </row>
    <row r="142" spans="3:59" s="396" customFormat="1" ht="69" customHeight="1" x14ac:dyDescent="0.25">
      <c r="C142" s="394"/>
      <c r="E142" s="427"/>
      <c r="H142" s="209"/>
      <c r="I142" s="321"/>
      <c r="N142" s="394"/>
      <c r="O142" s="394"/>
      <c r="P142" s="394"/>
      <c r="T142" s="97"/>
      <c r="X142" s="98"/>
      <c r="AA142" s="307"/>
      <c r="AB142" s="310"/>
      <c r="AF142" s="399"/>
      <c r="BG142" s="399"/>
    </row>
    <row r="143" spans="3:59" s="396" customFormat="1" ht="69" customHeight="1" x14ac:dyDescent="0.25">
      <c r="C143" s="394"/>
      <c r="E143" s="427"/>
      <c r="H143" s="209"/>
      <c r="I143" s="153"/>
      <c r="N143" s="394"/>
      <c r="O143" s="394"/>
      <c r="P143" s="394"/>
      <c r="T143" s="97"/>
      <c r="X143" s="98"/>
      <c r="AA143" s="307"/>
      <c r="AB143" s="310"/>
      <c r="AF143" s="399"/>
      <c r="BG143" s="399"/>
    </row>
    <row r="144" spans="3:59" s="396" customFormat="1" ht="69" customHeight="1" x14ac:dyDescent="0.25">
      <c r="C144" s="394"/>
      <c r="E144" s="427"/>
      <c r="H144" s="209"/>
      <c r="I144" s="321"/>
      <c r="N144" s="394"/>
      <c r="O144" s="394"/>
      <c r="P144" s="394"/>
      <c r="T144" s="97"/>
      <c r="X144" s="98"/>
      <c r="AA144" s="307"/>
      <c r="AB144" s="310"/>
      <c r="AF144" s="399"/>
      <c r="BG144" s="399"/>
    </row>
    <row r="145" spans="3:59" s="396" customFormat="1" ht="69" customHeight="1" x14ac:dyDescent="0.25">
      <c r="C145" s="394"/>
      <c r="E145" s="427"/>
      <c r="H145" s="209"/>
      <c r="I145" s="153"/>
      <c r="N145" s="394"/>
      <c r="O145" s="394"/>
      <c r="P145" s="394"/>
      <c r="T145" s="97"/>
      <c r="X145" s="98"/>
      <c r="AA145" s="307"/>
      <c r="AB145" s="310"/>
      <c r="AF145" s="399"/>
      <c r="BG145" s="399"/>
    </row>
    <row r="146" spans="3:59" s="396" customFormat="1" ht="69" customHeight="1" x14ac:dyDescent="0.25">
      <c r="C146" s="394"/>
      <c r="E146" s="427"/>
      <c r="H146" s="209"/>
      <c r="I146" s="153"/>
      <c r="N146" s="394"/>
      <c r="O146" s="394"/>
      <c r="P146" s="394"/>
      <c r="T146" s="97"/>
      <c r="X146" s="98"/>
      <c r="AA146" s="307"/>
      <c r="AB146" s="310"/>
      <c r="AF146" s="399"/>
      <c r="BG146" s="399"/>
    </row>
    <row r="147" spans="3:59" s="396" customFormat="1" ht="69" customHeight="1" x14ac:dyDescent="0.25">
      <c r="C147" s="394"/>
      <c r="E147" s="429"/>
      <c r="H147" s="418"/>
      <c r="I147" s="357"/>
      <c r="J147" s="357"/>
      <c r="K147" s="209"/>
      <c r="L147" s="209"/>
      <c r="M147" s="354"/>
      <c r="N147" s="394"/>
      <c r="O147" s="394"/>
      <c r="P147" s="361"/>
      <c r="T147" s="97"/>
      <c r="V147" s="358"/>
      <c r="W147" s="359"/>
      <c r="X147" s="98"/>
      <c r="Y147" s="306"/>
      <c r="AA147" s="307"/>
      <c r="AB147" s="310"/>
      <c r="AF147" s="399"/>
      <c r="BG147" s="399"/>
    </row>
    <row r="148" spans="3:59" s="396" customFormat="1" ht="69" customHeight="1" x14ac:dyDescent="0.25">
      <c r="C148" s="394"/>
      <c r="E148" s="429"/>
      <c r="G148" s="877"/>
      <c r="H148" s="418"/>
      <c r="I148" s="357"/>
      <c r="J148" s="397"/>
      <c r="K148" s="209"/>
      <c r="L148" s="354"/>
      <c r="M148" s="354"/>
      <c r="N148" s="394"/>
      <c r="O148" s="394"/>
      <c r="P148" s="361"/>
      <c r="T148" s="97"/>
      <c r="W148" s="359"/>
      <c r="X148" s="98"/>
      <c r="Y148" s="306"/>
      <c r="AA148" s="307"/>
      <c r="AB148" s="310"/>
      <c r="AF148" s="399"/>
      <c r="BG148" s="399"/>
    </row>
    <row r="149" spans="3:59" s="396" customFormat="1" ht="69" customHeight="1" x14ac:dyDescent="0.25">
      <c r="C149" s="394"/>
      <c r="E149" s="429"/>
      <c r="G149" s="877"/>
      <c r="H149" s="418"/>
      <c r="I149" s="209"/>
      <c r="J149" s="397"/>
      <c r="K149" s="209"/>
      <c r="L149" s="209"/>
      <c r="M149" s="354"/>
      <c r="N149" s="394"/>
      <c r="O149" s="394"/>
      <c r="P149" s="361"/>
      <c r="T149" s="97"/>
      <c r="W149" s="359"/>
      <c r="X149" s="98"/>
      <c r="Y149" s="306"/>
      <c r="AA149" s="307"/>
      <c r="AB149" s="310"/>
      <c r="AF149" s="399"/>
      <c r="BG149" s="399"/>
    </row>
    <row r="150" spans="3:59" s="396" customFormat="1" ht="69" customHeight="1" x14ac:dyDescent="0.25">
      <c r="C150" s="394"/>
      <c r="E150" s="429"/>
      <c r="G150" s="877"/>
      <c r="H150" s="418"/>
      <c r="I150" s="209"/>
      <c r="J150" s="397"/>
      <c r="K150" s="209"/>
      <c r="L150" s="209"/>
      <c r="M150" s="354"/>
      <c r="N150" s="394"/>
      <c r="O150" s="394"/>
      <c r="P150" s="361"/>
      <c r="T150" s="97"/>
      <c r="W150" s="359"/>
      <c r="X150" s="98"/>
      <c r="Y150" s="306"/>
      <c r="AA150" s="307"/>
      <c r="AB150" s="310"/>
      <c r="AF150" s="399"/>
      <c r="BG150" s="399"/>
    </row>
    <row r="151" spans="3:59" s="396" customFormat="1" ht="69" customHeight="1" x14ac:dyDescent="0.25">
      <c r="C151" s="394"/>
      <c r="E151" s="429"/>
      <c r="H151" s="418"/>
      <c r="I151" s="357"/>
      <c r="J151" s="209"/>
      <c r="K151" s="209"/>
      <c r="L151" s="209"/>
      <c r="M151" s="354"/>
      <c r="N151" s="394"/>
      <c r="O151" s="394"/>
      <c r="P151" s="361"/>
      <c r="T151" s="97"/>
      <c r="W151" s="359"/>
      <c r="X151" s="98"/>
      <c r="Y151" s="306"/>
      <c r="AA151" s="307"/>
      <c r="AB151" s="310"/>
      <c r="AF151" s="399"/>
      <c r="BG151" s="399"/>
    </row>
    <row r="152" spans="3:59" s="396" customFormat="1" ht="69" customHeight="1" x14ac:dyDescent="0.25">
      <c r="C152" s="394"/>
      <c r="E152" s="429"/>
      <c r="H152" s="418"/>
      <c r="I152" s="209"/>
      <c r="J152" s="209"/>
      <c r="K152" s="209"/>
      <c r="L152" s="209"/>
      <c r="M152" s="354"/>
      <c r="N152" s="394"/>
      <c r="O152" s="394"/>
      <c r="P152" s="361"/>
      <c r="T152" s="97"/>
      <c r="W152" s="359"/>
      <c r="X152" s="98"/>
      <c r="Y152" s="306"/>
      <c r="AA152" s="307"/>
      <c r="AB152" s="310"/>
      <c r="AF152" s="399"/>
      <c r="BG152" s="399"/>
    </row>
    <row r="153" spans="3:59" s="396" customFormat="1" ht="69" customHeight="1" x14ac:dyDescent="0.25">
      <c r="C153" s="394"/>
      <c r="E153" s="429"/>
      <c r="H153" s="418"/>
      <c r="I153" s="360"/>
      <c r="J153" s="360"/>
      <c r="K153" s="360"/>
      <c r="L153" s="360"/>
      <c r="M153" s="361"/>
      <c r="N153" s="394"/>
      <c r="O153" s="394"/>
      <c r="P153" s="361"/>
      <c r="T153" s="97"/>
      <c r="W153" s="359"/>
      <c r="X153" s="98"/>
      <c r="Y153" s="306"/>
      <c r="AA153" s="307"/>
      <c r="AB153" s="310"/>
      <c r="AF153" s="399"/>
      <c r="BG153" s="399"/>
    </row>
    <row r="154" spans="3:59" s="396" customFormat="1" ht="69" customHeight="1" x14ac:dyDescent="0.25">
      <c r="C154" s="394"/>
      <c r="E154" s="429"/>
      <c r="H154" s="418"/>
      <c r="I154" s="361"/>
      <c r="J154" s="361"/>
      <c r="K154" s="361"/>
      <c r="L154" s="361"/>
      <c r="M154" s="361"/>
      <c r="N154" s="394"/>
      <c r="O154" s="394"/>
      <c r="P154" s="361"/>
      <c r="T154" s="97"/>
      <c r="W154" s="362"/>
      <c r="X154" s="98"/>
      <c r="Y154" s="306"/>
      <c r="AA154" s="307"/>
      <c r="AB154" s="310"/>
      <c r="AF154" s="399"/>
      <c r="BG154" s="399"/>
    </row>
    <row r="155" spans="3:59" s="396" customFormat="1" ht="69" customHeight="1" x14ac:dyDescent="0.25">
      <c r="C155" s="394"/>
      <c r="E155" s="425"/>
      <c r="H155" s="209"/>
      <c r="I155" s="330"/>
      <c r="N155" s="394"/>
      <c r="O155" s="394"/>
      <c r="P155" s="394"/>
      <c r="T155" s="97"/>
      <c r="X155" s="98"/>
      <c r="Y155" s="311"/>
      <c r="AA155" s="307"/>
      <c r="AB155" s="310"/>
      <c r="AF155" s="399"/>
      <c r="BG155" s="399"/>
    </row>
    <row r="156" spans="3:59" s="396" customFormat="1" ht="69" customHeight="1" x14ac:dyDescent="0.25">
      <c r="C156" s="394"/>
      <c r="E156" s="425"/>
      <c r="H156" s="209"/>
      <c r="I156" s="330"/>
      <c r="N156" s="394"/>
      <c r="O156" s="394"/>
      <c r="P156" s="394"/>
      <c r="T156" s="97"/>
      <c r="X156" s="98"/>
      <c r="Y156" s="311"/>
      <c r="AA156" s="307"/>
      <c r="AB156" s="310"/>
      <c r="AF156" s="399"/>
      <c r="BG156" s="399"/>
    </row>
    <row r="157" spans="3:59" s="396" customFormat="1" ht="69" customHeight="1" x14ac:dyDescent="0.25">
      <c r="C157" s="394"/>
      <c r="E157" s="425"/>
      <c r="H157" s="209"/>
      <c r="I157" s="330"/>
      <c r="N157" s="394"/>
      <c r="O157" s="394"/>
      <c r="P157" s="394"/>
      <c r="T157" s="97"/>
      <c r="X157" s="98"/>
      <c r="Y157" s="311"/>
      <c r="AA157" s="307"/>
      <c r="AB157" s="310"/>
      <c r="AF157" s="399"/>
      <c r="BG157" s="399"/>
    </row>
    <row r="158" spans="3:59" s="396" customFormat="1" ht="69" customHeight="1" x14ac:dyDescent="0.25">
      <c r="C158" s="394"/>
      <c r="E158" s="425"/>
      <c r="H158" s="209"/>
      <c r="I158" s="330"/>
      <c r="N158" s="394"/>
      <c r="O158" s="394"/>
      <c r="P158" s="394"/>
      <c r="T158" s="97"/>
      <c r="X158" s="98"/>
      <c r="Y158" s="311"/>
      <c r="AA158" s="307"/>
      <c r="AB158" s="310"/>
      <c r="AF158" s="399"/>
      <c r="BG158" s="399"/>
    </row>
    <row r="159" spans="3:59" s="396" customFormat="1" ht="69" customHeight="1" x14ac:dyDescent="0.25">
      <c r="C159" s="394"/>
      <c r="E159" s="425"/>
      <c r="H159" s="209"/>
      <c r="I159" s="330"/>
      <c r="N159" s="394"/>
      <c r="O159" s="394"/>
      <c r="P159" s="394"/>
      <c r="T159" s="97"/>
      <c r="X159" s="98"/>
      <c r="Y159" s="363"/>
      <c r="AA159" s="307"/>
      <c r="AB159" s="310"/>
      <c r="AF159" s="399"/>
      <c r="BG159" s="399"/>
    </row>
    <row r="160" spans="3:59" s="396" customFormat="1" ht="69" customHeight="1" x14ac:dyDescent="0.25">
      <c r="C160" s="394"/>
      <c r="E160" s="425"/>
      <c r="H160" s="209"/>
      <c r="I160" s="330"/>
      <c r="N160" s="394"/>
      <c r="O160" s="394"/>
      <c r="P160" s="394"/>
      <c r="T160" s="97"/>
      <c r="X160" s="98"/>
      <c r="Y160" s="311"/>
      <c r="AA160" s="307"/>
      <c r="AB160" s="310"/>
      <c r="AF160" s="399"/>
      <c r="BG160" s="399"/>
    </row>
    <row r="161" spans="3:59" s="396" customFormat="1" ht="69" customHeight="1" x14ac:dyDescent="0.25">
      <c r="C161" s="394"/>
      <c r="E161" s="425"/>
      <c r="H161" s="209"/>
      <c r="I161" s="330"/>
      <c r="N161" s="394"/>
      <c r="O161" s="394"/>
      <c r="P161" s="394"/>
      <c r="T161" s="97"/>
      <c r="X161" s="98"/>
      <c r="Y161" s="311"/>
      <c r="AA161" s="307"/>
      <c r="AB161" s="310"/>
      <c r="AF161" s="399"/>
      <c r="BG161" s="399"/>
    </row>
    <row r="162" spans="3:59" s="396" customFormat="1" ht="69" customHeight="1" x14ac:dyDescent="0.25">
      <c r="C162" s="394"/>
      <c r="E162" s="425"/>
      <c r="H162" s="209"/>
      <c r="I162" s="330"/>
      <c r="N162" s="394"/>
      <c r="O162" s="394"/>
      <c r="P162" s="394"/>
      <c r="T162" s="97"/>
      <c r="X162" s="98"/>
      <c r="Y162" s="311"/>
      <c r="AA162" s="307"/>
      <c r="AB162" s="310"/>
      <c r="AF162" s="399"/>
      <c r="BG162" s="399"/>
    </row>
    <row r="163" spans="3:59" s="396" customFormat="1" ht="69" customHeight="1" x14ac:dyDescent="0.25">
      <c r="C163" s="394"/>
      <c r="E163" s="425"/>
      <c r="H163" s="209"/>
      <c r="I163" s="311"/>
      <c r="N163" s="394"/>
      <c r="O163" s="394"/>
      <c r="P163" s="394"/>
      <c r="T163" s="97"/>
      <c r="X163" s="98"/>
      <c r="Y163" s="311"/>
      <c r="AA163" s="307"/>
      <c r="AB163" s="310"/>
      <c r="AF163" s="399"/>
      <c r="BG163" s="399"/>
    </row>
    <row r="164" spans="3:59" s="396" customFormat="1" ht="69" customHeight="1" x14ac:dyDescent="0.25">
      <c r="C164" s="394"/>
      <c r="E164" s="425"/>
      <c r="H164" s="209"/>
      <c r="I164" s="311"/>
      <c r="N164" s="394"/>
      <c r="O164" s="394"/>
      <c r="P164" s="394"/>
      <c r="T164" s="97"/>
      <c r="X164" s="98"/>
      <c r="Y164" s="311"/>
      <c r="AA164" s="307"/>
      <c r="AB164" s="310"/>
      <c r="AF164" s="399"/>
      <c r="BG164" s="399"/>
    </row>
    <row r="165" spans="3:59" s="396" customFormat="1" ht="69" customHeight="1" x14ac:dyDescent="0.25">
      <c r="C165" s="394"/>
      <c r="E165" s="425"/>
      <c r="H165" s="209"/>
      <c r="I165" s="330"/>
      <c r="N165" s="394"/>
      <c r="O165" s="394"/>
      <c r="P165" s="394"/>
      <c r="T165" s="97"/>
      <c r="X165" s="98"/>
      <c r="Y165" s="311"/>
      <c r="AA165" s="307"/>
      <c r="AB165" s="310"/>
      <c r="AF165" s="399"/>
      <c r="BG165" s="399"/>
    </row>
    <row r="166" spans="3:59" s="396" customFormat="1" ht="69" customHeight="1" x14ac:dyDescent="0.25">
      <c r="C166" s="394"/>
      <c r="E166" s="425"/>
      <c r="H166" s="209"/>
      <c r="I166" s="330"/>
      <c r="N166" s="394"/>
      <c r="O166" s="394"/>
      <c r="P166" s="394"/>
      <c r="T166" s="97"/>
      <c r="X166" s="98"/>
      <c r="Y166" s="311"/>
      <c r="AA166" s="307"/>
      <c r="AB166" s="310"/>
      <c r="AF166" s="399"/>
      <c r="BG166" s="399"/>
    </row>
    <row r="167" spans="3:59" s="396" customFormat="1" ht="69" customHeight="1" x14ac:dyDescent="0.25">
      <c r="C167" s="394"/>
      <c r="E167" s="425"/>
      <c r="H167" s="209"/>
      <c r="I167" s="330"/>
      <c r="N167" s="394"/>
      <c r="O167" s="394"/>
      <c r="P167" s="394"/>
      <c r="T167" s="97"/>
      <c r="X167" s="98"/>
      <c r="Y167" s="311"/>
      <c r="AA167" s="307"/>
      <c r="AB167" s="310"/>
      <c r="AF167" s="399"/>
      <c r="BG167" s="399"/>
    </row>
    <row r="168" spans="3:59" s="396" customFormat="1" ht="69" customHeight="1" x14ac:dyDescent="0.25">
      <c r="C168" s="394"/>
      <c r="E168" s="425"/>
      <c r="H168" s="209"/>
      <c r="I168" s="311"/>
      <c r="N168" s="394"/>
      <c r="O168" s="394"/>
      <c r="P168" s="394"/>
      <c r="T168" s="97"/>
      <c r="X168" s="98"/>
      <c r="Y168" s="311"/>
      <c r="AA168" s="307"/>
      <c r="AB168" s="310"/>
      <c r="AF168" s="399"/>
      <c r="BG168" s="399"/>
    </row>
    <row r="169" spans="3:59" s="396" customFormat="1" ht="69" customHeight="1" x14ac:dyDescent="0.25">
      <c r="C169" s="394"/>
      <c r="E169" s="425"/>
      <c r="H169" s="209"/>
      <c r="I169" s="311"/>
      <c r="N169" s="394"/>
      <c r="O169" s="394"/>
      <c r="P169" s="394"/>
      <c r="T169" s="97"/>
      <c r="X169" s="98"/>
      <c r="Y169" s="311"/>
      <c r="AA169" s="307"/>
      <c r="AB169" s="310"/>
      <c r="AF169" s="399"/>
      <c r="BG169" s="399"/>
    </row>
    <row r="170" spans="3:59" s="396" customFormat="1" ht="69" customHeight="1" x14ac:dyDescent="0.25">
      <c r="C170" s="394"/>
      <c r="E170" s="425"/>
      <c r="H170" s="209"/>
      <c r="I170" s="311"/>
      <c r="N170" s="394"/>
      <c r="O170" s="394"/>
      <c r="P170" s="394"/>
      <c r="T170" s="97"/>
      <c r="X170" s="98"/>
      <c r="Y170" s="311"/>
      <c r="AA170" s="307"/>
      <c r="AB170" s="310"/>
      <c r="AF170" s="399"/>
      <c r="BG170" s="399"/>
    </row>
    <row r="171" spans="3:59" s="396" customFormat="1" ht="69" customHeight="1" x14ac:dyDescent="0.25">
      <c r="C171" s="394"/>
      <c r="E171" s="425"/>
      <c r="H171" s="209"/>
      <c r="I171" s="311"/>
      <c r="N171" s="394"/>
      <c r="O171" s="394"/>
      <c r="P171" s="394"/>
      <c r="T171" s="97"/>
      <c r="X171" s="98"/>
      <c r="Y171" s="352"/>
      <c r="AA171" s="307"/>
      <c r="AB171" s="310"/>
      <c r="AF171" s="399"/>
      <c r="BG171" s="399"/>
    </row>
    <row r="172" spans="3:59" s="396" customFormat="1" ht="69" customHeight="1" x14ac:dyDescent="0.25">
      <c r="C172" s="394"/>
      <c r="E172" s="425"/>
      <c r="H172" s="209"/>
      <c r="I172" s="311"/>
      <c r="N172" s="394"/>
      <c r="O172" s="394"/>
      <c r="P172" s="394"/>
      <c r="T172" s="97"/>
      <c r="X172" s="98"/>
      <c r="Y172" s="311"/>
      <c r="AA172" s="307"/>
      <c r="AB172" s="310"/>
      <c r="AF172" s="399"/>
      <c r="BG172" s="399"/>
    </row>
    <row r="173" spans="3:59" s="396" customFormat="1" ht="69" customHeight="1" x14ac:dyDescent="0.25">
      <c r="C173" s="394"/>
      <c r="E173" s="425"/>
      <c r="H173" s="209"/>
      <c r="I173" s="311"/>
      <c r="N173" s="394"/>
      <c r="O173" s="394"/>
      <c r="P173" s="394"/>
      <c r="T173" s="97"/>
      <c r="X173" s="98"/>
      <c r="Y173" s="311"/>
      <c r="AA173" s="307"/>
      <c r="AB173" s="310"/>
      <c r="AF173" s="399"/>
      <c r="BG173" s="399"/>
    </row>
    <row r="174" spans="3:59" s="396" customFormat="1" ht="69" customHeight="1" x14ac:dyDescent="0.25">
      <c r="C174" s="394"/>
      <c r="E174" s="425"/>
      <c r="H174" s="209"/>
      <c r="I174" s="311"/>
      <c r="N174" s="394"/>
      <c r="O174" s="394"/>
      <c r="P174" s="394"/>
      <c r="T174" s="97"/>
      <c r="X174" s="98"/>
      <c r="Y174" s="311"/>
      <c r="AA174" s="307"/>
      <c r="AB174" s="310"/>
      <c r="AF174" s="399"/>
      <c r="BG174" s="399"/>
    </row>
    <row r="175" spans="3:59" s="396" customFormat="1" ht="69" customHeight="1" x14ac:dyDescent="0.25">
      <c r="C175" s="394"/>
      <c r="E175" s="425"/>
      <c r="H175" s="209"/>
      <c r="I175" s="330"/>
      <c r="N175" s="394"/>
      <c r="O175" s="394"/>
      <c r="P175" s="394"/>
      <c r="T175" s="97"/>
      <c r="X175" s="98"/>
      <c r="Y175" s="306"/>
      <c r="AA175" s="307"/>
      <c r="AB175" s="310"/>
      <c r="AF175" s="399"/>
      <c r="BG175" s="399"/>
    </row>
    <row r="176" spans="3:59" s="396" customFormat="1" ht="69" customHeight="1" x14ac:dyDescent="0.25">
      <c r="C176" s="394"/>
      <c r="E176" s="425"/>
      <c r="H176" s="209"/>
      <c r="I176" s="364"/>
      <c r="N176" s="394"/>
      <c r="O176" s="394"/>
      <c r="P176" s="394"/>
      <c r="T176" s="97"/>
      <c r="X176" s="98"/>
      <c r="Y176" s="351"/>
      <c r="AA176" s="307"/>
      <c r="AB176" s="310"/>
      <c r="AF176" s="399"/>
      <c r="BG176" s="399"/>
    </row>
    <row r="177" spans="3:59" s="396" customFormat="1" ht="69" customHeight="1" x14ac:dyDescent="0.25">
      <c r="C177" s="394"/>
      <c r="E177" s="425"/>
      <c r="H177" s="209"/>
      <c r="I177" s="364"/>
      <c r="N177" s="394"/>
      <c r="O177" s="394"/>
      <c r="P177" s="394"/>
      <c r="T177" s="97"/>
      <c r="X177" s="98"/>
      <c r="Y177" s="306"/>
      <c r="AA177" s="307"/>
      <c r="AB177" s="310"/>
      <c r="AF177" s="399"/>
      <c r="BG177" s="399"/>
    </row>
    <row r="178" spans="3:59" s="396" customFormat="1" ht="69" customHeight="1" x14ac:dyDescent="0.25">
      <c r="C178" s="394"/>
      <c r="E178" s="425"/>
      <c r="H178" s="209"/>
      <c r="I178" s="364"/>
      <c r="N178" s="394"/>
      <c r="O178" s="394"/>
      <c r="P178" s="394"/>
      <c r="T178" s="97"/>
      <c r="X178" s="98"/>
      <c r="Y178" s="306"/>
      <c r="AA178" s="307"/>
      <c r="AB178" s="310"/>
      <c r="AF178" s="399"/>
      <c r="BG178" s="399"/>
    </row>
    <row r="179" spans="3:59" s="396" customFormat="1" ht="69" customHeight="1" x14ac:dyDescent="0.25">
      <c r="C179" s="394"/>
      <c r="E179" s="425"/>
      <c r="H179" s="209"/>
      <c r="I179" s="330"/>
      <c r="N179" s="394"/>
      <c r="O179" s="394"/>
      <c r="P179" s="394"/>
      <c r="T179" s="97"/>
      <c r="X179" s="98"/>
      <c r="Y179" s="306"/>
      <c r="AA179" s="307"/>
      <c r="AB179" s="310"/>
      <c r="AF179" s="399"/>
      <c r="BG179" s="399"/>
    </row>
    <row r="180" spans="3:59" s="396" customFormat="1" ht="69" customHeight="1" x14ac:dyDescent="0.25">
      <c r="C180" s="394"/>
      <c r="E180" s="425"/>
      <c r="H180" s="209"/>
      <c r="I180" s="330"/>
      <c r="N180" s="394"/>
      <c r="O180" s="394"/>
      <c r="P180" s="394"/>
      <c r="T180" s="97"/>
      <c r="X180" s="98"/>
      <c r="Y180" s="306"/>
      <c r="AA180" s="307"/>
      <c r="AB180" s="310"/>
      <c r="AF180" s="399"/>
      <c r="BG180" s="399"/>
    </row>
    <row r="181" spans="3:59" s="396" customFormat="1" ht="69" customHeight="1" x14ac:dyDescent="0.25">
      <c r="C181" s="394"/>
      <c r="E181" s="425"/>
      <c r="H181" s="209"/>
      <c r="I181" s="330"/>
      <c r="N181" s="394"/>
      <c r="O181" s="394"/>
      <c r="P181" s="394"/>
      <c r="T181" s="97"/>
      <c r="X181" s="98"/>
      <c r="Y181" s="306"/>
      <c r="AA181" s="307"/>
      <c r="AB181" s="310"/>
      <c r="AF181" s="399"/>
      <c r="BG181" s="399"/>
    </row>
    <row r="182" spans="3:59" s="396" customFormat="1" ht="69" customHeight="1" x14ac:dyDescent="0.25">
      <c r="C182" s="394"/>
      <c r="E182" s="425"/>
      <c r="H182" s="209"/>
      <c r="I182" s="321"/>
      <c r="N182" s="394"/>
      <c r="O182" s="394"/>
      <c r="P182" s="394"/>
      <c r="T182" s="97"/>
      <c r="X182" s="98"/>
      <c r="Y182" s="306"/>
      <c r="AA182" s="307"/>
      <c r="AB182" s="310"/>
      <c r="AF182" s="399"/>
      <c r="BG182" s="399"/>
    </row>
    <row r="183" spans="3:59" s="396" customFormat="1" ht="69" customHeight="1" x14ac:dyDescent="0.25">
      <c r="C183" s="394"/>
      <c r="E183" s="425"/>
      <c r="H183" s="209"/>
      <c r="I183" s="330"/>
      <c r="N183" s="394"/>
      <c r="O183" s="394"/>
      <c r="P183" s="394"/>
      <c r="T183" s="97"/>
      <c r="X183" s="98"/>
      <c r="Y183" s="306"/>
      <c r="AA183" s="307"/>
      <c r="AB183" s="310"/>
      <c r="AF183" s="399"/>
      <c r="BG183" s="399"/>
    </row>
    <row r="184" spans="3:59" s="396" customFormat="1" ht="69" customHeight="1" x14ac:dyDescent="0.25">
      <c r="C184" s="394"/>
      <c r="E184" s="425"/>
      <c r="H184" s="209"/>
      <c r="I184" s="330"/>
      <c r="N184" s="394"/>
      <c r="O184" s="394"/>
      <c r="P184" s="394"/>
      <c r="T184" s="97"/>
      <c r="X184" s="98"/>
      <c r="Y184" s="306"/>
      <c r="AA184" s="307"/>
      <c r="AB184" s="310"/>
      <c r="AF184" s="399"/>
      <c r="BG184" s="399"/>
    </row>
    <row r="185" spans="3:59" s="396" customFormat="1" ht="69" customHeight="1" x14ac:dyDescent="0.25">
      <c r="C185" s="394"/>
      <c r="E185" s="425"/>
      <c r="H185" s="209"/>
      <c r="I185" s="330"/>
      <c r="N185" s="394"/>
      <c r="O185" s="394"/>
      <c r="P185" s="394"/>
      <c r="T185" s="97"/>
      <c r="X185" s="98"/>
      <c r="Y185" s="306"/>
      <c r="AA185" s="307"/>
      <c r="AB185" s="310"/>
      <c r="AF185" s="399"/>
      <c r="BG185" s="399"/>
    </row>
    <row r="186" spans="3:59" s="396" customFormat="1" ht="69" customHeight="1" x14ac:dyDescent="0.25">
      <c r="C186" s="394"/>
      <c r="E186" s="425"/>
      <c r="H186" s="209"/>
      <c r="I186" s="321"/>
      <c r="N186" s="394"/>
      <c r="O186" s="394"/>
      <c r="P186" s="394"/>
      <c r="T186" s="97"/>
      <c r="X186" s="98"/>
      <c r="Y186" s="324"/>
      <c r="AA186" s="307"/>
      <c r="AB186" s="310"/>
      <c r="AF186" s="399"/>
      <c r="BG186" s="399"/>
    </row>
    <row r="187" spans="3:59" s="396" customFormat="1" ht="69" customHeight="1" x14ac:dyDescent="0.25">
      <c r="C187" s="394"/>
      <c r="E187" s="425"/>
      <c r="H187" s="209"/>
      <c r="I187" s="330"/>
      <c r="N187" s="394"/>
      <c r="O187" s="394"/>
      <c r="P187" s="394"/>
      <c r="T187" s="97"/>
      <c r="X187" s="98"/>
      <c r="Y187" s="351"/>
      <c r="AA187" s="307"/>
      <c r="AB187" s="310"/>
      <c r="AF187" s="399"/>
      <c r="BG187" s="399"/>
    </row>
    <row r="188" spans="3:59" s="396" customFormat="1" ht="69" customHeight="1" x14ac:dyDescent="0.25">
      <c r="C188" s="394"/>
      <c r="E188" s="425"/>
      <c r="H188" s="209"/>
      <c r="I188" s="330"/>
      <c r="N188" s="394"/>
      <c r="O188" s="394"/>
      <c r="P188" s="394"/>
      <c r="T188" s="97"/>
      <c r="X188" s="98"/>
      <c r="Y188" s="324"/>
      <c r="AA188" s="307"/>
      <c r="AB188" s="310"/>
      <c r="AF188" s="399"/>
      <c r="BG188" s="399"/>
    </row>
    <row r="189" spans="3:59" s="396" customFormat="1" ht="69" customHeight="1" x14ac:dyDescent="0.25">
      <c r="C189" s="394"/>
      <c r="E189" s="425"/>
      <c r="H189" s="209"/>
      <c r="I189" s="330"/>
      <c r="N189" s="394"/>
      <c r="O189" s="394"/>
      <c r="P189" s="394"/>
      <c r="T189" s="97"/>
      <c r="X189" s="98"/>
      <c r="Y189" s="306"/>
      <c r="AA189" s="307"/>
      <c r="AB189" s="310"/>
      <c r="AF189" s="399"/>
      <c r="BG189" s="399"/>
    </row>
    <row r="190" spans="3:59" s="396" customFormat="1" ht="69" customHeight="1" x14ac:dyDescent="0.25">
      <c r="C190" s="394"/>
      <c r="E190" s="425"/>
      <c r="H190" s="209"/>
      <c r="I190" s="330"/>
      <c r="N190" s="394"/>
      <c r="O190" s="394"/>
      <c r="P190" s="394"/>
      <c r="T190" s="97"/>
      <c r="X190" s="98"/>
      <c r="Y190" s="306"/>
      <c r="AA190" s="307"/>
      <c r="AB190" s="310"/>
      <c r="AF190" s="399"/>
      <c r="BG190" s="399"/>
    </row>
    <row r="191" spans="3:59" s="396" customFormat="1" ht="69" customHeight="1" x14ac:dyDescent="0.25">
      <c r="C191" s="394"/>
      <c r="E191" s="425"/>
      <c r="H191" s="424"/>
      <c r="I191" s="330"/>
      <c r="N191" s="394"/>
      <c r="O191" s="394"/>
      <c r="P191" s="394"/>
      <c r="T191" s="97"/>
      <c r="X191" s="98"/>
      <c r="Y191" s="306"/>
      <c r="AA191" s="307"/>
      <c r="AB191" s="310"/>
      <c r="AF191" s="399"/>
      <c r="BG191" s="399"/>
    </row>
  </sheetData>
  <autoFilter ref="A3:CX191"/>
  <mergeCells count="72">
    <mergeCell ref="BH1:BK1"/>
    <mergeCell ref="X1:AF1"/>
    <mergeCell ref="AY1:BF1"/>
    <mergeCell ref="Q2:Q3"/>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AY2:AY3"/>
    <mergeCell ref="AZ2:AZ3"/>
    <mergeCell ref="BA2:BA3"/>
    <mergeCell ref="BB2:BB3"/>
    <mergeCell ref="BC2:BC3"/>
    <mergeCell ref="BK2:BK4"/>
    <mergeCell ref="BE2:BE3"/>
    <mergeCell ref="BF2:BF3"/>
    <mergeCell ref="BG2:BG3"/>
    <mergeCell ref="BH2:BH3"/>
    <mergeCell ref="BI2:BI3"/>
    <mergeCell ref="BJ2:BJ3"/>
    <mergeCell ref="G116:G118"/>
    <mergeCell ref="G119:G123"/>
    <mergeCell ref="G148:G150"/>
    <mergeCell ref="E5:E6"/>
    <mergeCell ref="E7:E9"/>
    <mergeCell ref="E10:E12"/>
    <mergeCell ref="E13:E15"/>
  </mergeCells>
  <conditionalFormatting sqref="AC29:AC191">
    <cfRule type="containsText" dxfId="570" priority="134" stopIfTrue="1" operator="containsText" text="EN TERMINO">
      <formula>NOT(ISERROR(SEARCH("EN TERMINO",AC29)))</formula>
    </cfRule>
    <cfRule type="containsText" priority="135" operator="containsText" text="AMARILLO">
      <formula>NOT(ISERROR(SEARCH("AMARILLO",AC29)))</formula>
    </cfRule>
    <cfRule type="containsText" dxfId="569" priority="136" stopIfTrue="1" operator="containsText" text="ALERTA">
      <formula>NOT(ISERROR(SEARCH("ALERTA",AC29)))</formula>
    </cfRule>
    <cfRule type="containsText" dxfId="568" priority="137" stopIfTrue="1" operator="containsText" text="OK">
      <formula>NOT(ISERROR(SEARCH("OK",AC29)))</formula>
    </cfRule>
  </conditionalFormatting>
  <conditionalFormatting sqref="AF60:AF191 AF56:AF58 BG29:BG191 AF59:BF59">
    <cfRule type="containsText" dxfId="567" priority="131" operator="containsText" text="Cumplida">
      <formula>NOT(ISERROR(SEARCH("Cumplida",AF29)))</formula>
    </cfRule>
    <cfRule type="containsText" dxfId="566" priority="132" operator="containsText" text="Pendiente">
      <formula>NOT(ISERROR(SEARCH("Pendiente",AF29)))</formula>
    </cfRule>
    <cfRule type="containsText" dxfId="565" priority="133" operator="containsText" text="Cumplida">
      <formula>NOT(ISERROR(SEARCH("Cumplida",AF29)))</formula>
    </cfRule>
  </conditionalFormatting>
  <conditionalFormatting sqref="AF60:AF191 AF30:AF47 AF49:AF58 BG29:BG191 AF59:BF59">
    <cfRule type="containsText" dxfId="564" priority="130" stopIfTrue="1" operator="containsText" text="CUMPLIDA">
      <formula>NOT(ISERROR(SEARCH("CUMPLIDA",AF29)))</formula>
    </cfRule>
  </conditionalFormatting>
  <conditionalFormatting sqref="AF60:AF191 AF30:AF47 AF49:AF58 BG29:BG191 AF59:BF59">
    <cfRule type="containsText" dxfId="563" priority="129" stopIfTrue="1" operator="containsText" text="INCUMPLIDA">
      <formula>NOT(ISERROR(SEARCH("INCUMPLIDA",AF29)))</formula>
    </cfRule>
  </conditionalFormatting>
  <conditionalFormatting sqref="AF48 AF29:AF30 AF33:AF36 AF42 AF50">
    <cfRule type="containsText" dxfId="562" priority="128" operator="containsText" text="PENDIENTE">
      <formula>NOT(ISERROR(SEARCH("PENDIENTE",AF29)))</formula>
    </cfRule>
  </conditionalFormatting>
  <conditionalFormatting sqref="AC21:AC28">
    <cfRule type="containsText" dxfId="561" priority="124" stopIfTrue="1" operator="containsText" text="EN TERMINO">
      <formula>NOT(ISERROR(SEARCH("EN TERMINO",AC21)))</formula>
    </cfRule>
    <cfRule type="containsText" priority="125" operator="containsText" text="AMARILLO">
      <formula>NOT(ISERROR(SEARCH("AMARILLO",AC21)))</formula>
    </cfRule>
    <cfRule type="containsText" dxfId="560" priority="126" stopIfTrue="1" operator="containsText" text="ALERTA">
      <formula>NOT(ISERROR(SEARCH("ALERTA",AC21)))</formula>
    </cfRule>
    <cfRule type="containsText" dxfId="559" priority="127" stopIfTrue="1" operator="containsText" text="OK">
      <formula>NOT(ISERROR(SEARCH("OK",AC21)))</formula>
    </cfRule>
  </conditionalFormatting>
  <conditionalFormatting sqref="BG21:BG28">
    <cfRule type="containsText" dxfId="558" priority="121" operator="containsText" text="Cumplida">
      <formula>NOT(ISERROR(SEARCH("Cumplida",BG21)))</formula>
    </cfRule>
    <cfRule type="containsText" dxfId="557" priority="122" operator="containsText" text="Pendiente">
      <formula>NOT(ISERROR(SEARCH("Pendiente",BG21)))</formula>
    </cfRule>
    <cfRule type="containsText" dxfId="556" priority="123" operator="containsText" text="Cumplida">
      <formula>NOT(ISERROR(SEARCH("Cumplida",BG21)))</formula>
    </cfRule>
  </conditionalFormatting>
  <conditionalFormatting sqref="AF21:AF28 BG21:BG28">
    <cfRule type="containsText" dxfId="555" priority="120" stopIfTrue="1" operator="containsText" text="CUMPLIDA">
      <formula>NOT(ISERROR(SEARCH("CUMPLIDA",AF21)))</formula>
    </cfRule>
  </conditionalFormatting>
  <conditionalFormatting sqref="AF21:AF28 BG21:BG28">
    <cfRule type="containsText" dxfId="554" priority="119" stopIfTrue="1" operator="containsText" text="INCUMPLIDA">
      <formula>NOT(ISERROR(SEARCH("INCUMPLIDA",AF21)))</formula>
    </cfRule>
  </conditionalFormatting>
  <conditionalFormatting sqref="AF25">
    <cfRule type="containsText" dxfId="553" priority="118" operator="containsText" text="PENDIENTE">
      <formula>NOT(ISERROR(SEARCH("PENDIENTE",AF25)))</formula>
    </cfRule>
  </conditionalFormatting>
  <conditionalFormatting sqref="AC16:AC20">
    <cfRule type="containsText" dxfId="552" priority="95" stopIfTrue="1" operator="containsText" text="EN TERMINO">
      <formula>NOT(ISERROR(SEARCH("EN TERMINO",AC16)))</formula>
    </cfRule>
    <cfRule type="containsText" priority="96" operator="containsText" text="AMARILLO">
      <formula>NOT(ISERROR(SEARCH("AMARILLO",AC16)))</formula>
    </cfRule>
    <cfRule type="containsText" dxfId="551" priority="97" stopIfTrue="1" operator="containsText" text="ALERTA">
      <formula>NOT(ISERROR(SEARCH("ALERTA",AC16)))</formula>
    </cfRule>
    <cfRule type="containsText" dxfId="550" priority="98" stopIfTrue="1" operator="containsText" text="OK">
      <formula>NOT(ISERROR(SEARCH("OK",AC16)))</formula>
    </cfRule>
  </conditionalFormatting>
  <conditionalFormatting sqref="BG16:BG20 AF16:AF20">
    <cfRule type="containsText" dxfId="549" priority="92" operator="containsText" text="Cumplida">
      <formula>NOT(ISERROR(SEARCH("Cumplida",AF16)))</formula>
    </cfRule>
    <cfRule type="containsText" dxfId="548" priority="93" operator="containsText" text="Pendiente">
      <formula>NOT(ISERROR(SEARCH("Pendiente",AF16)))</formula>
    </cfRule>
    <cfRule type="containsText" dxfId="547" priority="94" operator="containsText" text="Cumplida">
      <formula>NOT(ISERROR(SEARCH("Cumplida",AF16)))</formula>
    </cfRule>
  </conditionalFormatting>
  <conditionalFormatting sqref="BG16:BG20 AF16:AF20">
    <cfRule type="containsText" dxfId="546" priority="91" stopIfTrue="1" operator="containsText" text="CUMPLIDA">
      <formula>NOT(ISERROR(SEARCH("CUMPLIDA",AF16)))</formula>
    </cfRule>
  </conditionalFormatting>
  <conditionalFormatting sqref="BG16:BG20 AF16:AF20">
    <cfRule type="containsText" dxfId="545" priority="90" stopIfTrue="1" operator="containsText" text="INCUMPLIDA">
      <formula>NOT(ISERROR(SEARCH("INCUMPLIDA",AF16)))</formula>
    </cfRule>
  </conditionalFormatting>
  <conditionalFormatting sqref="BI5:BI15">
    <cfRule type="containsText" dxfId="544" priority="1" operator="containsText" text="cerrada">
      <formula>NOT(ISERROR(SEARCH("cerrada",BI5)))</formula>
    </cfRule>
    <cfRule type="containsText" dxfId="543" priority="2" operator="containsText" text="cerrado">
      <formula>NOT(ISERROR(SEARCH("cerrado",BI5)))</formula>
    </cfRule>
    <cfRule type="containsText" dxfId="542" priority="3" operator="containsText" text="Abierto">
      <formula>NOT(ISERROR(SEARCH("Abierto",BI5)))</formula>
    </cfRule>
  </conditionalFormatting>
  <conditionalFormatting sqref="AC5:AC15">
    <cfRule type="containsText" dxfId="541" priority="23" stopIfTrue="1" operator="containsText" text="EN TERMINO">
      <formula>NOT(ISERROR(SEARCH("EN TERMINO",AC5)))</formula>
    </cfRule>
    <cfRule type="containsText" priority="24" operator="containsText" text="AMARILLO">
      <formula>NOT(ISERROR(SEARCH("AMARILLO",AC5)))</formula>
    </cfRule>
    <cfRule type="containsText" dxfId="540" priority="25" stopIfTrue="1" operator="containsText" text="ALERTA">
      <formula>NOT(ISERROR(SEARCH("ALERTA",AC5)))</formula>
    </cfRule>
    <cfRule type="containsText" dxfId="539" priority="26" stopIfTrue="1" operator="containsText" text="OK">
      <formula>NOT(ISERROR(SEARCH("OK",AC5)))</formula>
    </cfRule>
  </conditionalFormatting>
  <conditionalFormatting sqref="AF5:AF15 BG5:BG15">
    <cfRule type="containsText" dxfId="538" priority="20" operator="containsText" text="Cumplida">
      <formula>NOT(ISERROR(SEARCH("Cumplida",AF5)))</formula>
    </cfRule>
    <cfRule type="containsText" dxfId="537" priority="21" operator="containsText" text="Pendiente">
      <formula>NOT(ISERROR(SEARCH("Pendiente",AF5)))</formula>
    </cfRule>
    <cfRule type="containsText" dxfId="536" priority="22" operator="containsText" text="Cumplida">
      <formula>NOT(ISERROR(SEARCH("Cumplida",AF5)))</formula>
    </cfRule>
  </conditionalFormatting>
  <conditionalFormatting sqref="AF5:AF15 BG5:BG15">
    <cfRule type="containsText" dxfId="535" priority="19" stopIfTrue="1" operator="containsText" text="CUMPLIDA">
      <formula>NOT(ISERROR(SEARCH("CUMPLIDA",AF5)))</formula>
    </cfRule>
  </conditionalFormatting>
  <conditionalFormatting sqref="AF5:AF15 BG5:BG15">
    <cfRule type="containsText" dxfId="534" priority="18" stopIfTrue="1" operator="containsText" text="INCUMPLIDA">
      <formula>NOT(ISERROR(SEARCH("INCUMPLIDA",AF5)))</formula>
    </cfRule>
  </conditionalFormatting>
  <conditionalFormatting sqref="AC5:AC15">
    <cfRule type="containsText" dxfId="533" priority="14" stopIfTrue="1" operator="containsText" text="EN TERMINO">
      <formula>NOT(ISERROR(SEARCH("EN TERMINO",AC5)))</formula>
    </cfRule>
    <cfRule type="containsText" priority="15" operator="containsText" text="AMARILLO">
      <formula>NOT(ISERROR(SEARCH("AMARILLO",AC5)))</formula>
    </cfRule>
    <cfRule type="containsText" dxfId="532" priority="16" stopIfTrue="1" operator="containsText" text="ALERTA">
      <formula>NOT(ISERROR(SEARCH("ALERTA",AC5)))</formula>
    </cfRule>
    <cfRule type="containsText" dxfId="531" priority="17" stopIfTrue="1" operator="containsText" text="OK">
      <formula>NOT(ISERROR(SEARCH("OK",AC5)))</formula>
    </cfRule>
  </conditionalFormatting>
  <conditionalFormatting sqref="AF5:AF15 BG5:BG15">
    <cfRule type="containsText" dxfId="530" priority="11" operator="containsText" text="Cumplida">
      <formula>NOT(ISERROR(SEARCH("Cumplida",AF5)))</formula>
    </cfRule>
    <cfRule type="containsText" dxfId="529" priority="12" operator="containsText" text="Pendiente">
      <formula>NOT(ISERROR(SEARCH("Pendiente",AF5)))</formula>
    </cfRule>
    <cfRule type="containsText" dxfId="528" priority="13" operator="containsText" text="Cumplida">
      <formula>NOT(ISERROR(SEARCH("Cumplida",AF5)))</formula>
    </cfRule>
  </conditionalFormatting>
  <conditionalFormatting sqref="AF5:AF15 BG5:BG15">
    <cfRule type="containsText" dxfId="527" priority="10" stopIfTrue="1" operator="containsText" text="CUMPLIDA">
      <formula>NOT(ISERROR(SEARCH("CUMPLIDA",AF5)))</formula>
    </cfRule>
  </conditionalFormatting>
  <conditionalFormatting sqref="AF5:AF15 BG5:BG15">
    <cfRule type="containsText" dxfId="526" priority="9" stopIfTrue="1" operator="containsText" text="INCUMPLIDA">
      <formula>NOT(ISERROR(SEARCH("INCUMPLIDA",AF5)))</formula>
    </cfRule>
  </conditionalFormatting>
  <conditionalFormatting sqref="AF5:AF15">
    <cfRule type="containsText" dxfId="525" priority="8" operator="containsText" text="PENDIENTE">
      <formula>NOT(ISERROR(SEARCH("PENDIENTE",AF5)))</formula>
    </cfRule>
  </conditionalFormatting>
  <conditionalFormatting sqref="AF5:AF15">
    <cfRule type="containsText" dxfId="524" priority="7" stopIfTrue="1" operator="containsText" text="PENDIENTE">
      <formula>NOT(ISERROR(SEARCH("PENDIENTE",AF5)))</formula>
    </cfRule>
  </conditionalFormatting>
  <conditionalFormatting sqref="BI5:BI15">
    <cfRule type="containsText" dxfId="523" priority="4" operator="containsText" text="cerrada">
      <formula>NOT(ISERROR(SEARCH("cerrada",BI5)))</formula>
    </cfRule>
    <cfRule type="containsText" dxfId="522" priority="5" operator="containsText" text="cerrado">
      <formula>NOT(ISERROR(SEARCH("cerrado",BI5)))</formula>
    </cfRule>
    <cfRule type="containsText" dxfId="521" priority="6" operator="containsText" text="Abierto">
      <formula>NOT(ISERROR(SEARCH("Abierto",BI5)))</formula>
    </cfRule>
  </conditionalFormatting>
  <dataValidations count="12">
    <dataValidation type="list" allowBlank="1" showInputMessage="1" showErrorMessage="1" sqref="H49:H53 H147:H154 P95:P96 H108:H126 P100:P112 P88 P53:P72 P127:P146 P155:P191 P75:P84 H68:H75 H80:H99 P21:P51 H16:H20 P5:P15">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21:I25 I7:I15">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25 K5:K8">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I5:I6">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21:J25">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S21:S24 K21:K2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21:M25">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21:W2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21:V25">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21:L25">
      <formula1>0</formula1>
      <formula2>390</formula2>
    </dataValidation>
    <dataValidation type="list" allowBlank="1" showInputMessage="1" showErrorMessage="1" sqref="N5:N191">
      <formula1>"Correctiva, Preventiva, Acción de mejora"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CONSOLIDADO PLANESM</vt:lpstr>
      <vt:lpstr>RESUMEN</vt:lpstr>
      <vt:lpstr>S.GENERAL</vt:lpstr>
      <vt:lpstr>U. BS Y SS</vt:lpstr>
      <vt:lpstr>U.THUMANO</vt:lpstr>
      <vt:lpstr>SISTEMAS</vt:lpstr>
      <vt:lpstr>U.FINANYCONT</vt:lpstr>
      <vt:lpstr>U.APUESTAS</vt:lpstr>
      <vt:lpstr>PLANEACIÓN</vt:lpstr>
      <vt:lpstr>A.CLIENTEYCOMU.</vt:lpstr>
      <vt:lpstr>SIPLAFT</vt:lpstr>
      <vt:lpstr>U.LOTERIAS</vt:lpstr>
      <vt:lpstr>CONSOLIDADOPMA.CALIDAD</vt:lpstr>
      <vt:lpstr>RESUMEN. CALIDAD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Luis Carlos</cp:lastModifiedBy>
  <dcterms:created xsi:type="dcterms:W3CDTF">2019-01-04T19:58:30Z</dcterms:created>
  <dcterms:modified xsi:type="dcterms:W3CDTF">2020-09-22T02:42:41Z</dcterms:modified>
</cp:coreProperties>
</file>